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s\Aquatiris\MVC\Projet Outil de chiffrage\"/>
    </mc:Choice>
  </mc:AlternateContent>
  <bookViews>
    <workbookView xWindow="0" yWindow="0" windowWidth="24000" windowHeight="6435" tabRatio="688" activeTab="4"/>
  </bookViews>
  <sheets>
    <sheet name="TexteDevis" sheetId="43" r:id="rId1"/>
    <sheet name="ATELIER" sheetId="1" r:id="rId2"/>
    <sheet name="CHANTIER" sheetId="2" r:id="rId3"/>
    <sheet name="MINIPELLE" sheetId="3" r:id="rId4"/>
    <sheet name="MATIERE" sheetId="20" r:id="rId5"/>
    <sheet name="CALCUL" sheetId="28" r:id="rId6"/>
    <sheet name="DISTRI" sheetId="39" r:id="rId7"/>
    <sheet name="COLLECTE" sheetId="40" r:id="rId8"/>
    <sheet name="EXUTOIRE_FCE" sheetId="41" r:id="rId9"/>
    <sheet name="ALIM_REL_DN63_BAC" sheetId="33" r:id="rId10"/>
    <sheet name="ALIM_REL_DN63" sheetId="38" r:id="rId11"/>
    <sheet name="TCFV15" sheetId="31" r:id="rId12"/>
    <sheet name="TCFV15FH" sheetId="44" r:id="rId13"/>
    <sheet name="TCFVBAC" sheetId="5" r:id="rId14"/>
    <sheet name="TCFVBACFH" sheetId="42" r:id="rId15"/>
    <sheet name="FV9" sheetId="15" r:id="rId16"/>
    <sheet name="FV5" sheetId="11" r:id="rId17"/>
    <sheet name="PS1" sheetId="21" r:id="rId18"/>
    <sheet name="FV1" sheetId="7" r:id="rId19"/>
    <sheet name="FV2" sheetId="8" r:id="rId20"/>
    <sheet name="FV3" sheetId="9" r:id="rId21"/>
    <sheet name="FV4" sheetId="10" r:id="rId22"/>
    <sheet name="FV6" sheetId="12" r:id="rId23"/>
    <sheet name="FV7" sheetId="13" r:id="rId24"/>
    <sheet name="FV8" sheetId="14" r:id="rId25"/>
    <sheet name="ZI_ZRV" sheetId="32" r:id="rId26"/>
    <sheet name="TCFV" sheetId="4" r:id="rId27"/>
    <sheet name="TCFH" sheetId="6" r:id="rId28"/>
    <sheet name="ALIM_REL_DN50 (inutile)" sheetId="37" r:id="rId29"/>
    <sheet name="ALIM_GRAV" sheetId="36" r:id="rId30"/>
    <sheet name="ALIM_GRAV_BAC" sheetId="34" r:id="rId31"/>
    <sheet name="ALIM_REL_DN50_BAC" sheetId="35" r:id="rId32"/>
    <sheet name="FVBAC1" sheetId="16" r:id="rId33"/>
    <sheet name="FVBAC2" sheetId="17" r:id="rId34"/>
    <sheet name="FVBAC3" sheetId="18" r:id="rId35"/>
    <sheet name="FH9" sheetId="19" r:id="rId36"/>
    <sheet name="FH2" sheetId="22" r:id="rId37"/>
    <sheet name="FH3" sheetId="23" r:id="rId38"/>
    <sheet name="HAB" sheetId="24" r:id="rId39"/>
    <sheet name="BORDURE" sheetId="30" r:id="rId40"/>
    <sheet name="BP" sheetId="29" r:id="rId41"/>
    <sheet name="FINITION" sheetId="25" r:id="rId42"/>
    <sheet name="SYSTEME_CALCUL" sheetId="26" r:id="rId43"/>
  </sheets>
  <externalReferences>
    <externalReference r:id="rId44"/>
    <externalReference r:id="rId45"/>
    <externalReference r:id="rId46"/>
    <externalReference r:id="rId47"/>
    <externalReference r:id="rId48"/>
  </externalReferences>
  <definedNames>
    <definedName name="CATEGORIE_MOA">[1]ATELIER!$J$2:$J$91</definedName>
    <definedName name="CATEGORIE_MOC">[1]CHANTIER!$H$2:$H$87</definedName>
    <definedName name="CATEGORIE_MP">[1]MINIPELLE!$J$2:$J$13</definedName>
    <definedName name="EPANDRAINv">[2]Simulation!$P$70</definedName>
    <definedName name="FHchoix">[1]Simulation!$L$7</definedName>
    <definedName name="MA_CATEGORIE">[1]MATIERES!$J$2:$J$437</definedName>
    <definedName name="MOA_ALIM">[1]ATELIER!$A$2:$A$8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Z34" i="11" l="1"/>
  <c r="CW34" i="11"/>
  <c r="CT34" i="11"/>
  <c r="CQ34" i="11"/>
  <c r="CN34" i="11"/>
  <c r="CK34" i="11"/>
  <c r="CH34" i="11"/>
  <c r="CE34" i="11"/>
  <c r="CB34" i="11"/>
  <c r="BY34" i="11"/>
  <c r="BV34" i="11"/>
  <c r="BS34" i="11"/>
  <c r="BP34" i="11"/>
  <c r="BM34" i="11"/>
  <c r="BJ34" i="11"/>
  <c r="BG34" i="11"/>
  <c r="A34" i="11"/>
  <c r="DF33" i="11"/>
  <c r="DC33" i="11"/>
  <c r="CT33" i="11"/>
  <c r="CQ33" i="11"/>
  <c r="CN33" i="11"/>
  <c r="CK33" i="11"/>
  <c r="CH33" i="11"/>
  <c r="CE33" i="11"/>
  <c r="CB33" i="11"/>
  <c r="BY33" i="11"/>
  <c r="BV33" i="11"/>
  <c r="BS33" i="11"/>
  <c r="BP33" i="11"/>
  <c r="BM33" i="11"/>
  <c r="BJ33" i="11"/>
  <c r="BG33" i="11"/>
  <c r="A33" i="11"/>
  <c r="DF32" i="11"/>
  <c r="DC32" i="11"/>
  <c r="CZ32" i="11"/>
  <c r="CW32" i="11"/>
  <c r="CQ32" i="11"/>
  <c r="CN32" i="11"/>
  <c r="CK32" i="11"/>
  <c r="CH32" i="11"/>
  <c r="CE32" i="11"/>
  <c r="CB32" i="11"/>
  <c r="BY32" i="11"/>
  <c r="BV32" i="11"/>
  <c r="BS32" i="11"/>
  <c r="BP32" i="11"/>
  <c r="BM32" i="11"/>
  <c r="BJ32" i="11"/>
  <c r="BG32" i="11"/>
  <c r="A32" i="11"/>
  <c r="DF31" i="11"/>
  <c r="DC31" i="11"/>
  <c r="CZ31" i="11"/>
  <c r="CW31" i="11"/>
  <c r="CT31" i="11"/>
  <c r="CN31" i="11"/>
  <c r="CK31" i="11"/>
  <c r="CH31" i="11"/>
  <c r="CE31" i="11"/>
  <c r="CB31" i="11"/>
  <c r="BY31" i="11"/>
  <c r="BV31" i="11"/>
  <c r="BS31" i="11"/>
  <c r="BP31" i="11"/>
  <c r="BM31" i="11"/>
  <c r="BJ31" i="11"/>
  <c r="BG31" i="11"/>
  <c r="A31" i="11"/>
  <c r="DF30" i="11"/>
  <c r="DC30" i="11"/>
  <c r="CZ30" i="11"/>
  <c r="CW30" i="11"/>
  <c r="CT30" i="11"/>
  <c r="CQ30" i="11"/>
  <c r="CK30" i="11"/>
  <c r="CH30" i="11"/>
  <c r="CE30" i="11"/>
  <c r="CB30" i="11"/>
  <c r="BY30" i="11"/>
  <c r="BV30" i="11"/>
  <c r="BS30" i="11"/>
  <c r="BP30" i="11"/>
  <c r="BM30" i="11"/>
  <c r="BJ30" i="11"/>
  <c r="BG30" i="11"/>
  <c r="A30" i="11"/>
  <c r="DF29" i="11"/>
  <c r="DC29" i="11"/>
  <c r="CZ29" i="11"/>
  <c r="CW29" i="11"/>
  <c r="CT29" i="11"/>
  <c r="CQ29" i="11"/>
  <c r="CN29" i="11"/>
  <c r="CH29" i="11"/>
  <c r="CE29" i="11"/>
  <c r="CB29" i="11"/>
  <c r="BY29" i="11"/>
  <c r="BV29" i="11"/>
  <c r="BS29" i="11"/>
  <c r="BP29" i="11"/>
  <c r="BM29" i="11"/>
  <c r="BJ29" i="11"/>
  <c r="BG29" i="11"/>
  <c r="A29" i="11"/>
  <c r="DF28" i="11"/>
  <c r="DC28" i="11"/>
  <c r="CZ28" i="11"/>
  <c r="CW28" i="11"/>
  <c r="CT28" i="11"/>
  <c r="CQ28" i="11"/>
  <c r="CN28" i="11"/>
  <c r="CK28" i="11"/>
  <c r="CE28" i="11"/>
  <c r="CB28" i="11"/>
  <c r="BY28" i="11"/>
  <c r="BV28" i="11"/>
  <c r="BS28" i="11"/>
  <c r="BP28" i="11"/>
  <c r="BM28" i="11"/>
  <c r="BJ28" i="11"/>
  <c r="BG28" i="11"/>
  <c r="A28" i="11"/>
  <c r="DF27" i="11"/>
  <c r="DC27" i="11"/>
  <c r="CZ27" i="11"/>
  <c r="CW27" i="11"/>
  <c r="CT27" i="11"/>
  <c r="CQ27" i="11"/>
  <c r="CN27" i="11"/>
  <c r="CK27" i="11"/>
  <c r="CH27" i="11"/>
  <c r="CB27" i="11"/>
  <c r="BY27" i="11"/>
  <c r="BV27" i="11"/>
  <c r="BS27" i="11"/>
  <c r="BP27" i="11"/>
  <c r="BM27" i="11"/>
  <c r="BJ27" i="11"/>
  <c r="BG27" i="11"/>
  <c r="A27" i="11"/>
  <c r="DF26" i="11"/>
  <c r="DC26" i="11"/>
  <c r="CZ26" i="11"/>
  <c r="CW26" i="11"/>
  <c r="CT26" i="11"/>
  <c r="CQ26" i="11"/>
  <c r="CN26" i="11"/>
  <c r="CK26" i="11"/>
  <c r="CH26" i="11"/>
  <c r="CE26" i="11"/>
  <c r="BY26" i="11"/>
  <c r="BV26" i="11"/>
  <c r="BS26" i="11"/>
  <c r="BP26" i="11"/>
  <c r="BM26" i="11"/>
  <c r="BJ26" i="11"/>
  <c r="BG26" i="11"/>
  <c r="A26" i="11"/>
  <c r="DF25" i="11"/>
  <c r="DC25" i="11"/>
  <c r="CZ25" i="11"/>
  <c r="CW25" i="11"/>
  <c r="CT25" i="11"/>
  <c r="CQ25" i="11"/>
  <c r="CN25" i="11"/>
  <c r="CK25" i="11"/>
  <c r="CH25" i="11"/>
  <c r="CE25" i="11"/>
  <c r="CB25" i="11"/>
  <c r="BV25" i="11"/>
  <c r="BS25" i="11"/>
  <c r="BP25" i="11"/>
  <c r="BM25" i="11"/>
  <c r="BJ25" i="11"/>
  <c r="BG25" i="11"/>
  <c r="A25" i="11"/>
  <c r="DF24" i="11"/>
  <c r="DC24" i="11"/>
  <c r="CZ24" i="11"/>
  <c r="CW24" i="11"/>
  <c r="CT24" i="11"/>
  <c r="CQ24" i="11"/>
  <c r="CN24" i="11"/>
  <c r="CK24" i="11"/>
  <c r="CH24" i="11"/>
  <c r="CE24" i="11"/>
  <c r="CB24" i="11"/>
  <c r="BY24" i="11"/>
  <c r="BS24" i="11"/>
  <c r="BP24" i="11"/>
  <c r="BM24" i="11"/>
  <c r="BJ24" i="11"/>
  <c r="BG24" i="11"/>
  <c r="A24" i="11"/>
  <c r="DF23" i="11"/>
  <c r="DC23" i="11"/>
  <c r="CZ23" i="11"/>
  <c r="CW23" i="11"/>
  <c r="CT23" i="11"/>
  <c r="CQ23" i="11"/>
  <c r="CN23" i="11"/>
  <c r="CK23" i="11"/>
  <c r="CH23" i="11"/>
  <c r="CE23" i="11"/>
  <c r="CB23" i="11"/>
  <c r="BY23" i="11"/>
  <c r="BV23" i="11"/>
  <c r="BP23" i="11"/>
  <c r="BM23" i="11"/>
  <c r="BJ23" i="11"/>
  <c r="BG23" i="11"/>
  <c r="A23" i="11"/>
  <c r="DF22" i="11"/>
  <c r="DC22" i="11"/>
  <c r="CZ22" i="11"/>
  <c r="CW22" i="11"/>
  <c r="CT22" i="11"/>
  <c r="CQ22" i="11"/>
  <c r="CN22" i="11"/>
  <c r="CK22" i="11"/>
  <c r="CH22" i="11"/>
  <c r="CE22" i="11"/>
  <c r="CB22" i="11"/>
  <c r="BY22" i="11"/>
  <c r="BV22" i="11"/>
  <c r="BS22" i="11"/>
  <c r="BM22" i="11"/>
  <c r="BJ22" i="11"/>
  <c r="BG22" i="11"/>
  <c r="A22" i="11"/>
  <c r="DF21" i="11"/>
  <c r="DC21" i="11"/>
  <c r="CZ21" i="11"/>
  <c r="CW21" i="11"/>
  <c r="CT21" i="11"/>
  <c r="CQ21" i="11"/>
  <c r="CN21" i="11"/>
  <c r="CK21" i="11"/>
  <c r="CH21" i="11"/>
  <c r="CE21" i="11"/>
  <c r="CB21" i="11"/>
  <c r="BY21" i="11"/>
  <c r="BV21" i="11"/>
  <c r="BS21" i="11"/>
  <c r="BP21" i="11"/>
  <c r="BJ21" i="11"/>
  <c r="BG21" i="11"/>
  <c r="A21" i="11"/>
  <c r="DF20" i="11"/>
  <c r="DC20" i="11"/>
  <c r="CZ20" i="11"/>
  <c r="CW20" i="11"/>
  <c r="CT20" i="11"/>
  <c r="CQ20" i="11"/>
  <c r="CN20" i="11"/>
  <c r="CK20" i="11"/>
  <c r="CH20" i="11"/>
  <c r="CE20" i="11"/>
  <c r="CB20" i="11"/>
  <c r="BY20" i="11"/>
  <c r="BV20" i="11"/>
  <c r="BS20" i="11"/>
  <c r="BP20" i="11"/>
  <c r="BM20" i="11"/>
  <c r="BG20" i="11"/>
  <c r="A20" i="11"/>
  <c r="CZ18" i="11"/>
  <c r="CW18" i="11"/>
  <c r="CT18" i="11"/>
  <c r="CQ18" i="11"/>
  <c r="CN18" i="11"/>
  <c r="CK18" i="11"/>
  <c r="CH18" i="11"/>
  <c r="CE18" i="11"/>
  <c r="CB18" i="11"/>
  <c r="BY18" i="11"/>
  <c r="BV18" i="11"/>
  <c r="BS18" i="11"/>
  <c r="BP18" i="11"/>
  <c r="BM18" i="11"/>
  <c r="BJ18" i="11"/>
  <c r="BG18" i="11"/>
  <c r="A18" i="11"/>
  <c r="DF17" i="11"/>
  <c r="DC17" i="11"/>
  <c r="CT17" i="11"/>
  <c r="CQ17" i="11"/>
  <c r="CN17" i="11"/>
  <c r="CK17" i="11"/>
  <c r="CH17" i="11"/>
  <c r="CE17" i="11"/>
  <c r="CB17" i="11"/>
  <c r="BY17" i="11"/>
  <c r="BV17" i="11"/>
  <c r="BS17" i="11"/>
  <c r="BP17" i="11"/>
  <c r="BM17" i="11"/>
  <c r="BJ17" i="11"/>
  <c r="BG17" i="11"/>
  <c r="A17" i="11"/>
  <c r="DF16" i="11"/>
  <c r="DC16" i="11"/>
  <c r="CZ16" i="11"/>
  <c r="CW16" i="11"/>
  <c r="CQ16" i="11"/>
  <c r="CN16" i="11"/>
  <c r="CK16" i="11"/>
  <c r="CH16" i="11"/>
  <c r="CE16" i="11"/>
  <c r="CB16" i="11"/>
  <c r="BY16" i="11"/>
  <c r="BV16" i="11"/>
  <c r="BS16" i="11"/>
  <c r="BP16" i="11"/>
  <c r="BM16" i="11"/>
  <c r="BJ16" i="11"/>
  <c r="BG16" i="11"/>
  <c r="A16" i="11"/>
  <c r="DF15" i="11"/>
  <c r="DC15" i="11"/>
  <c r="CZ15" i="11"/>
  <c r="CW15" i="11"/>
  <c r="CT15" i="11"/>
  <c r="CN15" i="11"/>
  <c r="CK15" i="11"/>
  <c r="CH15" i="11"/>
  <c r="CE15" i="11"/>
  <c r="CB15" i="11"/>
  <c r="BY15" i="11"/>
  <c r="BV15" i="11"/>
  <c r="BS15" i="11"/>
  <c r="BP15" i="11"/>
  <c r="BM15" i="11"/>
  <c r="BJ15" i="11"/>
  <c r="BG15" i="11"/>
  <c r="A15" i="11"/>
  <c r="DF14" i="11"/>
  <c r="DC14" i="11"/>
  <c r="CZ14" i="11"/>
  <c r="CW14" i="11"/>
  <c r="CT14" i="11"/>
  <c r="CQ14" i="11"/>
  <c r="CK14" i="11"/>
  <c r="CH14" i="11"/>
  <c r="CE14" i="11"/>
  <c r="CB14" i="11"/>
  <c r="BY14" i="11"/>
  <c r="BV14" i="11"/>
  <c r="BS14" i="11"/>
  <c r="BP14" i="11"/>
  <c r="BM14" i="11"/>
  <c r="BJ14" i="11"/>
  <c r="BG14" i="11"/>
  <c r="A14" i="11"/>
  <c r="DF13" i="11"/>
  <c r="DC13" i="11"/>
  <c r="CZ13" i="11"/>
  <c r="CW13" i="11"/>
  <c r="CT13" i="11"/>
  <c r="CQ13" i="11"/>
  <c r="CN13" i="11"/>
  <c r="CH13" i="11"/>
  <c r="CE13" i="11"/>
  <c r="CB13" i="11"/>
  <c r="BY13" i="11"/>
  <c r="BV13" i="11"/>
  <c r="BS13" i="11"/>
  <c r="BP13" i="11"/>
  <c r="BM13" i="11"/>
  <c r="BJ13" i="11"/>
  <c r="BG13" i="11"/>
  <c r="A13" i="11"/>
  <c r="DF12" i="11"/>
  <c r="DC12" i="11"/>
  <c r="CZ12" i="11"/>
  <c r="CW12" i="11"/>
  <c r="CT12" i="11"/>
  <c r="CQ12" i="11"/>
  <c r="CN12" i="11"/>
  <c r="CK12" i="11"/>
  <c r="CE12" i="11"/>
  <c r="CB12" i="11"/>
  <c r="BY12" i="11"/>
  <c r="BV12" i="11"/>
  <c r="BS12" i="11"/>
  <c r="BP12" i="11"/>
  <c r="BM12" i="11"/>
  <c r="BJ12" i="11"/>
  <c r="BG12" i="11"/>
  <c r="A12" i="11"/>
  <c r="DF11" i="11"/>
  <c r="DC11" i="11"/>
  <c r="CZ11" i="11"/>
  <c r="CW11" i="11"/>
  <c r="CT11" i="11"/>
  <c r="CQ11" i="11"/>
  <c r="CN11" i="11"/>
  <c r="CK11" i="11"/>
  <c r="CH11" i="11"/>
  <c r="CB11" i="11"/>
  <c r="BY11" i="11"/>
  <c r="BV11" i="11"/>
  <c r="BS11" i="11"/>
  <c r="BP11" i="11"/>
  <c r="BM11" i="11"/>
  <c r="BJ11" i="11"/>
  <c r="BG11" i="11"/>
  <c r="A11" i="11"/>
  <c r="DF10" i="11"/>
  <c r="DC10" i="11"/>
  <c r="CZ10" i="11"/>
  <c r="CW10" i="11"/>
  <c r="CT10" i="11"/>
  <c r="CQ10" i="11"/>
  <c r="CN10" i="11"/>
  <c r="CK10" i="11"/>
  <c r="CH10" i="11"/>
  <c r="CE10" i="11"/>
  <c r="BY10" i="11"/>
  <c r="BV10" i="11"/>
  <c r="BS10" i="11"/>
  <c r="BP10" i="11"/>
  <c r="BM10" i="11"/>
  <c r="BJ10" i="11"/>
  <c r="BG10" i="11"/>
  <c r="A10" i="11"/>
  <c r="DF9" i="11"/>
  <c r="DC9" i="11"/>
  <c r="CZ9" i="11"/>
  <c r="CW9" i="11"/>
  <c r="CT9" i="11"/>
  <c r="CQ9" i="11"/>
  <c r="CN9" i="11"/>
  <c r="CK9" i="11"/>
  <c r="CH9" i="11"/>
  <c r="CE9" i="11"/>
  <c r="CB9" i="11"/>
  <c r="BV9" i="11"/>
  <c r="BS9" i="11"/>
  <c r="BP9" i="11"/>
  <c r="BM9" i="11"/>
  <c r="BJ9" i="11"/>
  <c r="BG9" i="11"/>
  <c r="A9" i="11"/>
  <c r="DF8" i="11"/>
  <c r="DC8" i="11"/>
  <c r="CZ8" i="11"/>
  <c r="CW8" i="11"/>
  <c r="CT8" i="11"/>
  <c r="CQ8" i="11"/>
  <c r="CN8" i="11"/>
  <c r="CK8" i="11"/>
  <c r="CH8" i="11"/>
  <c r="CE8" i="11"/>
  <c r="CB8" i="11"/>
  <c r="BY8" i="11"/>
  <c r="BS8" i="11"/>
  <c r="BP8" i="11"/>
  <c r="BM8" i="11"/>
  <c r="BJ8" i="11"/>
  <c r="BG8" i="11"/>
  <c r="A8" i="11"/>
  <c r="DF7" i="11"/>
  <c r="DC7" i="11"/>
  <c r="CZ7" i="11"/>
  <c r="CW7" i="11"/>
  <c r="CT7" i="11"/>
  <c r="CQ7" i="11"/>
  <c r="CN7" i="11"/>
  <c r="CK7" i="11"/>
  <c r="CH7" i="11"/>
  <c r="CE7" i="11"/>
  <c r="CB7" i="11"/>
  <c r="BY7" i="11"/>
  <c r="BV7" i="11"/>
  <c r="BP7" i="11"/>
  <c r="BM7" i="11"/>
  <c r="BJ7" i="11"/>
  <c r="BG7" i="11"/>
  <c r="A7" i="11"/>
  <c r="DF6" i="11"/>
  <c r="DC6" i="11"/>
  <c r="CZ6" i="11"/>
  <c r="CW6" i="11"/>
  <c r="CT6" i="11"/>
  <c r="CQ6" i="11"/>
  <c r="CN6" i="11"/>
  <c r="CK6" i="11"/>
  <c r="CH6" i="11"/>
  <c r="CE6" i="11"/>
  <c r="CB6" i="11"/>
  <c r="BY6" i="11"/>
  <c r="BV6" i="11"/>
  <c r="BS6" i="11"/>
  <c r="BM6" i="11"/>
  <c r="BJ6" i="11"/>
  <c r="BG6" i="11"/>
  <c r="A6" i="11"/>
  <c r="DF5" i="11"/>
  <c r="DC5" i="11"/>
  <c r="CZ5" i="11"/>
  <c r="CW5" i="11"/>
  <c r="CT5" i="11"/>
  <c r="CQ5" i="11"/>
  <c r="CN5" i="11"/>
  <c r="CK5" i="11"/>
  <c r="CH5" i="11"/>
  <c r="CE5" i="11"/>
  <c r="CB5" i="11"/>
  <c r="BY5" i="11"/>
  <c r="BV5" i="11"/>
  <c r="BS5" i="11"/>
  <c r="BP5" i="11"/>
  <c r="BJ5" i="11"/>
  <c r="BG5" i="11"/>
  <c r="A5" i="11"/>
  <c r="DF4" i="11"/>
  <c r="DC4" i="11"/>
  <c r="CZ4" i="11"/>
  <c r="CW4" i="11"/>
  <c r="CT4" i="11"/>
  <c r="CQ4" i="11"/>
  <c r="CN4" i="11"/>
  <c r="CK4" i="11"/>
  <c r="CH4" i="11"/>
  <c r="CE4" i="11"/>
  <c r="CB4" i="11"/>
  <c r="BY4" i="11"/>
  <c r="BV4" i="11"/>
  <c r="BS4" i="11"/>
  <c r="BP4" i="11"/>
  <c r="BM4" i="11"/>
  <c r="BG4" i="11"/>
  <c r="A4" i="11"/>
  <c r="A45" i="32"/>
  <c r="A46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7" i="32"/>
  <c r="A48" i="32"/>
  <c r="A49" i="32"/>
  <c r="A50" i="32"/>
  <c r="A51" i="32"/>
  <c r="A52" i="32"/>
  <c r="A53" i="32"/>
  <c r="A54" i="32"/>
  <c r="A55" i="32"/>
  <c r="A56" i="32"/>
  <c r="A58" i="32"/>
  <c r="A59" i="32"/>
  <c r="A60" i="32"/>
  <c r="A61" i="32"/>
  <c r="A62" i="32"/>
  <c r="A4" i="32"/>
  <c r="A30" i="42"/>
  <c r="A31" i="5"/>
  <c r="A47" i="31"/>
  <c r="K576" i="20"/>
  <c r="K577" i="20"/>
  <c r="K578" i="20"/>
  <c r="K575" i="20"/>
  <c r="DF40" i="44"/>
  <c r="DC40" i="44"/>
  <c r="CZ40" i="44"/>
  <c r="CW40" i="44"/>
  <c r="CT40" i="44"/>
  <c r="CQ40" i="44"/>
  <c r="CN40" i="44"/>
  <c r="CK40" i="44"/>
  <c r="CH40" i="44"/>
  <c r="CE40" i="44"/>
  <c r="CB40" i="44"/>
  <c r="BY40" i="44"/>
  <c r="BV40" i="44"/>
  <c r="BS40" i="44"/>
  <c r="BP40" i="44"/>
  <c r="BM40" i="44"/>
  <c r="BJ40" i="44"/>
  <c r="BG40" i="44"/>
  <c r="DF52" i="44"/>
  <c r="DC52" i="44"/>
  <c r="CZ52" i="44"/>
  <c r="CW52" i="44"/>
  <c r="CT52" i="44"/>
  <c r="CQ52" i="44"/>
  <c r="CN52" i="44"/>
  <c r="CK52" i="44"/>
  <c r="CH52" i="44"/>
  <c r="CE52" i="44"/>
  <c r="CB52" i="44"/>
  <c r="BY52" i="44"/>
  <c r="BV52" i="44"/>
  <c r="BS52" i="44"/>
  <c r="BP52" i="44"/>
  <c r="BM52" i="44"/>
  <c r="BJ52" i="44"/>
  <c r="BG52" i="44"/>
  <c r="DF29" i="44"/>
  <c r="DC29" i="44"/>
  <c r="CZ29" i="44"/>
  <c r="CW29" i="44"/>
  <c r="CT29" i="44"/>
  <c r="CQ29" i="44"/>
  <c r="CN29" i="44"/>
  <c r="CK29" i="44"/>
  <c r="CH29" i="44"/>
  <c r="CE29" i="44"/>
  <c r="CB29" i="44"/>
  <c r="BY29" i="44"/>
  <c r="BV29" i="44"/>
  <c r="BS29" i="44"/>
  <c r="BP29" i="44"/>
  <c r="BM29" i="44"/>
  <c r="BJ29" i="44"/>
  <c r="BG29" i="44"/>
  <c r="DF35" i="44"/>
  <c r="DC35" i="44"/>
  <c r="CZ35" i="44"/>
  <c r="CW35" i="44"/>
  <c r="CT35" i="44"/>
  <c r="CQ35" i="44"/>
  <c r="CN35" i="44"/>
  <c r="CK35" i="44"/>
  <c r="CH35" i="44"/>
  <c r="CE35" i="44"/>
  <c r="CB35" i="44"/>
  <c r="BY35" i="44"/>
  <c r="BV35" i="44"/>
  <c r="BS35" i="44"/>
  <c r="BP35" i="44"/>
  <c r="BM35" i="44"/>
  <c r="BJ35" i="44"/>
  <c r="BG35" i="44"/>
  <c r="DF52" i="31"/>
  <c r="DC52" i="31"/>
  <c r="CZ52" i="31"/>
  <c r="CW52" i="31"/>
  <c r="CT52" i="31"/>
  <c r="CQ52" i="31"/>
  <c r="CN52" i="31"/>
  <c r="CK52" i="31"/>
  <c r="CH52" i="31"/>
  <c r="CE52" i="31"/>
  <c r="CB52" i="31"/>
  <c r="BY52" i="31"/>
  <c r="BV52" i="31"/>
  <c r="BS52" i="31"/>
  <c r="BP52" i="31"/>
  <c r="BM52" i="31"/>
  <c r="BJ52" i="31"/>
  <c r="BG52" i="31"/>
  <c r="DF40" i="31"/>
  <c r="DC40" i="31"/>
  <c r="CZ40" i="31"/>
  <c r="CW40" i="31"/>
  <c r="CT40" i="31"/>
  <c r="CQ40" i="31"/>
  <c r="CN40" i="31"/>
  <c r="CK40" i="31"/>
  <c r="CH40" i="31"/>
  <c r="CE40" i="31"/>
  <c r="CB40" i="31"/>
  <c r="BY40" i="31"/>
  <c r="BV40" i="31"/>
  <c r="BS40" i="31"/>
  <c r="BP40" i="31"/>
  <c r="BM40" i="31"/>
  <c r="BJ40" i="31"/>
  <c r="BG40" i="31"/>
  <c r="DF35" i="31"/>
  <c r="DC35" i="31"/>
  <c r="CZ35" i="31"/>
  <c r="CW35" i="31"/>
  <c r="CT35" i="31"/>
  <c r="CQ35" i="31"/>
  <c r="CN35" i="31"/>
  <c r="CK35" i="31"/>
  <c r="CH35" i="31"/>
  <c r="CE35" i="31"/>
  <c r="CB35" i="31"/>
  <c r="BY35" i="31"/>
  <c r="BV35" i="31"/>
  <c r="BS35" i="31"/>
  <c r="BP35" i="31"/>
  <c r="BM35" i="31"/>
  <c r="BJ35" i="31"/>
  <c r="BG35" i="31"/>
  <c r="A28" i="14"/>
  <c r="A27" i="14"/>
  <c r="A26" i="14"/>
  <c r="A25" i="14"/>
  <c r="A41" i="13"/>
  <c r="A33" i="13"/>
  <c r="A30" i="13"/>
  <c r="A29" i="13"/>
  <c r="A28" i="13"/>
  <c r="A46" i="12"/>
  <c r="A38" i="12"/>
  <c r="A33" i="12"/>
  <c r="A32" i="12"/>
  <c r="A31" i="12"/>
  <c r="A39" i="10"/>
  <c r="A31" i="10"/>
  <c r="A24" i="10"/>
  <c r="A23" i="10"/>
  <c r="A22" i="10"/>
  <c r="A36" i="9"/>
  <c r="A28" i="9"/>
  <c r="A27" i="9"/>
  <c r="A26" i="9"/>
  <c r="A25" i="9"/>
  <c r="A37" i="8"/>
  <c r="A29" i="8"/>
  <c r="A26" i="8"/>
  <c r="A25" i="8"/>
  <c r="A24" i="8"/>
  <c r="K91" i="2"/>
  <c r="K92" i="2"/>
  <c r="K93" i="2"/>
  <c r="K94" i="2"/>
  <c r="A25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6" i="7"/>
  <c r="A27" i="7"/>
  <c r="A32" i="7"/>
  <c r="A34" i="7"/>
  <c r="A36" i="7"/>
  <c r="A38" i="7"/>
  <c r="A40" i="7"/>
  <c r="A42" i="7"/>
  <c r="K542" i="20"/>
  <c r="A20" i="15" s="1"/>
  <c r="K543" i="20"/>
  <c r="K544" i="20"/>
  <c r="A22" i="15" s="1"/>
  <c r="K545" i="20"/>
  <c r="K546" i="20"/>
  <c r="K547" i="20"/>
  <c r="K548" i="20"/>
  <c r="A25" i="15" s="1"/>
  <c r="BY25" i="15" s="1"/>
  <c r="K549" i="20"/>
  <c r="A26" i="15" s="1"/>
  <c r="CB26" i="15" s="1"/>
  <c r="K550" i="20"/>
  <c r="A27" i="15" s="1"/>
  <c r="CE27" i="15" s="1"/>
  <c r="K551" i="20"/>
  <c r="K552" i="20"/>
  <c r="K553" i="20"/>
  <c r="K554" i="20"/>
  <c r="K555" i="20"/>
  <c r="K556" i="20"/>
  <c r="K557" i="20"/>
  <c r="A34" i="15" s="1"/>
  <c r="K558" i="20"/>
  <c r="A34" i="12" s="1"/>
  <c r="K559" i="20"/>
  <c r="A35" i="12" s="1"/>
  <c r="K560" i="20"/>
  <c r="A27" i="10" s="1"/>
  <c r="K561" i="20"/>
  <c r="A28" i="10" s="1"/>
  <c r="K562" i="20"/>
  <c r="K563" i="20"/>
  <c r="A32" i="14" s="1"/>
  <c r="K564" i="20"/>
  <c r="A33" i="14" s="1"/>
  <c r="K565" i="20"/>
  <c r="A37" i="13" s="1"/>
  <c r="K566" i="20"/>
  <c r="A38" i="13" s="1"/>
  <c r="K567" i="20"/>
  <c r="A42" i="12" s="1"/>
  <c r="K568" i="20"/>
  <c r="A43" i="12" s="1"/>
  <c r="K569" i="20"/>
  <c r="A35" i="10" s="1"/>
  <c r="K570" i="20"/>
  <c r="A36" i="10" s="1"/>
  <c r="K571" i="20"/>
  <c r="A40" i="14" s="1"/>
  <c r="K572" i="20"/>
  <c r="A41" i="14" s="1"/>
  <c r="K573" i="20"/>
  <c r="A45" i="13" s="1"/>
  <c r="K574" i="20"/>
  <c r="A21" i="15"/>
  <c r="A23" i="15"/>
  <c r="A24" i="15"/>
  <c r="BV24" i="15" s="1"/>
  <c r="A28" i="15"/>
  <c r="CH28" i="15" s="1"/>
  <c r="A29" i="15"/>
  <c r="CK29" i="15" s="1"/>
  <c r="A30" i="15"/>
  <c r="CN30" i="15" s="1"/>
  <c r="A31" i="15"/>
  <c r="CQ31" i="15" s="1"/>
  <c r="A32" i="15"/>
  <c r="CT32" i="15" s="1"/>
  <c r="A33" i="15"/>
  <c r="CZ33" i="15" s="1"/>
  <c r="CT33" i="15"/>
  <c r="CQ33" i="15"/>
  <c r="CN33" i="15"/>
  <c r="CK33" i="15"/>
  <c r="CH33" i="15"/>
  <c r="CE33" i="15"/>
  <c r="CB33" i="15"/>
  <c r="BY33" i="15"/>
  <c r="BV33" i="15"/>
  <c r="BS33" i="15"/>
  <c r="BP33" i="15"/>
  <c r="BM33" i="15"/>
  <c r="BJ33" i="15"/>
  <c r="BG33" i="15"/>
  <c r="DF32" i="15"/>
  <c r="DC32" i="15"/>
  <c r="CQ32" i="15"/>
  <c r="CN32" i="15"/>
  <c r="CK32" i="15"/>
  <c r="CH32" i="15"/>
  <c r="CE32" i="15"/>
  <c r="CB32" i="15"/>
  <c r="BY32" i="15"/>
  <c r="BV32" i="15"/>
  <c r="BS32" i="15"/>
  <c r="BP32" i="15"/>
  <c r="BM32" i="15"/>
  <c r="BJ32" i="15"/>
  <c r="BG32" i="15"/>
  <c r="DF31" i="15"/>
  <c r="DC31" i="15"/>
  <c r="CZ31" i="15"/>
  <c r="CW31" i="15"/>
  <c r="CN31" i="15"/>
  <c r="CK31" i="15"/>
  <c r="CH31" i="15"/>
  <c r="CE31" i="15"/>
  <c r="CB31" i="15"/>
  <c r="BY31" i="15"/>
  <c r="BV31" i="15"/>
  <c r="BS31" i="15"/>
  <c r="BP31" i="15"/>
  <c r="BM31" i="15"/>
  <c r="BJ31" i="15"/>
  <c r="BG31" i="15"/>
  <c r="DF30" i="15"/>
  <c r="DC30" i="15"/>
  <c r="CZ30" i="15"/>
  <c r="CW30" i="15"/>
  <c r="CT30" i="15"/>
  <c r="CK30" i="15"/>
  <c r="CH30" i="15"/>
  <c r="CE30" i="15"/>
  <c r="CB30" i="15"/>
  <c r="BY30" i="15"/>
  <c r="BV30" i="15"/>
  <c r="BS30" i="15"/>
  <c r="BP30" i="15"/>
  <c r="BM30" i="15"/>
  <c r="BJ30" i="15"/>
  <c r="BG30" i="15"/>
  <c r="DF29" i="15"/>
  <c r="DC29" i="15"/>
  <c r="CZ29" i="15"/>
  <c r="CW29" i="15"/>
  <c r="CT29" i="15"/>
  <c r="CQ29" i="15"/>
  <c r="CH29" i="15"/>
  <c r="CE29" i="15"/>
  <c r="CB29" i="15"/>
  <c r="BY29" i="15"/>
  <c r="BV29" i="15"/>
  <c r="BS29" i="15"/>
  <c r="BP29" i="15"/>
  <c r="BM29" i="15"/>
  <c r="BJ29" i="15"/>
  <c r="BG29" i="15"/>
  <c r="DF28" i="15"/>
  <c r="DC28" i="15"/>
  <c r="CZ28" i="15"/>
  <c r="CW28" i="15"/>
  <c r="CT28" i="15"/>
  <c r="CQ28" i="15"/>
  <c r="CN28" i="15"/>
  <c r="CE28" i="15"/>
  <c r="CB28" i="15"/>
  <c r="BY28" i="15"/>
  <c r="BV28" i="15"/>
  <c r="BS28" i="15"/>
  <c r="BP28" i="15"/>
  <c r="BM28" i="15"/>
  <c r="BJ28" i="15"/>
  <c r="BG28" i="15"/>
  <c r="DF27" i="15"/>
  <c r="DC27" i="15"/>
  <c r="CZ27" i="15"/>
  <c r="CW27" i="15"/>
  <c r="CT27" i="15"/>
  <c r="CQ27" i="15"/>
  <c r="CN27" i="15"/>
  <c r="CK27" i="15"/>
  <c r="CB27" i="15"/>
  <c r="BY27" i="15"/>
  <c r="BV27" i="15"/>
  <c r="BS27" i="15"/>
  <c r="BP27" i="15"/>
  <c r="BM27" i="15"/>
  <c r="BJ27" i="15"/>
  <c r="BG27" i="15"/>
  <c r="DF26" i="15"/>
  <c r="DC26" i="15"/>
  <c r="CZ26" i="15"/>
  <c r="CW26" i="15"/>
  <c r="CT26" i="15"/>
  <c r="CQ26" i="15"/>
  <c r="CN26" i="15"/>
  <c r="CK26" i="15"/>
  <c r="CH26" i="15"/>
  <c r="BY26" i="15"/>
  <c r="BV26" i="15"/>
  <c r="BS26" i="15"/>
  <c r="BP26" i="15"/>
  <c r="BM26" i="15"/>
  <c r="BJ26" i="15"/>
  <c r="BG26" i="15"/>
  <c r="DF25" i="15"/>
  <c r="DC25" i="15"/>
  <c r="CZ25" i="15"/>
  <c r="CW25" i="15"/>
  <c r="CT25" i="15"/>
  <c r="CQ25" i="15"/>
  <c r="CN25" i="15"/>
  <c r="CK25" i="15"/>
  <c r="CH25" i="15"/>
  <c r="CE25" i="15"/>
  <c r="BV25" i="15"/>
  <c r="BS25" i="15"/>
  <c r="BP25" i="15"/>
  <c r="BM25" i="15"/>
  <c r="BJ25" i="15"/>
  <c r="BG25" i="15"/>
  <c r="DF24" i="15"/>
  <c r="DC24" i="15"/>
  <c r="CZ24" i="15"/>
  <c r="CW24" i="15"/>
  <c r="CT24" i="15"/>
  <c r="CQ24" i="15"/>
  <c r="CN24" i="15"/>
  <c r="CK24" i="15"/>
  <c r="CH24" i="15"/>
  <c r="CE24" i="15"/>
  <c r="CB24" i="15"/>
  <c r="BS24" i="15"/>
  <c r="BP24" i="15"/>
  <c r="BM24" i="15"/>
  <c r="BJ24" i="15"/>
  <c r="BG24" i="15"/>
  <c r="DF23" i="15"/>
  <c r="DC23" i="15"/>
  <c r="CZ23" i="15"/>
  <c r="CW23" i="15"/>
  <c r="CT23" i="15"/>
  <c r="CQ23" i="15"/>
  <c r="CN23" i="15"/>
  <c r="CK23" i="15"/>
  <c r="CH23" i="15"/>
  <c r="CE23" i="15"/>
  <c r="CB23" i="15"/>
  <c r="BY23" i="15"/>
  <c r="BV23" i="15"/>
  <c r="BP23" i="15"/>
  <c r="BM23" i="15"/>
  <c r="BJ23" i="15"/>
  <c r="BG23" i="15"/>
  <c r="DF22" i="15"/>
  <c r="DC22" i="15"/>
  <c r="CZ22" i="15"/>
  <c r="CW22" i="15"/>
  <c r="CT22" i="15"/>
  <c r="CQ22" i="15"/>
  <c r="CN22" i="15"/>
  <c r="CK22" i="15"/>
  <c r="CH22" i="15"/>
  <c r="CE22" i="15"/>
  <c r="CB22" i="15"/>
  <c r="BY22" i="15"/>
  <c r="BV22" i="15"/>
  <c r="BS22" i="15"/>
  <c r="BM22" i="15"/>
  <c r="BJ22" i="15"/>
  <c r="BG22" i="15"/>
  <c r="DF21" i="15"/>
  <c r="DC21" i="15"/>
  <c r="CZ21" i="15"/>
  <c r="CW21" i="15"/>
  <c r="CT21" i="15"/>
  <c r="CQ21" i="15"/>
  <c r="CN21" i="15"/>
  <c r="CK21" i="15"/>
  <c r="CH21" i="15"/>
  <c r="CE21" i="15"/>
  <c r="CB21" i="15"/>
  <c r="BY21" i="15"/>
  <c r="BV21" i="15"/>
  <c r="BS21" i="15"/>
  <c r="BP21" i="15"/>
  <c r="BJ21" i="15"/>
  <c r="BG21" i="15"/>
  <c r="DF20" i="15"/>
  <c r="DC20" i="15"/>
  <c r="CZ20" i="15"/>
  <c r="CW20" i="15"/>
  <c r="CT20" i="15"/>
  <c r="CQ20" i="15"/>
  <c r="CN20" i="15"/>
  <c r="CK20" i="15"/>
  <c r="CH20" i="15"/>
  <c r="CE20" i="15"/>
  <c r="CB20" i="15"/>
  <c r="BY20" i="15"/>
  <c r="BV20" i="15"/>
  <c r="BS20" i="15"/>
  <c r="BP20" i="15"/>
  <c r="BM20" i="15"/>
  <c r="BG20" i="15"/>
  <c r="A27" i="8" l="1"/>
  <c r="A35" i="8"/>
  <c r="A34" i="9"/>
  <c r="A42" i="9"/>
  <c r="A29" i="10"/>
  <c r="A37" i="10"/>
  <c r="A36" i="12"/>
  <c r="A44" i="12"/>
  <c r="A31" i="13"/>
  <c r="A39" i="13"/>
  <c r="A34" i="14"/>
  <c r="A42" i="14"/>
  <c r="A41" i="7"/>
  <c r="A33" i="7"/>
  <c r="A28" i="8"/>
  <c r="A36" i="8"/>
  <c r="A35" i="9"/>
  <c r="A30" i="10"/>
  <c r="A38" i="10"/>
  <c r="A37" i="12"/>
  <c r="A45" i="12"/>
  <c r="A32" i="13"/>
  <c r="A40" i="13"/>
  <c r="A35" i="14"/>
  <c r="A36" i="14"/>
  <c r="A39" i="7"/>
  <c r="A31" i="7"/>
  <c r="A30" i="8"/>
  <c r="A38" i="8"/>
  <c r="A29" i="9"/>
  <c r="A37" i="9"/>
  <c r="A32" i="10"/>
  <c r="A39" i="12"/>
  <c r="A47" i="12"/>
  <c r="A34" i="13"/>
  <c r="A42" i="13"/>
  <c r="A29" i="14"/>
  <c r="A37" i="14"/>
  <c r="A30" i="7"/>
  <c r="A31" i="8"/>
  <c r="A39" i="8"/>
  <c r="A30" i="9"/>
  <c r="A38" i="9"/>
  <c r="A25" i="10"/>
  <c r="A33" i="10"/>
  <c r="A40" i="12"/>
  <c r="A48" i="12"/>
  <c r="A35" i="13"/>
  <c r="A43" i="13"/>
  <c r="A30" i="14"/>
  <c r="A38" i="14"/>
  <c r="A37" i="7"/>
  <c r="A29" i="7"/>
  <c r="A32" i="8"/>
  <c r="A40" i="8"/>
  <c r="A31" i="9"/>
  <c r="A39" i="9"/>
  <c r="A26" i="10"/>
  <c r="A34" i="10"/>
  <c r="A41" i="12"/>
  <c r="A36" i="13"/>
  <c r="A44" i="13"/>
  <c r="A31" i="14"/>
  <c r="A39" i="14"/>
  <c r="A28" i="7"/>
  <c r="A33" i="8"/>
  <c r="A41" i="8"/>
  <c r="A32" i="9"/>
  <c r="A40" i="9"/>
  <c r="A35" i="7"/>
  <c r="A34" i="8"/>
  <c r="A33" i="9"/>
  <c r="A41" i="9"/>
  <c r="CW33" i="15"/>
  <c r="AC9" i="33" l="1"/>
  <c r="AF9" i="33"/>
  <c r="AC13" i="33"/>
  <c r="AF13" i="33"/>
  <c r="AI9" i="33"/>
  <c r="AL9" i="33"/>
  <c r="AO9" i="33"/>
  <c r="AR9" i="33"/>
  <c r="AU9" i="33"/>
  <c r="AI13" i="33"/>
  <c r="AL13" i="33"/>
  <c r="AO13" i="33"/>
  <c r="AR13" i="33"/>
  <c r="AU13" i="33"/>
  <c r="K541" i="20"/>
  <c r="DF48" i="44" l="1"/>
  <c r="DC48" i="44"/>
  <c r="CZ48" i="44"/>
  <c r="CW48" i="44"/>
  <c r="CT48" i="44"/>
  <c r="CQ48" i="44"/>
  <c r="CN48" i="44"/>
  <c r="CK48" i="44"/>
  <c r="CH48" i="44"/>
  <c r="CE48" i="44"/>
  <c r="CB48" i="44"/>
  <c r="BY48" i="44"/>
  <c r="BV48" i="44"/>
  <c r="BS48" i="44"/>
  <c r="BP48" i="44"/>
  <c r="BM48" i="44"/>
  <c r="BJ48" i="44"/>
  <c r="BG48" i="44"/>
  <c r="A48" i="44"/>
  <c r="DF47" i="44"/>
  <c r="DC47" i="44"/>
  <c r="CZ47" i="44"/>
  <c r="CW47" i="44"/>
  <c r="CT47" i="44"/>
  <c r="CQ47" i="44"/>
  <c r="CN47" i="44"/>
  <c r="CK47" i="44"/>
  <c r="CH47" i="44"/>
  <c r="CE47" i="44"/>
  <c r="CB47" i="44"/>
  <c r="BY47" i="44"/>
  <c r="BV47" i="44"/>
  <c r="BS47" i="44"/>
  <c r="BP47" i="44"/>
  <c r="BM47" i="44"/>
  <c r="BJ47" i="44"/>
  <c r="BG47" i="44"/>
  <c r="A47" i="44"/>
  <c r="DF36" i="44"/>
  <c r="DC36" i="44"/>
  <c r="CZ36" i="44"/>
  <c r="CW36" i="44"/>
  <c r="CT36" i="44"/>
  <c r="CQ36" i="44"/>
  <c r="CN36" i="44"/>
  <c r="CK36" i="44"/>
  <c r="CH36" i="44"/>
  <c r="CE36" i="44"/>
  <c r="CB36" i="44"/>
  <c r="BY36" i="44"/>
  <c r="BV36" i="44"/>
  <c r="BS36" i="44"/>
  <c r="BP36" i="44"/>
  <c r="BM36" i="44"/>
  <c r="BJ36" i="44"/>
  <c r="BG36" i="44"/>
  <c r="A36" i="44"/>
  <c r="DF32" i="44"/>
  <c r="DC32" i="44"/>
  <c r="CZ32" i="44"/>
  <c r="CW32" i="44"/>
  <c r="CT32" i="44"/>
  <c r="CQ32" i="44"/>
  <c r="CN32" i="44"/>
  <c r="CK32" i="44"/>
  <c r="CH32" i="44"/>
  <c r="CE32" i="44"/>
  <c r="CB32" i="44"/>
  <c r="BY32" i="44"/>
  <c r="BV32" i="44"/>
  <c r="BS32" i="44"/>
  <c r="BP32" i="44"/>
  <c r="BM32" i="44"/>
  <c r="BJ32" i="44"/>
  <c r="BG32" i="44"/>
  <c r="A32" i="44"/>
  <c r="DF31" i="44"/>
  <c r="DC31" i="44"/>
  <c r="CZ31" i="44"/>
  <c r="CW31" i="44"/>
  <c r="CT31" i="44"/>
  <c r="CQ31" i="44"/>
  <c r="CN31" i="44"/>
  <c r="CK31" i="44"/>
  <c r="CH31" i="44"/>
  <c r="CE31" i="44"/>
  <c r="CB31" i="44"/>
  <c r="BY31" i="44"/>
  <c r="BV31" i="44"/>
  <c r="BS31" i="44"/>
  <c r="BP31" i="44"/>
  <c r="BM31" i="44"/>
  <c r="BJ31" i="44"/>
  <c r="BG31" i="44"/>
  <c r="A31" i="44"/>
  <c r="DF30" i="44"/>
  <c r="DC30" i="44"/>
  <c r="CZ30" i="44"/>
  <c r="CW30" i="44"/>
  <c r="CT30" i="44"/>
  <c r="CQ30" i="44"/>
  <c r="CN30" i="44"/>
  <c r="CK30" i="44"/>
  <c r="CH30" i="44"/>
  <c r="CE30" i="44"/>
  <c r="CB30" i="44"/>
  <c r="BY30" i="44"/>
  <c r="BV30" i="44"/>
  <c r="BS30" i="44"/>
  <c r="BP30" i="44"/>
  <c r="BM30" i="44"/>
  <c r="BJ30" i="44"/>
  <c r="BG30" i="44"/>
  <c r="A30" i="44"/>
  <c r="CZ22" i="44"/>
  <c r="CW22" i="44"/>
  <c r="CT22" i="44"/>
  <c r="CQ22" i="44"/>
  <c r="CN22" i="44"/>
  <c r="CK22" i="44"/>
  <c r="CH22" i="44"/>
  <c r="CE22" i="44"/>
  <c r="CB22" i="44"/>
  <c r="BY22" i="44"/>
  <c r="BV22" i="44"/>
  <c r="BS22" i="44"/>
  <c r="BP22" i="44"/>
  <c r="BM22" i="44"/>
  <c r="BJ22" i="44"/>
  <c r="BG22" i="44"/>
  <c r="DF21" i="44"/>
  <c r="DC21" i="44"/>
  <c r="CW21" i="44"/>
  <c r="CT21" i="44"/>
  <c r="CQ21" i="44"/>
  <c r="CN21" i="44"/>
  <c r="CK21" i="44"/>
  <c r="CH21" i="44"/>
  <c r="CE21" i="44"/>
  <c r="CB21" i="44"/>
  <c r="BY21" i="44"/>
  <c r="BV21" i="44"/>
  <c r="BS21" i="44"/>
  <c r="BP21" i="44"/>
  <c r="BM21" i="44"/>
  <c r="BJ21" i="44"/>
  <c r="BG21" i="44"/>
  <c r="DF20" i="44"/>
  <c r="DC20" i="44"/>
  <c r="CZ20" i="44"/>
  <c r="CT20" i="44"/>
  <c r="CQ20" i="44"/>
  <c r="CN20" i="44"/>
  <c r="CK20" i="44"/>
  <c r="CH20" i="44"/>
  <c r="CE20" i="44"/>
  <c r="CB20" i="44"/>
  <c r="BY20" i="44"/>
  <c r="BV20" i="44"/>
  <c r="BS20" i="44"/>
  <c r="BP20" i="44"/>
  <c r="BM20" i="44"/>
  <c r="BJ20" i="44"/>
  <c r="BG20" i="44"/>
  <c r="DF19" i="44"/>
  <c r="DC19" i="44"/>
  <c r="CZ19" i="44"/>
  <c r="CW19" i="44"/>
  <c r="CQ19" i="44"/>
  <c r="CN19" i="44"/>
  <c r="CK19" i="44"/>
  <c r="CH19" i="44"/>
  <c r="CE19" i="44"/>
  <c r="CB19" i="44"/>
  <c r="BY19" i="44"/>
  <c r="BV19" i="44"/>
  <c r="BS19" i="44"/>
  <c r="BP19" i="44"/>
  <c r="BM19" i="44"/>
  <c r="BJ19" i="44"/>
  <c r="BG19" i="44"/>
  <c r="DF18" i="44"/>
  <c r="DC18" i="44"/>
  <c r="CZ18" i="44"/>
  <c r="CW18" i="44"/>
  <c r="CT18" i="44"/>
  <c r="CK18" i="44"/>
  <c r="CH18" i="44"/>
  <c r="CE18" i="44"/>
  <c r="CB18" i="44"/>
  <c r="BY18" i="44"/>
  <c r="BV18" i="44"/>
  <c r="BS18" i="44"/>
  <c r="BP18" i="44"/>
  <c r="BM18" i="44"/>
  <c r="BJ18" i="44"/>
  <c r="BG18" i="44"/>
  <c r="DF17" i="44"/>
  <c r="DC17" i="44"/>
  <c r="CZ17" i="44"/>
  <c r="CW17" i="44"/>
  <c r="CT17" i="44"/>
  <c r="CQ17" i="44"/>
  <c r="CN17" i="44"/>
  <c r="CE17" i="44"/>
  <c r="CB17" i="44"/>
  <c r="BY17" i="44"/>
  <c r="BV17" i="44"/>
  <c r="BS17" i="44"/>
  <c r="BP17" i="44"/>
  <c r="BM17" i="44"/>
  <c r="BJ17" i="44"/>
  <c r="BG17" i="44"/>
  <c r="DF16" i="44"/>
  <c r="DC16" i="44"/>
  <c r="CZ16" i="44"/>
  <c r="CW16" i="44"/>
  <c r="CT16" i="44"/>
  <c r="CQ16" i="44"/>
  <c r="CN16" i="44"/>
  <c r="CK16" i="44"/>
  <c r="CH16" i="44"/>
  <c r="CB16" i="44"/>
  <c r="BY16" i="44"/>
  <c r="BV16" i="44"/>
  <c r="BS16" i="44"/>
  <c r="BP16" i="44"/>
  <c r="BM16" i="44"/>
  <c r="BJ16" i="44"/>
  <c r="BG16" i="44"/>
  <c r="DF15" i="44"/>
  <c r="DC15" i="44"/>
  <c r="CZ15" i="44"/>
  <c r="CW15" i="44"/>
  <c r="CT15" i="44"/>
  <c r="CQ15" i="44"/>
  <c r="CN15" i="44"/>
  <c r="CK15" i="44"/>
  <c r="CH15" i="44"/>
  <c r="CE15" i="44"/>
  <c r="BY15" i="44"/>
  <c r="BV15" i="44"/>
  <c r="BS15" i="44"/>
  <c r="BP15" i="44"/>
  <c r="BM15" i="44"/>
  <c r="BJ15" i="44"/>
  <c r="BG15" i="44"/>
  <c r="DF14" i="44"/>
  <c r="DC14" i="44"/>
  <c r="CZ14" i="44"/>
  <c r="CW14" i="44"/>
  <c r="CT14" i="44"/>
  <c r="CQ14" i="44"/>
  <c r="CN14" i="44"/>
  <c r="CK14" i="44"/>
  <c r="CH14" i="44"/>
  <c r="CE14" i="44"/>
  <c r="CB14" i="44"/>
  <c r="BV14" i="44"/>
  <c r="BS14" i="44"/>
  <c r="BP14" i="44"/>
  <c r="BM14" i="44"/>
  <c r="BJ14" i="44"/>
  <c r="BG14" i="44"/>
  <c r="DF13" i="44"/>
  <c r="DC13" i="44"/>
  <c r="CZ13" i="44"/>
  <c r="CW13" i="44"/>
  <c r="CT13" i="44"/>
  <c r="CQ13" i="44"/>
  <c r="CN13" i="44"/>
  <c r="CK13" i="44"/>
  <c r="CH13" i="44"/>
  <c r="CE13" i="44"/>
  <c r="CB13" i="44"/>
  <c r="BY13" i="44"/>
  <c r="BS13" i="44"/>
  <c r="BP13" i="44"/>
  <c r="BM13" i="44"/>
  <c r="BJ13" i="44"/>
  <c r="BG13" i="44"/>
  <c r="DF12" i="44"/>
  <c r="DC12" i="44"/>
  <c r="CZ12" i="44"/>
  <c r="CW12" i="44"/>
  <c r="CT12" i="44"/>
  <c r="CQ12" i="44"/>
  <c r="CN12" i="44"/>
  <c r="CK12" i="44"/>
  <c r="CH12" i="44"/>
  <c r="CE12" i="44"/>
  <c r="CB12" i="44"/>
  <c r="BY12" i="44"/>
  <c r="BV12" i="44"/>
  <c r="BP12" i="44"/>
  <c r="BM12" i="44"/>
  <c r="BJ12" i="44"/>
  <c r="BG12" i="44"/>
  <c r="DF11" i="44"/>
  <c r="DC11" i="44"/>
  <c r="CZ11" i="44"/>
  <c r="CW11" i="44"/>
  <c r="CT11" i="44"/>
  <c r="CQ11" i="44"/>
  <c r="CN11" i="44"/>
  <c r="CK11" i="44"/>
  <c r="CH11" i="44"/>
  <c r="CE11" i="44"/>
  <c r="CB11" i="44"/>
  <c r="BY11" i="44"/>
  <c r="BV11" i="44"/>
  <c r="BS11" i="44"/>
  <c r="BM11" i="44"/>
  <c r="BJ11" i="44"/>
  <c r="BG11" i="44"/>
  <c r="DF10" i="44"/>
  <c r="DC10" i="44"/>
  <c r="CZ10" i="44"/>
  <c r="CW10" i="44"/>
  <c r="CT10" i="44"/>
  <c r="CQ10" i="44"/>
  <c r="CN10" i="44"/>
  <c r="CK10" i="44"/>
  <c r="CH10" i="44"/>
  <c r="CE10" i="44"/>
  <c r="CB10" i="44"/>
  <c r="BY10" i="44"/>
  <c r="BV10" i="44"/>
  <c r="BS10" i="44"/>
  <c r="BP10" i="44"/>
  <c r="BJ10" i="44"/>
  <c r="BG10" i="44"/>
  <c r="DF9" i="44"/>
  <c r="DC9" i="44"/>
  <c r="CZ9" i="44"/>
  <c r="CW9" i="44"/>
  <c r="CT9" i="44"/>
  <c r="CQ9" i="44"/>
  <c r="CN9" i="44"/>
  <c r="CK9" i="44"/>
  <c r="CH9" i="44"/>
  <c r="CE9" i="44"/>
  <c r="CB9" i="44"/>
  <c r="BY9" i="44"/>
  <c r="BV9" i="44"/>
  <c r="BS9" i="44"/>
  <c r="BP9" i="44"/>
  <c r="BM9" i="44"/>
  <c r="BG9" i="44"/>
  <c r="DF8" i="44"/>
  <c r="DC8" i="44"/>
  <c r="CZ8" i="44"/>
  <c r="CW8" i="44"/>
  <c r="CT8" i="44"/>
  <c r="CQ8" i="44"/>
  <c r="CN8" i="44"/>
  <c r="CK8" i="44"/>
  <c r="CH8" i="44"/>
  <c r="CE8" i="44"/>
  <c r="CB8" i="44"/>
  <c r="BY8" i="44"/>
  <c r="BV8" i="44"/>
  <c r="BS8" i="44"/>
  <c r="BP8" i="44"/>
  <c r="BM8" i="44"/>
  <c r="BJ8" i="44"/>
  <c r="BG1" i="44"/>
  <c r="D15" i="41"/>
  <c r="L33" i="3"/>
  <c r="K33" i="3"/>
  <c r="A50" i="40" s="1"/>
  <c r="H33" i="3"/>
  <c r="H9" i="40"/>
  <c r="H14" i="40"/>
  <c r="D20" i="40"/>
  <c r="D19" i="40"/>
  <c r="D18" i="40"/>
  <c r="D13" i="40"/>
  <c r="D12" i="40"/>
  <c r="D11" i="40"/>
  <c r="D10" i="40"/>
  <c r="D7" i="40"/>
  <c r="D6" i="40"/>
  <c r="D5" i="40"/>
  <c r="D4" i="40"/>
  <c r="D22" i="40"/>
  <c r="D40" i="40"/>
  <c r="D38" i="40"/>
  <c r="A99" i="40"/>
  <c r="A98" i="40"/>
  <c r="A97" i="40"/>
  <c r="A96" i="40"/>
  <c r="A95" i="40"/>
  <c r="A94" i="40"/>
  <c r="A93" i="40"/>
  <c r="A92" i="40"/>
  <c r="A91" i="40"/>
  <c r="A90" i="40"/>
  <c r="A89" i="40"/>
  <c r="A88" i="40"/>
  <c r="A87" i="40"/>
  <c r="A86" i="40"/>
  <c r="A85" i="40"/>
  <c r="A84" i="40"/>
  <c r="A83" i="40"/>
  <c r="A82" i="40"/>
  <c r="A81" i="40"/>
  <c r="A80" i="40"/>
  <c r="A79" i="40"/>
  <c r="K540" i="20" l="1"/>
  <c r="J540" i="20"/>
  <c r="K539" i="20"/>
  <c r="J539" i="20"/>
  <c r="K538" i="20"/>
  <c r="J538" i="20"/>
  <c r="K537" i="20"/>
  <c r="J537" i="20"/>
  <c r="K536" i="20"/>
  <c r="J536" i="20"/>
  <c r="K535" i="20"/>
  <c r="J535" i="20"/>
  <c r="K534" i="20"/>
  <c r="J534" i="20"/>
  <c r="K533" i="20"/>
  <c r="J533" i="20"/>
  <c r="K532" i="20"/>
  <c r="J532" i="20"/>
  <c r="K531" i="20"/>
  <c r="J531" i="20"/>
  <c r="K530" i="20"/>
  <c r="J530" i="20"/>
  <c r="K529" i="20"/>
  <c r="J529" i="20"/>
  <c r="K528" i="20"/>
  <c r="J528" i="20"/>
  <c r="K527" i="20"/>
  <c r="J527" i="20"/>
  <c r="K526" i="20"/>
  <c r="J526" i="20"/>
  <c r="K525" i="20"/>
  <c r="J525" i="20"/>
  <c r="K524" i="20"/>
  <c r="J524" i="20"/>
  <c r="K523" i="20"/>
  <c r="J523" i="20"/>
  <c r="K522" i="20"/>
  <c r="J522" i="20"/>
  <c r="K521" i="20"/>
  <c r="J521" i="20"/>
  <c r="K520" i="20"/>
  <c r="J520" i="20"/>
  <c r="K519" i="20"/>
  <c r="A39" i="40" s="1"/>
  <c r="J519" i="20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2" i="3"/>
  <c r="K502" i="20" l="1"/>
  <c r="A6" i="41"/>
  <c r="BJ40" i="11"/>
  <c r="BM40" i="11"/>
  <c r="BP40" i="11"/>
  <c r="BS40" i="11"/>
  <c r="BV40" i="11"/>
  <c r="BY40" i="11"/>
  <c r="CB40" i="11"/>
  <c r="CE40" i="11"/>
  <c r="CH40" i="11"/>
  <c r="CK40" i="11"/>
  <c r="CN40" i="11"/>
  <c r="CQ40" i="11"/>
  <c r="CT40" i="11"/>
  <c r="CW40" i="11"/>
  <c r="CZ40" i="11"/>
  <c r="DC40" i="11"/>
  <c r="DF40" i="11"/>
  <c r="BG40" i="11"/>
  <c r="A35" i="11"/>
  <c r="A40" i="11"/>
  <c r="H1" i="40" l="1"/>
  <c r="H1" i="41"/>
  <c r="H25" i="40"/>
  <c r="H28" i="40"/>
  <c r="H30" i="40"/>
  <c r="H33" i="40"/>
  <c r="H44" i="40"/>
  <c r="H53" i="40"/>
  <c r="H54" i="40"/>
  <c r="H6" i="41" l="1"/>
  <c r="H50" i="40"/>
  <c r="H91" i="40"/>
  <c r="H95" i="40"/>
  <c r="H82" i="40"/>
  <c r="H84" i="40"/>
  <c r="H94" i="40"/>
  <c r="H90" i="40"/>
  <c r="H92" i="40"/>
  <c r="H96" i="40"/>
  <c r="H98" i="40"/>
  <c r="H88" i="40"/>
  <c r="H81" i="40"/>
  <c r="H99" i="40"/>
  <c r="H93" i="40"/>
  <c r="H97" i="40"/>
  <c r="H86" i="40"/>
  <c r="H79" i="40"/>
  <c r="H83" i="40"/>
  <c r="H87" i="40"/>
  <c r="H80" i="40"/>
  <c r="H85" i="40"/>
  <c r="H89" i="40"/>
  <c r="H39" i="40"/>
  <c r="A21" i="6"/>
  <c r="A24" i="6"/>
  <c r="A36" i="6"/>
  <c r="A37" i="6"/>
  <c r="A42" i="6"/>
  <c r="A54" i="6"/>
  <c r="A16" i="42"/>
  <c r="A21" i="42"/>
  <c r="A22" i="42"/>
  <c r="A31" i="42"/>
  <c r="A16" i="5"/>
  <c r="A21" i="5"/>
  <c r="A23" i="5"/>
  <c r="A32" i="5"/>
  <c r="A29" i="4"/>
  <c r="A33" i="4"/>
  <c r="A34" i="4"/>
  <c r="A35" i="4"/>
  <c r="A39" i="4"/>
  <c r="A50" i="4"/>
  <c r="A51" i="4"/>
  <c r="A30" i="31"/>
  <c r="A31" i="31"/>
  <c r="A32" i="31"/>
  <c r="A36" i="31"/>
  <c r="A48" i="31"/>
  <c r="M5" i="39"/>
  <c r="O5" i="39"/>
  <c r="P5" i="39"/>
  <c r="Q5" i="39"/>
  <c r="R5" i="39"/>
  <c r="S5" i="39"/>
  <c r="T5" i="39"/>
  <c r="M6" i="39"/>
  <c r="N6" i="39"/>
  <c r="P6" i="39"/>
  <c r="Q6" i="39"/>
  <c r="R6" i="39"/>
  <c r="S6" i="39"/>
  <c r="T6" i="39"/>
  <c r="M7" i="39"/>
  <c r="N7" i="39"/>
  <c r="O7" i="39"/>
  <c r="Q7" i="39"/>
  <c r="R7" i="39"/>
  <c r="S7" i="39"/>
  <c r="T7" i="39"/>
  <c r="M8" i="39"/>
  <c r="N8" i="39"/>
  <c r="O8" i="39"/>
  <c r="P8" i="39"/>
  <c r="R8" i="39"/>
  <c r="S8" i="39"/>
  <c r="T8" i="39"/>
  <c r="M9" i="39"/>
  <c r="N9" i="39"/>
  <c r="O9" i="39"/>
  <c r="P9" i="39"/>
  <c r="Q9" i="39"/>
  <c r="S9" i="39"/>
  <c r="T9" i="39"/>
  <c r="M10" i="39"/>
  <c r="N10" i="39"/>
  <c r="O10" i="39"/>
  <c r="P10" i="39"/>
  <c r="Q10" i="39"/>
  <c r="R10" i="39"/>
  <c r="T10" i="39"/>
  <c r="M11" i="39"/>
  <c r="N11" i="39"/>
  <c r="O11" i="39"/>
  <c r="P11" i="39"/>
  <c r="Q11" i="39"/>
  <c r="R11" i="39"/>
  <c r="S11" i="39"/>
  <c r="M12" i="39"/>
  <c r="N12" i="39"/>
  <c r="O12" i="39"/>
  <c r="P12" i="39"/>
  <c r="Q12" i="39"/>
  <c r="R12" i="39"/>
  <c r="S12" i="39"/>
  <c r="M13" i="39"/>
  <c r="N13" i="39"/>
  <c r="O13" i="39"/>
  <c r="Q13" i="39"/>
  <c r="S13" i="39"/>
  <c r="T13" i="39"/>
  <c r="M14" i="39"/>
  <c r="N14" i="39"/>
  <c r="O14" i="39"/>
  <c r="Q14" i="39"/>
  <c r="R14" i="39"/>
  <c r="S14" i="39"/>
  <c r="T14" i="39"/>
  <c r="M15" i="39"/>
  <c r="N15" i="39"/>
  <c r="O15" i="39"/>
  <c r="Q15" i="39"/>
  <c r="S15" i="39"/>
  <c r="T15" i="39"/>
  <c r="M16" i="39"/>
  <c r="N16" i="39"/>
  <c r="O16" i="39"/>
  <c r="P16" i="39"/>
  <c r="Q16" i="39"/>
  <c r="R16" i="39"/>
  <c r="S16" i="39"/>
  <c r="T16" i="39"/>
  <c r="M17" i="39"/>
  <c r="N17" i="39"/>
  <c r="O17" i="39"/>
  <c r="P17" i="39"/>
  <c r="Q17" i="39"/>
  <c r="R17" i="39"/>
  <c r="S17" i="39"/>
  <c r="T17" i="39"/>
  <c r="S18" i="39"/>
  <c r="T18" i="39"/>
  <c r="S19" i="39"/>
  <c r="T19" i="39"/>
  <c r="M20" i="39"/>
  <c r="N20" i="39"/>
  <c r="O20" i="39"/>
  <c r="P20" i="39"/>
  <c r="Q20" i="39"/>
  <c r="R20" i="39"/>
  <c r="S20" i="39"/>
  <c r="T20" i="39"/>
  <c r="M21" i="39"/>
  <c r="N21" i="39"/>
  <c r="O21" i="39"/>
  <c r="P21" i="39"/>
  <c r="Q21" i="39"/>
  <c r="R21" i="39"/>
  <c r="S21" i="39"/>
  <c r="T21" i="39"/>
  <c r="S22" i="39"/>
  <c r="T22" i="39"/>
  <c r="M23" i="39"/>
  <c r="N23" i="39"/>
  <c r="O23" i="39"/>
  <c r="P23" i="39"/>
  <c r="Q23" i="39"/>
  <c r="R23" i="39"/>
  <c r="M24" i="39"/>
  <c r="N24" i="39"/>
  <c r="O24" i="39"/>
  <c r="P24" i="39"/>
  <c r="Q24" i="39"/>
  <c r="R24" i="39"/>
  <c r="S24" i="39"/>
  <c r="T24" i="39"/>
  <c r="S25" i="39"/>
  <c r="T25" i="39"/>
  <c r="M26" i="39"/>
  <c r="N26" i="39"/>
  <c r="O26" i="39"/>
  <c r="P26" i="39"/>
  <c r="Q26" i="39"/>
  <c r="R26" i="39"/>
  <c r="M27" i="39"/>
  <c r="N27" i="39"/>
  <c r="O27" i="39"/>
  <c r="P27" i="39"/>
  <c r="Q27" i="39"/>
  <c r="R27" i="39"/>
  <c r="S27" i="39"/>
  <c r="T27" i="39"/>
  <c r="M28" i="39"/>
  <c r="N28" i="39"/>
  <c r="O28" i="39"/>
  <c r="P28" i="39"/>
  <c r="Q28" i="39"/>
  <c r="R28" i="39"/>
  <c r="S28" i="39"/>
  <c r="T28" i="39"/>
  <c r="M29" i="39"/>
  <c r="N29" i="39"/>
  <c r="O29" i="39"/>
  <c r="P29" i="39"/>
  <c r="Q29" i="39"/>
  <c r="R29" i="39"/>
  <c r="S29" i="39"/>
  <c r="T29" i="39"/>
  <c r="M30" i="39"/>
  <c r="N30" i="39"/>
  <c r="O30" i="39"/>
  <c r="P30" i="39"/>
  <c r="Q30" i="39"/>
  <c r="R30" i="39"/>
  <c r="S30" i="39"/>
  <c r="T30" i="39"/>
  <c r="M31" i="39"/>
  <c r="N31" i="39"/>
  <c r="O31" i="39"/>
  <c r="P31" i="39"/>
  <c r="Q31" i="39"/>
  <c r="R31" i="39"/>
  <c r="S31" i="39"/>
  <c r="T31" i="39"/>
  <c r="M32" i="39"/>
  <c r="N32" i="39"/>
  <c r="O32" i="39"/>
  <c r="P32" i="39"/>
  <c r="Q32" i="39"/>
  <c r="R32" i="39"/>
  <c r="S32" i="39"/>
  <c r="T32" i="39"/>
  <c r="M33" i="39"/>
  <c r="N33" i="39"/>
  <c r="O33" i="39"/>
  <c r="P33" i="39"/>
  <c r="Q33" i="39"/>
  <c r="R33" i="39"/>
  <c r="S33" i="39"/>
  <c r="T33" i="39"/>
  <c r="M34" i="39"/>
  <c r="N34" i="39"/>
  <c r="O34" i="39"/>
  <c r="P34" i="39"/>
  <c r="Q34" i="39"/>
  <c r="R34" i="39"/>
  <c r="S34" i="39"/>
  <c r="T34" i="39"/>
  <c r="M35" i="39"/>
  <c r="N35" i="39"/>
  <c r="O35" i="39"/>
  <c r="P35" i="39"/>
  <c r="Q35" i="39"/>
  <c r="R35" i="39"/>
  <c r="S35" i="39"/>
  <c r="T35" i="39"/>
  <c r="M36" i="39"/>
  <c r="N36" i="39"/>
  <c r="O36" i="39"/>
  <c r="P36" i="39"/>
  <c r="Q36" i="39"/>
  <c r="R36" i="39"/>
  <c r="S36" i="39"/>
  <c r="T36" i="39"/>
  <c r="M37" i="39"/>
  <c r="N37" i="39"/>
  <c r="O37" i="39"/>
  <c r="P37" i="39"/>
  <c r="Q37" i="39"/>
  <c r="R37" i="39"/>
  <c r="S37" i="39"/>
  <c r="T37" i="39"/>
  <c r="M38" i="39"/>
  <c r="N38" i="39"/>
  <c r="O38" i="39"/>
  <c r="P38" i="39"/>
  <c r="Q38" i="39"/>
  <c r="R38" i="39"/>
  <c r="S38" i="39"/>
  <c r="T38" i="39"/>
  <c r="M39" i="39"/>
  <c r="N39" i="39"/>
  <c r="O39" i="39"/>
  <c r="P39" i="39"/>
  <c r="Q39" i="39"/>
  <c r="R39" i="39"/>
  <c r="S39" i="39"/>
  <c r="T39" i="39"/>
  <c r="M40" i="39"/>
  <c r="N40" i="39"/>
  <c r="O40" i="39"/>
  <c r="P40" i="39"/>
  <c r="Q40" i="39"/>
  <c r="R40" i="39"/>
  <c r="S40" i="39"/>
  <c r="T40" i="39"/>
  <c r="M41" i="39"/>
  <c r="N41" i="39"/>
  <c r="O41" i="39"/>
  <c r="P41" i="39"/>
  <c r="Q41" i="39"/>
  <c r="R41" i="39"/>
  <c r="S41" i="39"/>
  <c r="T41" i="39"/>
  <c r="M42" i="39"/>
  <c r="N42" i="39"/>
  <c r="O42" i="39"/>
  <c r="P42" i="39"/>
  <c r="Q42" i="39"/>
  <c r="R42" i="39"/>
  <c r="S42" i="39"/>
  <c r="T42" i="39"/>
  <c r="M43" i="39"/>
  <c r="N43" i="39"/>
  <c r="O43" i="39"/>
  <c r="P43" i="39"/>
  <c r="Q43" i="39"/>
  <c r="R43" i="39"/>
  <c r="S43" i="39"/>
  <c r="T43" i="39"/>
  <c r="M44" i="39"/>
  <c r="N44" i="39"/>
  <c r="O44" i="39"/>
  <c r="P44" i="39"/>
  <c r="Q44" i="39"/>
  <c r="R44" i="39"/>
  <c r="S44" i="39"/>
  <c r="T44" i="39"/>
  <c r="M45" i="39"/>
  <c r="N45" i="39"/>
  <c r="O45" i="39"/>
  <c r="P45" i="39"/>
  <c r="Q45" i="39"/>
  <c r="R45" i="39"/>
  <c r="S45" i="39"/>
  <c r="T45" i="39"/>
  <c r="M46" i="39"/>
  <c r="N46" i="39"/>
  <c r="O46" i="39"/>
  <c r="P46" i="39"/>
  <c r="Q46" i="39"/>
  <c r="R46" i="39"/>
  <c r="S46" i="39"/>
  <c r="T46" i="39"/>
  <c r="M47" i="39"/>
  <c r="N47" i="39"/>
  <c r="O47" i="39"/>
  <c r="P47" i="39"/>
  <c r="Q47" i="39"/>
  <c r="R47" i="39"/>
  <c r="S47" i="39"/>
  <c r="T47" i="39"/>
  <c r="M48" i="39"/>
  <c r="N48" i="39"/>
  <c r="O48" i="39"/>
  <c r="P48" i="39"/>
  <c r="Q48" i="39"/>
  <c r="R48" i="39"/>
  <c r="S48" i="39"/>
  <c r="T48" i="39"/>
  <c r="M49" i="39"/>
  <c r="N49" i="39"/>
  <c r="O49" i="39"/>
  <c r="P49" i="39"/>
  <c r="Q49" i="39"/>
  <c r="R49" i="39"/>
  <c r="S49" i="39"/>
  <c r="T49" i="39"/>
  <c r="M50" i="39"/>
  <c r="N50" i="39"/>
  <c r="O50" i="39"/>
  <c r="P50" i="39"/>
  <c r="Q50" i="39"/>
  <c r="R50" i="39"/>
  <c r="S50" i="39"/>
  <c r="T50" i="39"/>
  <c r="M51" i="39"/>
  <c r="N51" i="39"/>
  <c r="O51" i="39"/>
  <c r="P51" i="39"/>
  <c r="Q51" i="39"/>
  <c r="R51" i="39"/>
  <c r="S51" i="39"/>
  <c r="T51" i="39"/>
  <c r="N4" i="39"/>
  <c r="V4" i="39" s="1"/>
  <c r="O4" i="39"/>
  <c r="W4" i="39" s="1"/>
  <c r="P4" i="39"/>
  <c r="Q4" i="39"/>
  <c r="R4" i="39"/>
  <c r="S4" i="39"/>
  <c r="T4" i="39"/>
  <c r="A16" i="39"/>
  <c r="A17" i="39"/>
  <c r="A19" i="39"/>
  <c r="A20" i="39"/>
  <c r="A24" i="39"/>
  <c r="A14" i="40"/>
  <c r="A30" i="40"/>
  <c r="A33" i="40"/>
  <c r="A44" i="40"/>
  <c r="A53" i="40"/>
  <c r="A54" i="40"/>
  <c r="D42" i="40"/>
  <c r="D41" i="40"/>
  <c r="D37" i="40"/>
  <c r="D36" i="40"/>
  <c r="D35" i="40"/>
  <c r="D32" i="40"/>
  <c r="D31" i="40"/>
  <c r="D29" i="40"/>
  <c r="D28" i="40"/>
  <c r="D27" i="40"/>
  <c r="D26" i="40"/>
  <c r="D25" i="40"/>
  <c r="D24" i="40"/>
  <c r="D23" i="40"/>
  <c r="H57" i="41"/>
  <c r="A44" i="41"/>
  <c r="H44" i="41" s="1"/>
  <c r="A45" i="41"/>
  <c r="H45" i="41" s="1"/>
  <c r="A46" i="41"/>
  <c r="H46" i="41" s="1"/>
  <c r="A47" i="41"/>
  <c r="H47" i="41" s="1"/>
  <c r="A48" i="41"/>
  <c r="H48" i="41" s="1"/>
  <c r="A49" i="41"/>
  <c r="H49" i="41" s="1"/>
  <c r="A50" i="41"/>
  <c r="H50" i="41" s="1"/>
  <c r="A51" i="41"/>
  <c r="H51" i="41" s="1"/>
  <c r="A52" i="41"/>
  <c r="H52" i="41" s="1"/>
  <c r="A53" i="41"/>
  <c r="H53" i="41" s="1"/>
  <c r="A54" i="41"/>
  <c r="H54" i="41" s="1"/>
  <c r="A55" i="41"/>
  <c r="H55" i="41" s="1"/>
  <c r="A56" i="41"/>
  <c r="H56" i="41" s="1"/>
  <c r="A57" i="41"/>
  <c r="A58" i="41"/>
  <c r="H58" i="41" s="1"/>
  <c r="A59" i="41"/>
  <c r="H59" i="41" s="1"/>
  <c r="A60" i="41"/>
  <c r="H60" i="41" s="1"/>
  <c r="A61" i="41"/>
  <c r="H61" i="41" s="1"/>
  <c r="A62" i="41"/>
  <c r="H62" i="41" s="1"/>
  <c r="D43" i="41"/>
  <c r="D42" i="41"/>
  <c r="D35" i="41"/>
  <c r="D34" i="41"/>
  <c r="D33" i="41"/>
  <c r="D32" i="41"/>
  <c r="D31" i="41"/>
  <c r="D30" i="41"/>
  <c r="D29" i="41"/>
  <c r="D28" i="41"/>
  <c r="D27" i="41"/>
  <c r="D26" i="41"/>
  <c r="D25" i="41"/>
  <c r="E8" i="41"/>
  <c r="D8" i="41"/>
  <c r="E7" i="41"/>
  <c r="E32" i="41" s="1"/>
  <c r="D7" i="41"/>
  <c r="E6" i="41"/>
  <c r="D6" i="41"/>
  <c r="D4" i="4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A34" i="44" s="1"/>
  <c r="K35" i="1"/>
  <c r="K34" i="1"/>
  <c r="A41" i="6" s="1"/>
  <c r="K33" i="1"/>
  <c r="A33" i="44" s="1"/>
  <c r="K32" i="1"/>
  <c r="A39" i="6" s="1"/>
  <c r="K31" i="1"/>
  <c r="K30" i="1"/>
  <c r="A20" i="42" s="1"/>
  <c r="K29" i="1"/>
  <c r="A11" i="33" s="1"/>
  <c r="K28" i="1"/>
  <c r="A17" i="42" s="1"/>
  <c r="K27" i="1"/>
  <c r="A22" i="5" s="1"/>
  <c r="K26" i="1"/>
  <c r="A38" i="6" s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12" i="33" s="1"/>
  <c r="K5" i="1"/>
  <c r="K4" i="1"/>
  <c r="A18" i="39" s="1"/>
  <c r="K3" i="1"/>
  <c r="K2" i="1"/>
  <c r="A9" i="33"/>
  <c r="A10" i="33"/>
  <c r="A13" i="33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A10" i="38"/>
  <c r="AB10" i="38"/>
  <c r="AC10" i="38"/>
  <c r="AD10" i="38"/>
  <c r="AE10" i="38"/>
  <c r="AF10" i="38"/>
  <c r="AG10" i="38"/>
  <c r="AH10" i="38"/>
  <c r="AI10" i="38"/>
  <c r="AJ10" i="38"/>
  <c r="AK10" i="38"/>
  <c r="AL10" i="38"/>
  <c r="AM10" i="38"/>
  <c r="AN10" i="38"/>
  <c r="AO10" i="38"/>
  <c r="AP10" i="38"/>
  <c r="AQ10" i="38"/>
  <c r="AA13" i="38"/>
  <c r="AB13" i="38"/>
  <c r="AC13" i="38"/>
  <c r="AD13" i="38"/>
  <c r="AE13" i="38"/>
  <c r="AF13" i="38"/>
  <c r="AG13" i="38"/>
  <c r="AH13" i="38"/>
  <c r="AI13" i="38"/>
  <c r="AJ13" i="38"/>
  <c r="AK13" i="38"/>
  <c r="AL13" i="38"/>
  <c r="AM13" i="38"/>
  <c r="AN13" i="38"/>
  <c r="AO13" i="38"/>
  <c r="AP13" i="38"/>
  <c r="AQ13" i="38"/>
  <c r="AA14" i="38"/>
  <c r="AB14" i="38"/>
  <c r="AC14" i="38"/>
  <c r="AD14" i="38"/>
  <c r="AE14" i="38"/>
  <c r="AF14" i="38"/>
  <c r="AG14" i="38"/>
  <c r="AH14" i="38"/>
  <c r="AI14" i="38"/>
  <c r="AJ14" i="38"/>
  <c r="AK14" i="38"/>
  <c r="AL14" i="38"/>
  <c r="AM14" i="38"/>
  <c r="AN14" i="38"/>
  <c r="AO14" i="38"/>
  <c r="AP14" i="38"/>
  <c r="AQ14" i="38"/>
  <c r="Z8" i="38"/>
  <c r="Z10" i="38"/>
  <c r="Z13" i="38"/>
  <c r="Z14" i="38"/>
  <c r="D15" i="38"/>
  <c r="A15" i="38"/>
  <c r="A14" i="38"/>
  <c r="D13" i="38"/>
  <c r="A13" i="38"/>
  <c r="D12" i="38"/>
  <c r="A12" i="38"/>
  <c r="A11" i="38"/>
  <c r="A10" i="38"/>
  <c r="A9" i="38"/>
  <c r="A8" i="38"/>
  <c r="D7" i="38"/>
  <c r="A7" i="38"/>
  <c r="D6" i="38"/>
  <c r="A6" i="38"/>
  <c r="D5" i="38"/>
  <c r="A5" i="38"/>
  <c r="D4" i="38"/>
  <c r="A4" i="38"/>
  <c r="BM4" i="15"/>
  <c r="BG43" i="15"/>
  <c r="BJ43" i="15"/>
  <c r="BG44" i="15"/>
  <c r="BJ44" i="15"/>
  <c r="BG45" i="15"/>
  <c r="BJ45" i="15"/>
  <c r="BM14" i="15"/>
  <c r="BP14" i="15"/>
  <c r="BS14" i="15"/>
  <c r="BV14" i="15"/>
  <c r="BY14" i="15"/>
  <c r="CB14" i="15"/>
  <c r="CE14" i="15"/>
  <c r="CH14" i="15"/>
  <c r="CK14" i="15"/>
  <c r="CQ14" i="15"/>
  <c r="CT14" i="15"/>
  <c r="CW14" i="15"/>
  <c r="CZ14" i="15"/>
  <c r="DC14" i="15"/>
  <c r="DF14" i="15"/>
  <c r="BM15" i="15"/>
  <c r="BP15" i="15"/>
  <c r="BS15" i="15"/>
  <c r="BV15" i="15"/>
  <c r="BY15" i="15"/>
  <c r="CB15" i="15"/>
  <c r="CE15" i="15"/>
  <c r="CH15" i="15"/>
  <c r="CK15" i="15"/>
  <c r="CN15" i="15"/>
  <c r="CT15" i="15"/>
  <c r="CW15" i="15"/>
  <c r="CZ15" i="15"/>
  <c r="DC15" i="15"/>
  <c r="DF15" i="15"/>
  <c r="BM16" i="15"/>
  <c r="BP16" i="15"/>
  <c r="BS16" i="15"/>
  <c r="BV16" i="15"/>
  <c r="BY16" i="15"/>
  <c r="CB16" i="15"/>
  <c r="CE16" i="15"/>
  <c r="CH16" i="15"/>
  <c r="CK16" i="15"/>
  <c r="CN16" i="15"/>
  <c r="CQ16" i="15"/>
  <c r="CW16" i="15"/>
  <c r="CZ16" i="15"/>
  <c r="DC16" i="15"/>
  <c r="DF16" i="15"/>
  <c r="BM17" i="15"/>
  <c r="BP17" i="15"/>
  <c r="BS17" i="15"/>
  <c r="BV17" i="15"/>
  <c r="BY17" i="15"/>
  <c r="CB17" i="15"/>
  <c r="CE17" i="15"/>
  <c r="CH17" i="15"/>
  <c r="CK17" i="15"/>
  <c r="CN17" i="15"/>
  <c r="CQ17" i="15"/>
  <c r="CT17" i="15"/>
  <c r="DC17" i="15"/>
  <c r="DF17" i="15"/>
  <c r="BM18" i="15"/>
  <c r="BP18" i="15"/>
  <c r="BS18" i="15"/>
  <c r="BV18" i="15"/>
  <c r="BY18" i="15"/>
  <c r="CB18" i="15"/>
  <c r="CE18" i="15"/>
  <c r="CH18" i="15"/>
  <c r="CK18" i="15"/>
  <c r="CN18" i="15"/>
  <c r="CQ18" i="15"/>
  <c r="CT18" i="15"/>
  <c r="CW18" i="15"/>
  <c r="CZ18" i="15"/>
  <c r="BM34" i="15"/>
  <c r="BP34" i="15"/>
  <c r="BS34" i="15"/>
  <c r="BV34" i="15"/>
  <c r="BY34" i="15"/>
  <c r="CB34" i="15"/>
  <c r="CE34" i="15"/>
  <c r="CH34" i="15"/>
  <c r="CK34" i="15"/>
  <c r="CN34" i="15"/>
  <c r="CQ34" i="15"/>
  <c r="CT34" i="15"/>
  <c r="CW34" i="15"/>
  <c r="CZ34" i="15"/>
  <c r="DC34" i="15"/>
  <c r="DF34" i="15"/>
  <c r="CN40" i="15"/>
  <c r="CQ40" i="15"/>
  <c r="CT40" i="15"/>
  <c r="CW40" i="15"/>
  <c r="CZ40" i="15"/>
  <c r="DC40" i="15"/>
  <c r="DF40" i="15"/>
  <c r="BM43" i="15"/>
  <c r="BP43" i="15"/>
  <c r="BS43" i="15"/>
  <c r="BV43" i="15"/>
  <c r="BY43" i="15"/>
  <c r="CB43" i="15"/>
  <c r="CE43" i="15"/>
  <c r="CH43" i="15"/>
  <c r="CK43" i="15"/>
  <c r="CN43" i="15"/>
  <c r="CQ43" i="15"/>
  <c r="CT43" i="15"/>
  <c r="CW43" i="15"/>
  <c r="CZ43" i="15"/>
  <c r="DC43" i="15"/>
  <c r="DF43" i="15"/>
  <c r="BM44" i="15"/>
  <c r="BP44" i="15"/>
  <c r="BS44" i="15"/>
  <c r="BV44" i="15"/>
  <c r="BY44" i="15"/>
  <c r="CB44" i="15"/>
  <c r="CE44" i="15"/>
  <c r="CH44" i="15"/>
  <c r="CK44" i="15"/>
  <c r="CN44" i="15"/>
  <c r="CQ44" i="15"/>
  <c r="CT44" i="15"/>
  <c r="CW44" i="15"/>
  <c r="CZ44" i="15"/>
  <c r="DC44" i="15"/>
  <c r="DF44" i="15"/>
  <c r="BM45" i="15"/>
  <c r="BP45" i="15"/>
  <c r="BS45" i="15"/>
  <c r="BV45" i="15"/>
  <c r="BY45" i="15"/>
  <c r="CB45" i="15"/>
  <c r="CE45" i="15"/>
  <c r="CH45" i="15"/>
  <c r="CK45" i="15"/>
  <c r="CN45" i="15"/>
  <c r="CQ45" i="15"/>
  <c r="CT45" i="15"/>
  <c r="CW45" i="15"/>
  <c r="CZ45" i="15"/>
  <c r="DC45" i="15"/>
  <c r="DF45" i="15"/>
  <c r="BM6" i="15"/>
  <c r="BS6" i="15"/>
  <c r="BV6" i="15"/>
  <c r="BY6" i="15"/>
  <c r="CB6" i="15"/>
  <c r="CE6" i="15"/>
  <c r="CH6" i="15"/>
  <c r="CK6" i="15"/>
  <c r="CN6" i="15"/>
  <c r="CQ6" i="15"/>
  <c r="CT6" i="15"/>
  <c r="CW6" i="15"/>
  <c r="CZ6" i="15"/>
  <c r="DC6" i="15"/>
  <c r="DF6" i="15"/>
  <c r="BM7" i="15"/>
  <c r="BP7" i="15"/>
  <c r="BV7" i="15"/>
  <c r="BY7" i="15"/>
  <c r="CB7" i="15"/>
  <c r="CE7" i="15"/>
  <c r="CH7" i="15"/>
  <c r="CK7" i="15"/>
  <c r="CN7" i="15"/>
  <c r="CQ7" i="15"/>
  <c r="CT7" i="15"/>
  <c r="CW7" i="15"/>
  <c r="CZ7" i="15"/>
  <c r="DC7" i="15"/>
  <c r="DF7" i="15"/>
  <c r="BM8" i="15"/>
  <c r="BP8" i="15"/>
  <c r="BS8" i="15"/>
  <c r="BY8" i="15"/>
  <c r="CB8" i="15"/>
  <c r="CE8" i="15"/>
  <c r="CH8" i="15"/>
  <c r="CK8" i="15"/>
  <c r="CN8" i="15"/>
  <c r="CQ8" i="15"/>
  <c r="CT8" i="15"/>
  <c r="CW8" i="15"/>
  <c r="CZ8" i="15"/>
  <c r="DC8" i="15"/>
  <c r="DF8" i="15"/>
  <c r="BM9" i="15"/>
  <c r="BP9" i="15"/>
  <c r="BS9" i="15"/>
  <c r="BV9" i="15"/>
  <c r="CB9" i="15"/>
  <c r="CE9" i="15"/>
  <c r="CH9" i="15"/>
  <c r="CK9" i="15"/>
  <c r="CN9" i="15"/>
  <c r="CQ9" i="15"/>
  <c r="CT9" i="15"/>
  <c r="CW9" i="15"/>
  <c r="CZ9" i="15"/>
  <c r="DC9" i="15"/>
  <c r="DF9" i="15"/>
  <c r="BM10" i="15"/>
  <c r="BP10" i="15"/>
  <c r="BS10" i="15"/>
  <c r="BV10" i="15"/>
  <c r="BY10" i="15"/>
  <c r="CE10" i="15"/>
  <c r="CH10" i="15"/>
  <c r="CK10" i="15"/>
  <c r="CN10" i="15"/>
  <c r="CQ10" i="15"/>
  <c r="CT10" i="15"/>
  <c r="CW10" i="15"/>
  <c r="CZ10" i="15"/>
  <c r="DC10" i="15"/>
  <c r="DF10" i="15"/>
  <c r="BM11" i="15"/>
  <c r="BP11" i="15"/>
  <c r="BS11" i="15"/>
  <c r="BV11" i="15"/>
  <c r="BY11" i="15"/>
  <c r="CB11" i="15"/>
  <c r="CH11" i="15"/>
  <c r="CK11" i="15"/>
  <c r="CN11" i="15"/>
  <c r="CQ11" i="15"/>
  <c r="CT11" i="15"/>
  <c r="CW11" i="15"/>
  <c r="CZ11" i="15"/>
  <c r="DC11" i="15"/>
  <c r="DF11" i="15"/>
  <c r="BM12" i="15"/>
  <c r="BP12" i="15"/>
  <c r="BS12" i="15"/>
  <c r="BV12" i="15"/>
  <c r="BY12" i="15"/>
  <c r="CB12" i="15"/>
  <c r="CE12" i="15"/>
  <c r="CK12" i="15"/>
  <c r="CN12" i="15"/>
  <c r="CQ12" i="15"/>
  <c r="CT12" i="15"/>
  <c r="CW12" i="15"/>
  <c r="CZ12" i="15"/>
  <c r="DC12" i="15"/>
  <c r="DF12" i="15"/>
  <c r="BM13" i="15"/>
  <c r="BP13" i="15"/>
  <c r="BS13" i="15"/>
  <c r="BV13" i="15"/>
  <c r="BY13" i="15"/>
  <c r="CB13" i="15"/>
  <c r="CE13" i="15"/>
  <c r="CH13" i="15"/>
  <c r="CN13" i="15"/>
  <c r="CQ13" i="15"/>
  <c r="CT13" i="15"/>
  <c r="CW13" i="15"/>
  <c r="CZ13" i="15"/>
  <c r="DC13" i="15"/>
  <c r="DF13" i="15"/>
  <c r="BP5" i="15"/>
  <c r="BS5" i="15"/>
  <c r="BV5" i="15"/>
  <c r="BY5" i="15"/>
  <c r="CB5" i="15"/>
  <c r="CE5" i="15"/>
  <c r="CH5" i="15"/>
  <c r="CK5" i="15"/>
  <c r="CN5" i="15"/>
  <c r="CQ5" i="15"/>
  <c r="CT5" i="15"/>
  <c r="CW5" i="15"/>
  <c r="CZ5" i="15"/>
  <c r="DC5" i="15"/>
  <c r="DF5" i="15"/>
  <c r="BG5" i="15"/>
  <c r="BJ5" i="15"/>
  <c r="BG6" i="15"/>
  <c r="BJ6" i="15"/>
  <c r="BG7" i="15"/>
  <c r="BJ7" i="15"/>
  <c r="BG8" i="15"/>
  <c r="BJ8" i="15"/>
  <c r="BG9" i="15"/>
  <c r="BJ9" i="15"/>
  <c r="BG10" i="15"/>
  <c r="BJ10" i="15"/>
  <c r="BG11" i="15"/>
  <c r="BJ11" i="15"/>
  <c r="BG12" i="15"/>
  <c r="BJ12" i="15"/>
  <c r="BG13" i="15"/>
  <c r="BJ13" i="15"/>
  <c r="BG14" i="15"/>
  <c r="BJ14" i="15"/>
  <c r="BG15" i="15"/>
  <c r="BJ15" i="15"/>
  <c r="BG16" i="15"/>
  <c r="BJ16" i="15"/>
  <c r="BG17" i="15"/>
  <c r="BJ17" i="15"/>
  <c r="BG18" i="15"/>
  <c r="BJ18" i="15"/>
  <c r="BG34" i="15"/>
  <c r="BJ34" i="15"/>
  <c r="BP4" i="15"/>
  <c r="BS4" i="15"/>
  <c r="BV4" i="15"/>
  <c r="BY4" i="15"/>
  <c r="CB4" i="15"/>
  <c r="CE4" i="15"/>
  <c r="CH4" i="15"/>
  <c r="CK4" i="15"/>
  <c r="CN4" i="15"/>
  <c r="CQ4" i="15"/>
  <c r="CT4" i="15"/>
  <c r="CW4" i="15"/>
  <c r="CZ4" i="15"/>
  <c r="DC4" i="15"/>
  <c r="DF4" i="15"/>
  <c r="A40" i="15"/>
  <c r="BP40" i="15" s="1"/>
  <c r="K518" i="20"/>
  <c r="K517" i="20"/>
  <c r="K516" i="20"/>
  <c r="K515" i="20"/>
  <c r="K514" i="20"/>
  <c r="K513" i="20"/>
  <c r="K512" i="20"/>
  <c r="K511" i="20"/>
  <c r="J511" i="20"/>
  <c r="K510" i="20"/>
  <c r="J510" i="20"/>
  <c r="K509" i="20"/>
  <c r="J509" i="20"/>
  <c r="K508" i="20"/>
  <c r="J508" i="20"/>
  <c r="K507" i="20"/>
  <c r="J507" i="20"/>
  <c r="K506" i="20"/>
  <c r="J506" i="20"/>
  <c r="K505" i="20"/>
  <c r="J505" i="20"/>
  <c r="K504" i="20"/>
  <c r="J504" i="20"/>
  <c r="K503" i="20"/>
  <c r="J503" i="20"/>
  <c r="A16" i="15" l="1"/>
  <c r="A17" i="15"/>
  <c r="A18" i="15"/>
  <c r="AU10" i="33"/>
  <c r="AF10" i="33"/>
  <c r="AL10" i="33"/>
  <c r="AO10" i="33"/>
  <c r="AC10" i="33"/>
  <c r="AI10" i="33"/>
  <c r="AR10" i="33"/>
  <c r="AI12" i="33"/>
  <c r="AL12" i="33"/>
  <c r="AF12" i="33"/>
  <c r="AO12" i="33"/>
  <c r="AC12" i="33"/>
  <c r="AR12" i="33"/>
  <c r="AU12" i="33"/>
  <c r="AI11" i="33"/>
  <c r="AL11" i="33"/>
  <c r="AC11" i="33"/>
  <c r="AO11" i="33"/>
  <c r="AF11" i="33"/>
  <c r="AR11" i="33"/>
  <c r="AU11" i="33"/>
  <c r="A14" i="15"/>
  <c r="A13" i="15"/>
  <c r="A9" i="15"/>
  <c r="A6" i="15"/>
  <c r="A5" i="15"/>
  <c r="CH34" i="44"/>
  <c r="CQ34" i="44"/>
  <c r="BG34" i="44"/>
  <c r="BV34" i="44"/>
  <c r="CB34" i="44"/>
  <c r="BY34" i="44"/>
  <c r="BJ34" i="44"/>
  <c r="CW34" i="44"/>
  <c r="BM34" i="44"/>
  <c r="CE34" i="44"/>
  <c r="DC34" i="44"/>
  <c r="CZ34" i="44"/>
  <c r="DF34" i="44"/>
  <c r="CK34" i="44"/>
  <c r="CN34" i="44"/>
  <c r="CT34" i="44"/>
  <c r="BP34" i="44"/>
  <c r="BS34" i="44"/>
  <c r="A18" i="5"/>
  <c r="A18" i="42"/>
  <c r="A40" i="6"/>
  <c r="A12" i="15"/>
  <c r="A38" i="4"/>
  <c r="CT33" i="44"/>
  <c r="BJ33" i="44"/>
  <c r="CB33" i="44"/>
  <c r="CH33" i="44"/>
  <c r="BM33" i="44"/>
  <c r="DC33" i="44"/>
  <c r="CZ33" i="44"/>
  <c r="CE33" i="44"/>
  <c r="DF33" i="44"/>
  <c r="BS33" i="44"/>
  <c r="CN33" i="44"/>
  <c r="BG33" i="44"/>
  <c r="CW33" i="44"/>
  <c r="BP33" i="44"/>
  <c r="CK33" i="44"/>
  <c r="BY33" i="44"/>
  <c r="BV33" i="44"/>
  <c r="CQ33" i="44"/>
  <c r="A4" i="15"/>
  <c r="A11" i="15"/>
  <c r="A34" i="31"/>
  <c r="A37" i="4"/>
  <c r="A10" i="15"/>
  <c r="A33" i="31"/>
  <c r="A36" i="4"/>
  <c r="A8" i="15"/>
  <c r="A20" i="5"/>
  <c r="A15" i="15"/>
  <c r="A7" i="15"/>
  <c r="A19" i="42"/>
  <c r="BY40" i="15"/>
  <c r="CK40" i="15"/>
  <c r="BM40" i="15"/>
  <c r="CH40" i="15"/>
  <c r="BV40" i="15"/>
  <c r="BJ40" i="15"/>
  <c r="CE40" i="15"/>
  <c r="BS40" i="15"/>
  <c r="BG40" i="15"/>
  <c r="CB40" i="15"/>
  <c r="J502" i="20"/>
  <c r="L30" i="20" l="1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M254" i="20"/>
  <c r="M255" i="20"/>
  <c r="M256" i="20"/>
  <c r="M257" i="20"/>
  <c r="M258" i="20"/>
  <c r="M259" i="20"/>
  <c r="M260" i="20"/>
  <c r="M261" i="20"/>
  <c r="M262" i="20"/>
  <c r="M263" i="20"/>
  <c r="M264" i="20"/>
  <c r="M265" i="20"/>
  <c r="M266" i="20"/>
  <c r="M267" i="20"/>
  <c r="M268" i="20"/>
  <c r="M269" i="20"/>
  <c r="M270" i="20"/>
  <c r="M271" i="20"/>
  <c r="M272" i="20"/>
  <c r="M273" i="20"/>
  <c r="M274" i="20"/>
  <c r="M275" i="20"/>
  <c r="M276" i="20"/>
  <c r="M277" i="20"/>
  <c r="M278" i="20"/>
  <c r="M279" i="20"/>
  <c r="M280" i="20"/>
  <c r="M281" i="20"/>
  <c r="M282" i="20"/>
  <c r="M283" i="20"/>
  <c r="M284" i="20"/>
  <c r="M285" i="20"/>
  <c r="M286" i="20"/>
  <c r="M287" i="20"/>
  <c r="M288" i="20"/>
  <c r="M289" i="20"/>
  <c r="M290" i="20"/>
  <c r="M291" i="20"/>
  <c r="M292" i="20"/>
  <c r="M293" i="20"/>
  <c r="M294" i="20"/>
  <c r="M295" i="20"/>
  <c r="M296" i="20"/>
  <c r="M297" i="20"/>
  <c r="M298" i="20"/>
  <c r="M299" i="20"/>
  <c r="M300" i="20"/>
  <c r="M301" i="20"/>
  <c r="M302" i="20"/>
  <c r="M303" i="20"/>
  <c r="M304" i="20"/>
  <c r="M305" i="20"/>
  <c r="M306" i="20"/>
  <c r="M307" i="20"/>
  <c r="M308" i="20"/>
  <c r="M309" i="20"/>
  <c r="M310" i="20"/>
  <c r="M311" i="20"/>
  <c r="M312" i="20"/>
  <c r="M313" i="20"/>
  <c r="M314" i="20"/>
  <c r="M315" i="20"/>
  <c r="M316" i="20"/>
  <c r="M317" i="20"/>
  <c r="M318" i="20"/>
  <c r="M319" i="20"/>
  <c r="M320" i="20"/>
  <c r="M321" i="20"/>
  <c r="M322" i="20"/>
  <c r="M323" i="20"/>
  <c r="M324" i="20"/>
  <c r="M325" i="20"/>
  <c r="M326" i="20"/>
  <c r="M327" i="20"/>
  <c r="M328" i="20"/>
  <c r="M329" i="20"/>
  <c r="M330" i="20"/>
  <c r="M331" i="20"/>
  <c r="M332" i="20"/>
  <c r="M333" i="20"/>
  <c r="M334" i="20"/>
  <c r="M335" i="20"/>
  <c r="M336" i="20"/>
  <c r="M337" i="20"/>
  <c r="M338" i="20"/>
  <c r="M339" i="20"/>
  <c r="M340" i="20"/>
  <c r="M341" i="20"/>
  <c r="M342" i="20"/>
  <c r="M343" i="20"/>
  <c r="M344" i="20"/>
  <c r="M345" i="20"/>
  <c r="M346" i="20"/>
  <c r="M347" i="20"/>
  <c r="M348" i="20"/>
  <c r="M349" i="20"/>
  <c r="M350" i="20"/>
  <c r="M351" i="20"/>
  <c r="M352" i="20"/>
  <c r="M353" i="20"/>
  <c r="M354" i="20"/>
  <c r="M355" i="20"/>
  <c r="M356" i="20"/>
  <c r="M357" i="20"/>
  <c r="M358" i="20"/>
  <c r="M359" i="20"/>
  <c r="M360" i="20"/>
  <c r="M361" i="20"/>
  <c r="M362" i="20"/>
  <c r="M363" i="20"/>
  <c r="M364" i="20"/>
  <c r="M365" i="20"/>
  <c r="M366" i="20"/>
  <c r="M367" i="20"/>
  <c r="M368" i="20"/>
  <c r="M369" i="20"/>
  <c r="M370" i="20"/>
  <c r="M371" i="20"/>
  <c r="M372" i="20"/>
  <c r="M373" i="20"/>
  <c r="M374" i="20"/>
  <c r="M375" i="20"/>
  <c r="M376" i="20"/>
  <c r="M377" i="20"/>
  <c r="M378" i="20"/>
  <c r="M379" i="20"/>
  <c r="M380" i="20"/>
  <c r="M381" i="20"/>
  <c r="M382" i="20"/>
  <c r="M383" i="20"/>
  <c r="M384" i="20"/>
  <c r="M385" i="20"/>
  <c r="M386" i="20"/>
  <c r="M387" i="20"/>
  <c r="M388" i="20"/>
  <c r="M389" i="20"/>
  <c r="M390" i="20"/>
  <c r="M391" i="20"/>
  <c r="M392" i="20"/>
  <c r="M393" i="20"/>
  <c r="M394" i="20"/>
  <c r="M395" i="20"/>
  <c r="M396" i="20"/>
  <c r="M397" i="20"/>
  <c r="M398" i="20"/>
  <c r="M399" i="20"/>
  <c r="M400" i="20"/>
  <c r="M401" i="20"/>
  <c r="M402" i="20"/>
  <c r="M403" i="20"/>
  <c r="M404" i="20"/>
  <c r="M405" i="20"/>
  <c r="M406" i="20"/>
  <c r="M407" i="20"/>
  <c r="M408" i="20"/>
  <c r="M409" i="20"/>
  <c r="M410" i="20"/>
  <c r="M411" i="20"/>
  <c r="M412" i="20"/>
  <c r="M413" i="20"/>
  <c r="M414" i="20"/>
  <c r="M415" i="20"/>
  <c r="M416" i="20"/>
  <c r="M417" i="20"/>
  <c r="M418" i="20"/>
  <c r="M419" i="20"/>
  <c r="M420" i="20"/>
  <c r="M421" i="20"/>
  <c r="M422" i="20"/>
  <c r="M423" i="20"/>
  <c r="M424" i="20"/>
  <c r="M425" i="20"/>
  <c r="M426" i="20"/>
  <c r="M427" i="20"/>
  <c r="M428" i="20"/>
  <c r="M429" i="20"/>
  <c r="M430" i="20"/>
  <c r="M431" i="20"/>
  <c r="M432" i="20"/>
  <c r="M433" i="20"/>
  <c r="M434" i="20"/>
  <c r="M435" i="20"/>
  <c r="M436" i="20"/>
  <c r="M437" i="20"/>
  <c r="M438" i="20"/>
  <c r="M439" i="20"/>
  <c r="M440" i="20"/>
  <c r="M441" i="20"/>
  <c r="M442" i="20"/>
  <c r="M443" i="20"/>
  <c r="M444" i="20"/>
  <c r="M445" i="20"/>
  <c r="M446" i="20"/>
  <c r="M447" i="20"/>
  <c r="M448" i="20"/>
  <c r="M449" i="20"/>
  <c r="M450" i="20"/>
  <c r="M451" i="20"/>
  <c r="M452" i="20"/>
  <c r="M453" i="20"/>
  <c r="M454" i="20"/>
  <c r="M455" i="20"/>
  <c r="M456" i="20"/>
  <c r="M457" i="20"/>
  <c r="M458" i="20"/>
  <c r="M459" i="20"/>
  <c r="M460" i="20"/>
  <c r="M461" i="20"/>
  <c r="M462" i="20"/>
  <c r="M463" i="20"/>
  <c r="M464" i="20"/>
  <c r="M465" i="20"/>
  <c r="M466" i="20"/>
  <c r="M467" i="20"/>
  <c r="M468" i="20"/>
  <c r="M469" i="20"/>
  <c r="M470" i="20"/>
  <c r="M471" i="20"/>
  <c r="M472" i="20"/>
  <c r="M473" i="20"/>
  <c r="M474" i="20"/>
  <c r="M475" i="20"/>
  <c r="M476" i="20"/>
  <c r="M477" i="20"/>
  <c r="M478" i="20"/>
  <c r="M479" i="20"/>
  <c r="M480" i="20"/>
  <c r="M481" i="20"/>
  <c r="M482" i="20"/>
  <c r="M483" i="20"/>
  <c r="M484" i="20"/>
  <c r="M485" i="20"/>
  <c r="M486" i="20"/>
  <c r="M487" i="20"/>
  <c r="M488" i="20"/>
  <c r="M489" i="20"/>
  <c r="M490" i="20"/>
  <c r="M491" i="20"/>
  <c r="M492" i="20"/>
  <c r="M493" i="20"/>
  <c r="M494" i="20"/>
  <c r="M495" i="20"/>
  <c r="M496" i="20"/>
  <c r="M497" i="20"/>
  <c r="M498" i="20"/>
  <c r="M499" i="20"/>
  <c r="M500" i="20"/>
  <c r="M501" i="20"/>
  <c r="M2" i="20"/>
  <c r="L2" i="20"/>
  <c r="J2" i="20"/>
  <c r="J432" i="20"/>
  <c r="K432" i="20"/>
  <c r="J433" i="20"/>
  <c r="K433" i="20"/>
  <c r="J434" i="20"/>
  <c r="K434" i="20"/>
  <c r="J435" i="20"/>
  <c r="K435" i="20"/>
  <c r="A5" i="41" s="1"/>
  <c r="J436" i="20"/>
  <c r="K436" i="20"/>
  <c r="J437" i="20"/>
  <c r="K437" i="20"/>
  <c r="J438" i="20"/>
  <c r="K438" i="20"/>
  <c r="J439" i="20"/>
  <c r="K439" i="20"/>
  <c r="J440" i="20"/>
  <c r="K440" i="20"/>
  <c r="J441" i="20"/>
  <c r="K441" i="20"/>
  <c r="J442" i="20"/>
  <c r="K442" i="20"/>
  <c r="J443" i="20"/>
  <c r="K443" i="20"/>
  <c r="J444" i="20"/>
  <c r="K444" i="20"/>
  <c r="J445" i="20"/>
  <c r="K445" i="20"/>
  <c r="J446" i="20"/>
  <c r="K446" i="20"/>
  <c r="J447" i="20"/>
  <c r="K447" i="20"/>
  <c r="J448" i="20"/>
  <c r="K448" i="20"/>
  <c r="J449" i="20"/>
  <c r="K449" i="20"/>
  <c r="J450" i="20"/>
  <c r="K450" i="20"/>
  <c r="J451" i="20"/>
  <c r="K451" i="20"/>
  <c r="J452" i="20"/>
  <c r="K452" i="20"/>
  <c r="J453" i="20"/>
  <c r="K453" i="20"/>
  <c r="J454" i="20"/>
  <c r="K454" i="20"/>
  <c r="J455" i="20"/>
  <c r="K455" i="20"/>
  <c r="J456" i="20"/>
  <c r="K456" i="20"/>
  <c r="J457" i="20"/>
  <c r="K457" i="20"/>
  <c r="J458" i="20"/>
  <c r="K458" i="20"/>
  <c r="J459" i="20"/>
  <c r="K459" i="20"/>
  <c r="J460" i="20"/>
  <c r="K460" i="20"/>
  <c r="J461" i="20"/>
  <c r="K461" i="20"/>
  <c r="J462" i="20"/>
  <c r="K462" i="20"/>
  <c r="J463" i="20"/>
  <c r="K463" i="20"/>
  <c r="J464" i="20"/>
  <c r="K464" i="20"/>
  <c r="J465" i="20"/>
  <c r="K465" i="20"/>
  <c r="J466" i="20"/>
  <c r="K466" i="20"/>
  <c r="J467" i="20"/>
  <c r="K467" i="20"/>
  <c r="J468" i="20"/>
  <c r="K468" i="20"/>
  <c r="J469" i="20"/>
  <c r="K469" i="20"/>
  <c r="J470" i="20"/>
  <c r="K470" i="20"/>
  <c r="J471" i="20"/>
  <c r="K471" i="20"/>
  <c r="J472" i="20"/>
  <c r="K472" i="20"/>
  <c r="J473" i="20"/>
  <c r="K473" i="20"/>
  <c r="J474" i="20"/>
  <c r="K474" i="20"/>
  <c r="J475" i="20"/>
  <c r="K475" i="20"/>
  <c r="J476" i="20"/>
  <c r="K476" i="20"/>
  <c r="J477" i="20"/>
  <c r="K477" i="20"/>
  <c r="J478" i="20"/>
  <c r="K478" i="20"/>
  <c r="J479" i="20"/>
  <c r="K479" i="20"/>
  <c r="J480" i="20"/>
  <c r="K480" i="20"/>
  <c r="J481" i="20"/>
  <c r="K481" i="20"/>
  <c r="J482" i="20"/>
  <c r="K482" i="20"/>
  <c r="A8" i="40" s="1"/>
  <c r="H8" i="40" s="1"/>
  <c r="J483" i="20"/>
  <c r="K483" i="20"/>
  <c r="J484" i="20"/>
  <c r="K484" i="20"/>
  <c r="J485" i="20"/>
  <c r="K485" i="20"/>
  <c r="J486" i="20"/>
  <c r="K486" i="20"/>
  <c r="J487" i="20"/>
  <c r="K487" i="20"/>
  <c r="J488" i="20"/>
  <c r="K488" i="20"/>
  <c r="J489" i="20"/>
  <c r="K489" i="20"/>
  <c r="J490" i="20"/>
  <c r="K490" i="20"/>
  <c r="A10" i="41" s="1"/>
  <c r="J491" i="20"/>
  <c r="K491" i="20"/>
  <c r="J492" i="20"/>
  <c r="K492" i="20"/>
  <c r="J493" i="20"/>
  <c r="K493" i="20"/>
  <c r="J494" i="20"/>
  <c r="K494" i="20"/>
  <c r="J495" i="20"/>
  <c r="K495" i="20"/>
  <c r="J496" i="20"/>
  <c r="K496" i="20"/>
  <c r="J497" i="20"/>
  <c r="K497" i="20"/>
  <c r="J498" i="20"/>
  <c r="K498" i="20"/>
  <c r="A6" i="33" s="1"/>
  <c r="J499" i="20"/>
  <c r="K499" i="20"/>
  <c r="J500" i="20"/>
  <c r="K500" i="20"/>
  <c r="J501" i="20"/>
  <c r="K501" i="20"/>
  <c r="AU6" i="33" l="1"/>
  <c r="AC6" i="33"/>
  <c r="AF6" i="33"/>
  <c r="AR6" i="33"/>
  <c r="AI6" i="33"/>
  <c r="AL6" i="33"/>
  <c r="AO6" i="33"/>
  <c r="A24" i="44"/>
  <c r="A24" i="31"/>
  <c r="A13" i="41"/>
  <c r="A13" i="40"/>
  <c r="H13" i="40" s="1"/>
  <c r="A12" i="41"/>
  <c r="A12" i="40"/>
  <c r="H12" i="40" s="1"/>
  <c r="A19" i="40"/>
  <c r="H19" i="40" s="1"/>
  <c r="A14" i="41"/>
  <c r="A28" i="44"/>
  <c r="A28" i="31"/>
  <c r="Y5" i="32"/>
  <c r="AA5" i="32"/>
  <c r="AC5" i="32"/>
  <c r="AE5" i="32"/>
  <c r="AG5" i="32"/>
  <c r="U6" i="32"/>
  <c r="W6" i="32"/>
  <c r="Y6" i="32"/>
  <c r="AA6" i="32"/>
  <c r="AC6" i="32"/>
  <c r="AE6" i="32"/>
  <c r="AG6" i="32"/>
  <c r="AI6" i="32"/>
  <c r="U8" i="32"/>
  <c r="W8" i="32"/>
  <c r="AG8" i="32"/>
  <c r="AI8" i="32"/>
  <c r="U9" i="32"/>
  <c r="W9" i="32"/>
  <c r="AG9" i="32"/>
  <c r="AI9" i="32"/>
  <c r="U10" i="32"/>
  <c r="W10" i="32"/>
  <c r="AI10" i="32"/>
  <c r="U13" i="32"/>
  <c r="W13" i="32"/>
  <c r="AA13" i="32"/>
  <c r="AC13" i="32"/>
  <c r="AE13" i="32"/>
  <c r="AG13" i="32"/>
  <c r="AI13" i="32"/>
  <c r="U14" i="32"/>
  <c r="W14" i="32"/>
  <c r="AA14" i="32"/>
  <c r="AC14" i="32"/>
  <c r="AE14" i="32"/>
  <c r="AG14" i="32"/>
  <c r="AI14" i="32"/>
  <c r="U15" i="32"/>
  <c r="W15" i="32"/>
  <c r="AA15" i="32"/>
  <c r="AC15" i="32"/>
  <c r="AE15" i="32"/>
  <c r="AG15" i="32"/>
  <c r="AI15" i="32"/>
  <c r="U16" i="32"/>
  <c r="W16" i="32"/>
  <c r="AA16" i="32"/>
  <c r="AC16" i="32"/>
  <c r="AE16" i="32"/>
  <c r="AG16" i="32"/>
  <c r="AI16" i="32"/>
  <c r="U17" i="32"/>
  <c r="W17" i="32"/>
  <c r="AA17" i="32"/>
  <c r="AC17" i="32"/>
  <c r="AE17" i="32"/>
  <c r="AG17" i="32"/>
  <c r="AI17" i="32"/>
  <c r="U18" i="32"/>
  <c r="W18" i="32"/>
  <c r="AA18" i="32"/>
  <c r="AC18" i="32"/>
  <c r="AE18" i="32"/>
  <c r="AG18" i="32"/>
  <c r="AI18" i="32"/>
  <c r="U19" i="32"/>
  <c r="W19" i="32"/>
  <c r="AA19" i="32"/>
  <c r="AC19" i="32"/>
  <c r="AE19" i="32"/>
  <c r="AG19" i="32"/>
  <c r="AI19" i="32"/>
  <c r="U20" i="32"/>
  <c r="W20" i="32"/>
  <c r="Y20" i="32"/>
  <c r="AC20" i="32"/>
  <c r="AE20" i="32"/>
  <c r="AI20" i="32"/>
  <c r="U21" i="32"/>
  <c r="W21" i="32"/>
  <c r="Y21" i="32"/>
  <c r="AC21" i="32"/>
  <c r="AE21" i="32"/>
  <c r="AG21" i="32"/>
  <c r="AI21" i="32"/>
  <c r="U22" i="32"/>
  <c r="W22" i="32"/>
  <c r="Y22" i="32"/>
  <c r="AC22" i="32"/>
  <c r="AE22" i="32"/>
  <c r="AG22" i="32"/>
  <c r="AI22" i="32"/>
  <c r="U23" i="32"/>
  <c r="W23" i="32"/>
  <c r="Y23" i="32"/>
  <c r="AC23" i="32"/>
  <c r="AE23" i="32"/>
  <c r="AG23" i="32"/>
  <c r="AI23" i="32"/>
  <c r="U24" i="32"/>
  <c r="W24" i="32"/>
  <c r="Y24" i="32"/>
  <c r="AC24" i="32"/>
  <c r="AE24" i="32"/>
  <c r="AG24" i="32"/>
  <c r="AI24" i="32"/>
  <c r="U25" i="32"/>
  <c r="W25" i="32"/>
  <c r="Y25" i="32"/>
  <c r="AC25" i="32"/>
  <c r="AE25" i="32"/>
  <c r="AG25" i="32"/>
  <c r="AI25" i="32"/>
  <c r="U26" i="32"/>
  <c r="W26" i="32"/>
  <c r="Y26" i="32"/>
  <c r="AC26" i="32"/>
  <c r="AE26" i="32"/>
  <c r="AG26" i="32"/>
  <c r="AI26" i="32"/>
  <c r="U27" i="32"/>
  <c r="W27" i="32"/>
  <c r="Y27" i="32"/>
  <c r="AA27" i="32"/>
  <c r="AE27" i="32"/>
  <c r="AG27" i="32"/>
  <c r="AI27" i="32"/>
  <c r="U28" i="32"/>
  <c r="W28" i="32"/>
  <c r="Y28" i="32"/>
  <c r="AA28" i="32"/>
  <c r="AE28" i="32"/>
  <c r="AG28" i="32"/>
  <c r="AI28" i="32"/>
  <c r="U29" i="32"/>
  <c r="W29" i="32"/>
  <c r="Y29" i="32"/>
  <c r="AA29" i="32"/>
  <c r="AE29" i="32"/>
  <c r="AG29" i="32"/>
  <c r="AI29" i="32"/>
  <c r="U30" i="32"/>
  <c r="W30" i="32"/>
  <c r="Y30" i="32"/>
  <c r="AA30" i="32"/>
  <c r="AE30" i="32"/>
  <c r="AG30" i="32"/>
  <c r="AI30" i="32"/>
  <c r="U31" i="32"/>
  <c r="W31" i="32"/>
  <c r="Y31" i="32"/>
  <c r="AA31" i="32"/>
  <c r="AE31" i="32"/>
  <c r="AG31" i="32"/>
  <c r="AI31" i="32"/>
  <c r="U32" i="32"/>
  <c r="W32" i="32"/>
  <c r="Y32" i="32"/>
  <c r="AA32" i="32"/>
  <c r="AE32" i="32"/>
  <c r="AG32" i="32"/>
  <c r="AI32" i="32"/>
  <c r="U33" i="32"/>
  <c r="W33" i="32"/>
  <c r="Y33" i="32"/>
  <c r="AA33" i="32"/>
  <c r="AE33" i="32"/>
  <c r="AG33" i="32"/>
  <c r="AI33" i="32"/>
  <c r="U34" i="32"/>
  <c r="W34" i="32"/>
  <c r="Y34" i="32"/>
  <c r="AA34" i="32"/>
  <c r="AC34" i="32"/>
  <c r="AG34" i="32"/>
  <c r="AI34" i="32"/>
  <c r="U35" i="32"/>
  <c r="W35" i="32"/>
  <c r="Y35" i="32"/>
  <c r="AA35" i="32"/>
  <c r="AC35" i="32"/>
  <c r="AG35" i="32"/>
  <c r="AI35" i="32"/>
  <c r="U36" i="32"/>
  <c r="W36" i="32"/>
  <c r="Y36" i="32"/>
  <c r="AA36" i="32"/>
  <c r="AC36" i="32"/>
  <c r="AG36" i="32"/>
  <c r="AI36" i="32"/>
  <c r="U37" i="32"/>
  <c r="W37" i="32"/>
  <c r="Y37" i="32"/>
  <c r="AA37" i="32"/>
  <c r="AC37" i="32"/>
  <c r="AG37" i="32"/>
  <c r="AI37" i="32"/>
  <c r="U38" i="32"/>
  <c r="W38" i="32"/>
  <c r="Y38" i="32"/>
  <c r="AA38" i="32"/>
  <c r="AC38" i="32"/>
  <c r="AG38" i="32"/>
  <c r="AI38" i="32"/>
  <c r="U39" i="32"/>
  <c r="W39" i="32"/>
  <c r="Y39" i="32"/>
  <c r="AA39" i="32"/>
  <c r="AC39" i="32"/>
  <c r="AG39" i="32"/>
  <c r="AI39" i="32"/>
  <c r="U40" i="32"/>
  <c r="W40" i="32"/>
  <c r="Y40" i="32"/>
  <c r="AA40" i="32"/>
  <c r="AC40" i="32"/>
  <c r="AG40" i="32"/>
  <c r="AI40" i="32"/>
  <c r="U41" i="32"/>
  <c r="W41" i="32"/>
  <c r="Y41" i="32"/>
  <c r="AG41" i="32"/>
  <c r="AI41" i="32"/>
  <c r="U42" i="32"/>
  <c r="W42" i="32"/>
  <c r="Y42" i="32"/>
  <c r="AG42" i="32"/>
  <c r="AI42" i="32"/>
  <c r="U43" i="32"/>
  <c r="W43" i="32"/>
  <c r="AG43" i="32"/>
  <c r="AI43" i="32"/>
  <c r="U47" i="32"/>
  <c r="W47" i="32"/>
  <c r="Y47" i="32"/>
  <c r="AA47" i="32"/>
  <c r="AC47" i="32"/>
  <c r="AE47" i="32"/>
  <c r="AG47" i="32"/>
  <c r="AI47" i="32"/>
  <c r="U48" i="32"/>
  <c r="AI48" i="32"/>
  <c r="Y49" i="32"/>
  <c r="AA49" i="32"/>
  <c r="AC49" i="32"/>
  <c r="AE49" i="32"/>
  <c r="AG49" i="32"/>
  <c r="AI49" i="32"/>
  <c r="U50" i="32"/>
  <c r="W50" i="32"/>
  <c r="Y50" i="32"/>
  <c r="AA50" i="32"/>
  <c r="AC50" i="32"/>
  <c r="AE50" i="32"/>
  <c r="AG50" i="32"/>
  <c r="AI50" i="32"/>
  <c r="Y53" i="32"/>
  <c r="AA53" i="32"/>
  <c r="AC53" i="32"/>
  <c r="AE53" i="32"/>
  <c r="AI54" i="32"/>
  <c r="U55" i="32"/>
  <c r="W55" i="32"/>
  <c r="Y55" i="32"/>
  <c r="AA55" i="32"/>
  <c r="AC55" i="32"/>
  <c r="AE55" i="32"/>
  <c r="AI55" i="32"/>
  <c r="U56" i="32"/>
  <c r="W56" i="32"/>
  <c r="AG56" i="32"/>
  <c r="AI56" i="32"/>
  <c r="U58" i="32"/>
  <c r="W58" i="32"/>
  <c r="AG58" i="32"/>
  <c r="AI58" i="32"/>
  <c r="U59" i="32"/>
  <c r="W59" i="32"/>
  <c r="Y59" i="32"/>
  <c r="AA59" i="32"/>
  <c r="AC59" i="32"/>
  <c r="AE59" i="32"/>
  <c r="AG59" i="32"/>
  <c r="AI59" i="32"/>
  <c r="Y4" i="32"/>
  <c r="AA4" i="32"/>
  <c r="AC4" i="32"/>
  <c r="AE4" i="32"/>
  <c r="K402" i="20"/>
  <c r="K403" i="20"/>
  <c r="K404" i="20"/>
  <c r="K405" i="20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419" i="20"/>
  <c r="K420" i="20"/>
  <c r="K421" i="20"/>
  <c r="K422" i="20"/>
  <c r="K423" i="20"/>
  <c r="K424" i="20"/>
  <c r="K425" i="20"/>
  <c r="K426" i="20"/>
  <c r="K427" i="20"/>
  <c r="K428" i="20"/>
  <c r="K429" i="20"/>
  <c r="K430" i="20"/>
  <c r="K43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DF24" i="44" l="1"/>
  <c r="BS24" i="44"/>
  <c r="BP24" i="44"/>
  <c r="CT24" i="44"/>
  <c r="BG24" i="44"/>
  <c r="CN24" i="44"/>
  <c r="CH24" i="44"/>
  <c r="BV24" i="44"/>
  <c r="BM24" i="44"/>
  <c r="CQ24" i="44"/>
  <c r="CB24" i="44"/>
  <c r="DC24" i="44"/>
  <c r="BY24" i="44"/>
  <c r="CK24" i="44"/>
  <c r="CE24" i="44"/>
  <c r="CW24" i="44"/>
  <c r="BJ24" i="44"/>
  <c r="CZ24" i="44"/>
  <c r="CH28" i="44"/>
  <c r="BV28" i="44"/>
  <c r="DF28" i="44"/>
  <c r="BY28" i="44"/>
  <c r="CQ28" i="44"/>
  <c r="BJ28" i="44"/>
  <c r="CB28" i="44"/>
  <c r="CZ28" i="44"/>
  <c r="CN28" i="44"/>
  <c r="BS28" i="44"/>
  <c r="CW28" i="44"/>
  <c r="BP28" i="44"/>
  <c r="DC28" i="44"/>
  <c r="CE28" i="44"/>
  <c r="CT28" i="44"/>
  <c r="BG28" i="44"/>
  <c r="CK28" i="44"/>
  <c r="BM28" i="44"/>
  <c r="C80" i="43" l="1"/>
  <c r="F111" i="28" l="1"/>
  <c r="G111" i="28"/>
  <c r="H111" i="28"/>
  <c r="I111" i="28"/>
  <c r="J111" i="28"/>
  <c r="K111" i="28"/>
  <c r="L111" i="28"/>
  <c r="M111" i="28"/>
  <c r="N111" i="28"/>
  <c r="O111" i="28"/>
  <c r="G110" i="28"/>
  <c r="H110" i="28"/>
  <c r="I110" i="28"/>
  <c r="J110" i="28"/>
  <c r="K110" i="28"/>
  <c r="L110" i="28"/>
  <c r="M110" i="28"/>
  <c r="N110" i="28"/>
  <c r="O110" i="28"/>
  <c r="F110" i="28"/>
  <c r="X59" i="28"/>
  <c r="Y59" i="28"/>
  <c r="Z59" i="28"/>
  <c r="AA59" i="28"/>
  <c r="AB59" i="28"/>
  <c r="AC59" i="28"/>
  <c r="AD59" i="28"/>
  <c r="AE59" i="28"/>
  <c r="AF59" i="28"/>
  <c r="AG59" i="28"/>
  <c r="X62" i="28"/>
  <c r="Y62" i="28"/>
  <c r="Z62" i="28"/>
  <c r="AA62" i="28"/>
  <c r="AB62" i="28"/>
  <c r="AC62" i="28"/>
  <c r="AD62" i="28"/>
  <c r="AE62" i="28"/>
  <c r="AF62" i="28"/>
  <c r="AG62" i="28"/>
  <c r="X86" i="28"/>
  <c r="Y86" i="28"/>
  <c r="Z86" i="28"/>
  <c r="AA86" i="28"/>
  <c r="AB86" i="28"/>
  <c r="AC86" i="28"/>
  <c r="AD86" i="28"/>
  <c r="AE86" i="28"/>
  <c r="AF86" i="28"/>
  <c r="AG86" i="28"/>
  <c r="X92" i="28"/>
  <c r="Y92" i="28"/>
  <c r="Z92" i="28"/>
  <c r="AA92" i="28"/>
  <c r="AB92" i="28"/>
  <c r="AC92" i="28"/>
  <c r="AD92" i="28"/>
  <c r="AE92" i="28"/>
  <c r="AF92" i="28"/>
  <c r="AG92" i="28"/>
  <c r="X117" i="28"/>
  <c r="Y117" i="28"/>
  <c r="Z117" i="28"/>
  <c r="AA117" i="28"/>
  <c r="AB117" i="28"/>
  <c r="AC117" i="28"/>
  <c r="AD117" i="28"/>
  <c r="AE117" i="28"/>
  <c r="AF117" i="28"/>
  <c r="AG117" i="28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K29" i="3"/>
  <c r="K30" i="3"/>
  <c r="K31" i="3"/>
  <c r="K32" i="3"/>
  <c r="A52" i="40" s="1"/>
  <c r="H52" i="40" s="1"/>
  <c r="BG1" i="15"/>
  <c r="AH62" i="28"/>
  <c r="AH63" i="28"/>
  <c r="AH64" i="28"/>
  <c r="AH65" i="28"/>
  <c r="AH66" i="28"/>
  <c r="AH67" i="28"/>
  <c r="AH68" i="28"/>
  <c r="AH69" i="28"/>
  <c r="AH70" i="28"/>
  <c r="AH71" i="28"/>
  <c r="AH72" i="28"/>
  <c r="AH73" i="28"/>
  <c r="AH74" i="28"/>
  <c r="AH75" i="28"/>
  <c r="AH76" i="28"/>
  <c r="AH77" i="28"/>
  <c r="AH78" i="28"/>
  <c r="AH79" i="28"/>
  <c r="AH80" i="28"/>
  <c r="AH81" i="28"/>
  <c r="AH82" i="28"/>
  <c r="AH83" i="28"/>
  <c r="AH84" i="28"/>
  <c r="AH87" i="28"/>
  <c r="AH88" i="28"/>
  <c r="AH89" i="28"/>
  <c r="AH90" i="28"/>
  <c r="AH93" i="28"/>
  <c r="AH94" i="28"/>
  <c r="AH95" i="28"/>
  <c r="AH96" i="28"/>
  <c r="AH97" i="28"/>
  <c r="AH98" i="28"/>
  <c r="AH99" i="28"/>
  <c r="AH100" i="28"/>
  <c r="AH101" i="28"/>
  <c r="AH102" i="28"/>
  <c r="AH103" i="28"/>
  <c r="AH104" i="28"/>
  <c r="AH105" i="28"/>
  <c r="AH106" i="28"/>
  <c r="X107" i="28"/>
  <c r="Y107" i="28"/>
  <c r="Z107" i="28"/>
  <c r="AA107" i="28"/>
  <c r="AB107" i="28"/>
  <c r="AC107" i="28"/>
  <c r="AD107" i="28"/>
  <c r="AE107" i="28"/>
  <c r="AF107" i="28"/>
  <c r="AG107" i="28"/>
  <c r="AH107" i="28"/>
  <c r="X112" i="28"/>
  <c r="Y112" i="28"/>
  <c r="Z112" i="28"/>
  <c r="AA112" i="28"/>
  <c r="AB112" i="28"/>
  <c r="AC112" i="28"/>
  <c r="AD112" i="28"/>
  <c r="AE112" i="28"/>
  <c r="AF112" i="28"/>
  <c r="AG112" i="28"/>
  <c r="AH112" i="28"/>
  <c r="AH113" i="28"/>
  <c r="AH114" i="28"/>
  <c r="AH115" i="28"/>
  <c r="AH57" i="28"/>
  <c r="AH60" i="28"/>
  <c r="X47" i="28"/>
  <c r="X48" i="28"/>
  <c r="O90" i="28"/>
  <c r="N90" i="28"/>
  <c r="M90" i="28"/>
  <c r="L90" i="28"/>
  <c r="K90" i="28"/>
  <c r="J90" i="28"/>
  <c r="I90" i="28"/>
  <c r="H90" i="28"/>
  <c r="G90" i="28"/>
  <c r="F90" i="28"/>
  <c r="CK28" i="15" l="1"/>
  <c r="BM21" i="15"/>
  <c r="CH27" i="15"/>
  <c r="CT31" i="15"/>
  <c r="BY24" i="15"/>
  <c r="DC33" i="15"/>
  <c r="BP22" i="15"/>
  <c r="CN29" i="15"/>
  <c r="CQ30" i="15"/>
  <c r="BJ20" i="15"/>
  <c r="CB25" i="15"/>
  <c r="BS23" i="15"/>
  <c r="DF33" i="15"/>
  <c r="CW32" i="15"/>
  <c r="CZ32" i="15"/>
  <c r="CE26" i="15"/>
  <c r="A39" i="41"/>
  <c r="H39" i="41" s="1"/>
  <c r="A49" i="40"/>
  <c r="H49" i="40" s="1"/>
  <c r="A51" i="40"/>
  <c r="H51" i="40" s="1"/>
  <c r="A40" i="41"/>
  <c r="H40" i="41" s="1"/>
  <c r="A48" i="40"/>
  <c r="H48" i="40" s="1"/>
  <c r="A38" i="41"/>
  <c r="H38" i="41" s="1"/>
  <c r="CT16" i="15"/>
  <c r="DC18" i="15"/>
  <c r="BM5" i="15"/>
  <c r="CK13" i="15"/>
  <c r="DF18" i="15"/>
  <c r="BY9" i="15"/>
  <c r="CQ15" i="15"/>
  <c r="BV8" i="15"/>
  <c r="CN14" i="15"/>
  <c r="CZ17" i="15"/>
  <c r="CB10" i="15"/>
  <c r="CH12" i="15"/>
  <c r="CE11" i="15"/>
  <c r="CW17" i="15"/>
  <c r="BJ4" i="15"/>
  <c r="BS7" i="15"/>
  <c r="BP6" i="15"/>
  <c r="H81" i="2"/>
  <c r="H82" i="2"/>
  <c r="H83" i="2"/>
  <c r="H84" i="2"/>
  <c r="H85" i="2"/>
  <c r="H86" i="2"/>
  <c r="H87" i="2"/>
  <c r="H88" i="2"/>
  <c r="H89" i="2"/>
  <c r="H90" i="2"/>
  <c r="J394" i="20"/>
  <c r="J395" i="20"/>
  <c r="J396" i="20"/>
  <c r="J397" i="20"/>
  <c r="J398" i="20"/>
  <c r="J399" i="20"/>
  <c r="J400" i="20"/>
  <c r="J401" i="20"/>
  <c r="BJ14" i="10"/>
  <c r="BM14" i="10"/>
  <c r="BP14" i="10"/>
  <c r="BS14" i="10"/>
  <c r="BV14" i="10"/>
  <c r="BY14" i="10"/>
  <c r="CB14" i="10"/>
  <c r="CE14" i="10"/>
  <c r="CH14" i="10"/>
  <c r="CK14" i="10"/>
  <c r="CN14" i="10"/>
  <c r="CQ14" i="10"/>
  <c r="CT14" i="10"/>
  <c r="CW14" i="10"/>
  <c r="CZ14" i="10"/>
  <c r="DC14" i="10"/>
  <c r="DF14" i="10"/>
  <c r="BJ17" i="10"/>
  <c r="BM17" i="10"/>
  <c r="BP17" i="10"/>
  <c r="BS17" i="10"/>
  <c r="BV17" i="10"/>
  <c r="BY17" i="10"/>
  <c r="CB17" i="10"/>
  <c r="CE17" i="10"/>
  <c r="CH17" i="10"/>
  <c r="CK17" i="10"/>
  <c r="CN17" i="10"/>
  <c r="CQ17" i="10"/>
  <c r="CT17" i="10"/>
  <c r="CW17" i="10"/>
  <c r="CZ17" i="10"/>
  <c r="DC17" i="10"/>
  <c r="DF17" i="10"/>
  <c r="BJ18" i="10"/>
  <c r="BM18" i="10"/>
  <c r="BP18" i="10"/>
  <c r="BS18" i="10"/>
  <c r="BV18" i="10"/>
  <c r="BY18" i="10"/>
  <c r="CB18" i="10"/>
  <c r="CE18" i="10"/>
  <c r="CH18" i="10"/>
  <c r="CK18" i="10"/>
  <c r="CN18" i="10"/>
  <c r="CQ18" i="10"/>
  <c r="CT18" i="10"/>
  <c r="CW18" i="10"/>
  <c r="CZ18" i="10"/>
  <c r="DC18" i="10"/>
  <c r="DF18" i="10"/>
  <c r="BG17" i="10"/>
  <c r="BG18" i="10"/>
  <c r="BG14" i="10"/>
  <c r="BG4" i="10"/>
  <c r="BG1" i="10"/>
  <c r="K4" i="3"/>
  <c r="K5" i="3"/>
  <c r="K6" i="3"/>
  <c r="K7" i="3"/>
  <c r="K8" i="3"/>
  <c r="K9" i="3"/>
  <c r="K10" i="3"/>
  <c r="K11" i="3"/>
  <c r="K12" i="3"/>
  <c r="K13" i="3"/>
  <c r="A19" i="10" s="1"/>
  <c r="BP19" i="10" s="1"/>
  <c r="K14" i="3"/>
  <c r="A45" i="40" s="1"/>
  <c r="H45" i="40" s="1"/>
  <c r="K15" i="3"/>
  <c r="K16" i="3"/>
  <c r="K17" i="3"/>
  <c r="K18" i="3"/>
  <c r="K19" i="3"/>
  <c r="K20" i="3"/>
  <c r="K21" i="3"/>
  <c r="A25" i="39" s="1"/>
  <c r="K22" i="3"/>
  <c r="A26" i="39" s="1"/>
  <c r="K23" i="3"/>
  <c r="K24" i="3"/>
  <c r="K25" i="3"/>
  <c r="K26" i="3"/>
  <c r="A43" i="11" s="1"/>
  <c r="K27" i="3"/>
  <c r="K28" i="3"/>
  <c r="K3" i="3"/>
  <c r="K2" i="3"/>
  <c r="K4" i="20"/>
  <c r="K5" i="20"/>
  <c r="K6" i="20"/>
  <c r="K7" i="20"/>
  <c r="K8" i="20"/>
  <c r="K9" i="20"/>
  <c r="K10" i="20"/>
  <c r="K11" i="20"/>
  <c r="K12" i="20"/>
  <c r="K13" i="20"/>
  <c r="K14" i="20"/>
  <c r="A31" i="4" s="1"/>
  <c r="K15" i="20"/>
  <c r="A22" i="6" s="1"/>
  <c r="K16" i="20"/>
  <c r="K17" i="20"/>
  <c r="A18" i="40" s="1"/>
  <c r="H18" i="40" s="1"/>
  <c r="K18" i="20"/>
  <c r="K19" i="20"/>
  <c r="K20" i="20"/>
  <c r="K21" i="20"/>
  <c r="K22" i="20"/>
  <c r="K23" i="20"/>
  <c r="K24" i="20"/>
  <c r="K25" i="20"/>
  <c r="K26" i="20"/>
  <c r="K27" i="20"/>
  <c r="K28" i="20"/>
  <c r="K29" i="20"/>
  <c r="A6" i="40" s="1"/>
  <c r="H6" i="40" s="1"/>
  <c r="K30" i="20"/>
  <c r="K31" i="20"/>
  <c r="K32" i="20"/>
  <c r="K33" i="20"/>
  <c r="A15" i="39" s="1"/>
  <c r="K34" i="20"/>
  <c r="K35" i="20"/>
  <c r="K36" i="20"/>
  <c r="K37" i="20"/>
  <c r="K38" i="20"/>
  <c r="K39" i="20"/>
  <c r="K40" i="20"/>
  <c r="K41" i="20"/>
  <c r="K42" i="20"/>
  <c r="A7" i="39" s="1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A5" i="7" s="1"/>
  <c r="K61" i="20"/>
  <c r="K62" i="20"/>
  <c r="K63" i="20"/>
  <c r="K64" i="20"/>
  <c r="K65" i="20"/>
  <c r="K66" i="20"/>
  <c r="A4" i="7" s="1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A9" i="7" s="1"/>
  <c r="K83" i="20"/>
  <c r="K84" i="20"/>
  <c r="K85" i="20"/>
  <c r="A27" i="4" s="1"/>
  <c r="K86" i="20"/>
  <c r="K87" i="20"/>
  <c r="A7" i="41" s="1"/>
  <c r="K88" i="20"/>
  <c r="K89" i="20"/>
  <c r="K90" i="20"/>
  <c r="K91" i="20"/>
  <c r="K92" i="20"/>
  <c r="K93" i="20"/>
  <c r="K94" i="20"/>
  <c r="K95" i="20"/>
  <c r="A14" i="6" s="1"/>
  <c r="K96" i="20"/>
  <c r="A5" i="6" s="1"/>
  <c r="K97" i="20"/>
  <c r="A6" i="6" s="1"/>
  <c r="K98" i="20"/>
  <c r="A7" i="6" s="1"/>
  <c r="K99" i="20"/>
  <c r="A8" i="6" s="1"/>
  <c r="K100" i="20"/>
  <c r="A9" i="6" s="1"/>
  <c r="K101" i="20"/>
  <c r="A10" i="6" s="1"/>
  <c r="K102" i="20"/>
  <c r="A11" i="6" s="1"/>
  <c r="K103" i="20"/>
  <c r="A12" i="6" s="1"/>
  <c r="K104" i="20"/>
  <c r="A13" i="6" s="1"/>
  <c r="K105" i="20"/>
  <c r="A15" i="6" s="1"/>
  <c r="K106" i="20"/>
  <c r="A16" i="6" s="1"/>
  <c r="K107" i="20"/>
  <c r="A17" i="6" s="1"/>
  <c r="K108" i="20"/>
  <c r="A18" i="6" s="1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109" i="20"/>
  <c r="A18" i="4" s="1"/>
  <c r="K110" i="20"/>
  <c r="A8" i="4" s="1"/>
  <c r="K111" i="20"/>
  <c r="A9" i="4" s="1"/>
  <c r="K112" i="20"/>
  <c r="A10" i="4" s="1"/>
  <c r="K113" i="20"/>
  <c r="A11" i="4" s="1"/>
  <c r="K114" i="20"/>
  <c r="A12" i="4" s="1"/>
  <c r="K115" i="20"/>
  <c r="K116" i="20"/>
  <c r="A13" i="4" s="1"/>
  <c r="K117" i="20"/>
  <c r="K118" i="20"/>
  <c r="A14" i="4" s="1"/>
  <c r="K119" i="20"/>
  <c r="A15" i="4" s="1"/>
  <c r="K120" i="20"/>
  <c r="K121" i="20"/>
  <c r="A16" i="4" s="1"/>
  <c r="K122" i="20"/>
  <c r="K123" i="20"/>
  <c r="A17" i="4" s="1"/>
  <c r="K124" i="20"/>
  <c r="A19" i="4" s="1"/>
  <c r="K125" i="20"/>
  <c r="K126" i="20"/>
  <c r="A20" i="4" s="1"/>
  <c r="K127" i="20"/>
  <c r="A21" i="4" s="1"/>
  <c r="K128" i="20"/>
  <c r="A22" i="4" s="1"/>
  <c r="K129" i="20"/>
  <c r="A23" i="4" s="1"/>
  <c r="K130" i="20"/>
  <c r="A24" i="4" s="1"/>
  <c r="K131" i="20"/>
  <c r="A25" i="4" s="1"/>
  <c r="K132" i="20"/>
  <c r="A34" i="6" s="1"/>
  <c r="K133" i="20"/>
  <c r="K134" i="20"/>
  <c r="K135" i="20"/>
  <c r="K136" i="20"/>
  <c r="A7" i="33" s="1"/>
  <c r="K137" i="20"/>
  <c r="K138" i="20"/>
  <c r="A5" i="33" s="1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A40" i="40" s="1"/>
  <c r="H40" i="40" s="1"/>
  <c r="K153" i="20"/>
  <c r="A38" i="40" s="1"/>
  <c r="H38" i="40" s="1"/>
  <c r="K154" i="20"/>
  <c r="A35" i="40" s="1"/>
  <c r="H35" i="40" s="1"/>
  <c r="K155" i="20"/>
  <c r="A36" i="40" s="1"/>
  <c r="H36" i="40" s="1"/>
  <c r="K156" i="20"/>
  <c r="A37" i="40" s="1"/>
  <c r="H37" i="40" s="1"/>
  <c r="K157" i="20"/>
  <c r="K158" i="20"/>
  <c r="K159" i="20"/>
  <c r="K160" i="20"/>
  <c r="K161" i="20"/>
  <c r="K162" i="20"/>
  <c r="K163" i="20"/>
  <c r="K164" i="20"/>
  <c r="K165" i="20"/>
  <c r="A33" i="6" s="1"/>
  <c r="K166" i="20"/>
  <c r="A32" i="6" s="1"/>
  <c r="K167" i="20"/>
  <c r="K168" i="20"/>
  <c r="K169" i="20"/>
  <c r="K170" i="20"/>
  <c r="K171" i="20"/>
  <c r="K172" i="20"/>
  <c r="K173" i="20"/>
  <c r="K174" i="20"/>
  <c r="A26" i="6" s="1"/>
  <c r="K175" i="20"/>
  <c r="K176" i="20"/>
  <c r="K177" i="20"/>
  <c r="K178" i="20"/>
  <c r="A27" i="6" s="1"/>
  <c r="K179" i="20"/>
  <c r="K180" i="20"/>
  <c r="K181" i="20"/>
  <c r="K182" i="20"/>
  <c r="A28" i="6" s="1"/>
  <c r="K183" i="20"/>
  <c r="K184" i="20"/>
  <c r="K185" i="20"/>
  <c r="A30" i="6" s="1"/>
  <c r="K186" i="20"/>
  <c r="K187" i="20"/>
  <c r="K188" i="20"/>
  <c r="A29" i="6" s="1"/>
  <c r="K189" i="20"/>
  <c r="K190" i="20"/>
  <c r="K191" i="20"/>
  <c r="K192" i="20"/>
  <c r="K193" i="20"/>
  <c r="K194" i="20"/>
  <c r="K195" i="20"/>
  <c r="K196" i="20"/>
  <c r="K197" i="20"/>
  <c r="K198" i="20"/>
  <c r="K199" i="20"/>
  <c r="A31" i="6" s="1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A7" i="40" s="1"/>
  <c r="H7" i="40" s="1"/>
  <c r="K255" i="20"/>
  <c r="A34" i="40" s="1"/>
  <c r="H34" i="40" s="1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A8" i="7" s="1"/>
  <c r="K296" i="20"/>
  <c r="K297" i="20"/>
  <c r="K298" i="20"/>
  <c r="K299" i="20"/>
  <c r="A6" i="7" s="1"/>
  <c r="K300" i="20"/>
  <c r="K301" i="20"/>
  <c r="A7" i="7" s="1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A12" i="39" s="1"/>
  <c r="K320" i="20"/>
  <c r="K321" i="20"/>
  <c r="K322" i="20"/>
  <c r="A14" i="39" s="1"/>
  <c r="K323" i="20"/>
  <c r="K324" i="20"/>
  <c r="A4" i="33" s="1"/>
  <c r="K325" i="20"/>
  <c r="K326" i="20"/>
  <c r="A4" i="39" s="1"/>
  <c r="K327" i="20"/>
  <c r="K328" i="20"/>
  <c r="A6" i="39" s="1"/>
  <c r="K329" i="20"/>
  <c r="A35" i="6" s="1"/>
  <c r="K330" i="20"/>
  <c r="K331" i="20"/>
  <c r="A5" i="39" s="1"/>
  <c r="K332" i="20"/>
  <c r="A10" i="39" s="1"/>
  <c r="K333" i="20"/>
  <c r="A11" i="39" s="1"/>
  <c r="K334" i="20"/>
  <c r="A8" i="39" s="1"/>
  <c r="K335" i="20"/>
  <c r="A9" i="39" s="1"/>
  <c r="K336" i="20"/>
  <c r="A55" i="40" s="1"/>
  <c r="H55" i="40" s="1"/>
  <c r="K337" i="20"/>
  <c r="K338" i="20"/>
  <c r="K339" i="20"/>
  <c r="K340" i="20"/>
  <c r="K341" i="20"/>
  <c r="K342" i="20"/>
  <c r="A61" i="40" s="1"/>
  <c r="H61" i="40" s="1"/>
  <c r="K343" i="20"/>
  <c r="A62" i="40" s="1"/>
  <c r="H62" i="40" s="1"/>
  <c r="K344" i="20"/>
  <c r="A63" i="40" s="1"/>
  <c r="H63" i="40" s="1"/>
  <c r="K345" i="20"/>
  <c r="A64" i="40" s="1"/>
  <c r="H64" i="40" s="1"/>
  <c r="K346" i="20"/>
  <c r="A65" i="40" s="1"/>
  <c r="H65" i="40" s="1"/>
  <c r="K347" i="20"/>
  <c r="A66" i="40" s="1"/>
  <c r="H66" i="40" s="1"/>
  <c r="K348" i="20"/>
  <c r="A67" i="40" s="1"/>
  <c r="H67" i="40" s="1"/>
  <c r="K349" i="20"/>
  <c r="A68" i="40" s="1"/>
  <c r="H68" i="40" s="1"/>
  <c r="K350" i="20"/>
  <c r="A69" i="40" s="1"/>
  <c r="H69" i="40" s="1"/>
  <c r="K351" i="20"/>
  <c r="A70" i="40" s="1"/>
  <c r="H70" i="40" s="1"/>
  <c r="K352" i="20"/>
  <c r="A71" i="40" s="1"/>
  <c r="H71" i="40" s="1"/>
  <c r="K353" i="20"/>
  <c r="A72" i="40" s="1"/>
  <c r="H72" i="40" s="1"/>
  <c r="K354" i="20"/>
  <c r="A73" i="40" s="1"/>
  <c r="H73" i="40" s="1"/>
  <c r="K355" i="20"/>
  <c r="A74" i="40" s="1"/>
  <c r="H74" i="40" s="1"/>
  <c r="K356" i="20"/>
  <c r="A75" i="40" s="1"/>
  <c r="H75" i="40" s="1"/>
  <c r="K357" i="20"/>
  <c r="A76" i="40" s="1"/>
  <c r="H76" i="40" s="1"/>
  <c r="K358" i="20"/>
  <c r="A77" i="40" s="1"/>
  <c r="H77" i="40" s="1"/>
  <c r="K359" i="20"/>
  <c r="A78" i="40" s="1"/>
  <c r="H78" i="40" s="1"/>
  <c r="K360" i="20"/>
  <c r="K361" i="20"/>
  <c r="K362" i="20"/>
  <c r="K363" i="20"/>
  <c r="K364" i="20"/>
  <c r="K365" i="20"/>
  <c r="K366" i="20"/>
  <c r="K367" i="20"/>
  <c r="K368" i="20"/>
  <c r="K369" i="20"/>
  <c r="K370" i="20"/>
  <c r="K371" i="20"/>
  <c r="K372" i="20"/>
  <c r="K373" i="20"/>
  <c r="K374" i="20"/>
  <c r="K375" i="20"/>
  <c r="K376" i="20"/>
  <c r="K377" i="20"/>
  <c r="A5" i="10" s="1"/>
  <c r="K378" i="20"/>
  <c r="A6" i="10" s="1"/>
  <c r="K393" i="20"/>
  <c r="K394" i="20"/>
  <c r="K395" i="20"/>
  <c r="K396" i="20"/>
  <c r="K397" i="20"/>
  <c r="K398" i="20"/>
  <c r="K399" i="20"/>
  <c r="K400" i="20"/>
  <c r="A13" i="10" s="1"/>
  <c r="BJ13" i="10" s="1"/>
  <c r="K401" i="20"/>
  <c r="A10" i="10" s="1"/>
  <c r="K3" i="20"/>
  <c r="K2" i="20"/>
  <c r="K3" i="2"/>
  <c r="K4" i="2"/>
  <c r="A21" i="39" s="1"/>
  <c r="K5" i="2"/>
  <c r="K6" i="2"/>
  <c r="K7" i="2"/>
  <c r="A23" i="39" s="1"/>
  <c r="K8" i="2"/>
  <c r="A22" i="39" s="1"/>
  <c r="K9" i="2"/>
  <c r="K10" i="2"/>
  <c r="A14" i="33" s="1"/>
  <c r="K11" i="2"/>
  <c r="K12" i="2"/>
  <c r="K13" i="2"/>
  <c r="K14" i="2"/>
  <c r="K15" i="2"/>
  <c r="A32" i="41" s="1"/>
  <c r="K16" i="2"/>
  <c r="K17" i="2"/>
  <c r="K18" i="2"/>
  <c r="K19" i="2"/>
  <c r="K20" i="2"/>
  <c r="K21" i="2"/>
  <c r="K22" i="2"/>
  <c r="K23" i="2"/>
  <c r="K24" i="2"/>
  <c r="K25" i="2"/>
  <c r="K26" i="2"/>
  <c r="A28" i="40" s="1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A43" i="6" s="1"/>
  <c r="K58" i="2"/>
  <c r="K59" i="2"/>
  <c r="K60" i="2"/>
  <c r="A53" i="6" s="1"/>
  <c r="K61" i="2"/>
  <c r="K62" i="2"/>
  <c r="A48" i="6" s="1"/>
  <c r="K63" i="2"/>
  <c r="K64" i="2"/>
  <c r="K65" i="2"/>
  <c r="K66" i="2"/>
  <c r="K67" i="2"/>
  <c r="K68" i="2"/>
  <c r="K69" i="2"/>
  <c r="A51" i="6" s="1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A16" i="10" s="1"/>
  <c r="K89" i="2"/>
  <c r="K90" i="2"/>
  <c r="A43" i="40" s="1"/>
  <c r="H43" i="40" s="1"/>
  <c r="K2" i="2"/>
  <c r="H9" i="2"/>
  <c r="A15" i="10"/>
  <c r="P15" i="39" l="1"/>
  <c r="R15" i="39"/>
  <c r="AC5" i="33"/>
  <c r="AI5" i="33"/>
  <c r="AF5" i="33"/>
  <c r="AL5" i="33"/>
  <c r="AO5" i="33"/>
  <c r="AR5" i="33"/>
  <c r="AU5" i="33"/>
  <c r="AI7" i="33"/>
  <c r="AL7" i="33"/>
  <c r="AO7" i="33"/>
  <c r="AC7" i="33"/>
  <c r="AR7" i="33"/>
  <c r="AF7" i="33"/>
  <c r="AU7" i="33"/>
  <c r="AC14" i="33"/>
  <c r="AL14" i="33"/>
  <c r="AF14" i="33"/>
  <c r="AO14" i="33"/>
  <c r="AR14" i="33"/>
  <c r="AU14" i="33"/>
  <c r="AI14" i="33"/>
  <c r="AI4" i="33"/>
  <c r="AL4" i="33"/>
  <c r="AO4" i="33"/>
  <c r="AU4" i="33"/>
  <c r="AF4" i="33"/>
  <c r="AR4" i="33"/>
  <c r="AC4" i="33"/>
  <c r="A42" i="41"/>
  <c r="H42" i="41" s="1"/>
  <c r="A31" i="40"/>
  <c r="H31" i="40" s="1"/>
  <c r="A56" i="40"/>
  <c r="H56" i="40" s="1"/>
  <c r="A20" i="41"/>
  <c r="A18" i="44"/>
  <c r="A18" i="31"/>
  <c r="A10" i="44"/>
  <c r="BM10" i="44" s="1"/>
  <c r="A10" i="31"/>
  <c r="A9" i="42"/>
  <c r="A9" i="5"/>
  <c r="A38" i="5"/>
  <c r="A37" i="42"/>
  <c r="A26" i="44"/>
  <c r="A9" i="40"/>
  <c r="A10" i="40"/>
  <c r="H10" i="40" s="1"/>
  <c r="A26" i="31"/>
  <c r="BS15" i="10"/>
  <c r="A37" i="44"/>
  <c r="A27" i="42"/>
  <c r="A28" i="5"/>
  <c r="A40" i="4"/>
  <c r="A37" i="31"/>
  <c r="A27" i="40"/>
  <c r="H27" i="40" s="1"/>
  <c r="A30" i="41"/>
  <c r="A28" i="41"/>
  <c r="A25" i="40"/>
  <c r="A7" i="44"/>
  <c r="A7" i="31"/>
  <c r="A20" i="6"/>
  <c r="A14" i="42"/>
  <c r="A14" i="5"/>
  <c r="A7" i="4"/>
  <c r="A23" i="44"/>
  <c r="A23" i="31"/>
  <c r="A26" i="4"/>
  <c r="A23" i="6"/>
  <c r="A11" i="42"/>
  <c r="A11" i="5"/>
  <c r="A32" i="4"/>
  <c r="A17" i="44"/>
  <c r="A17" i="31"/>
  <c r="A9" i="44"/>
  <c r="BJ9" i="44" s="1"/>
  <c r="A9" i="31"/>
  <c r="A8" i="42"/>
  <c r="A8" i="5"/>
  <c r="A27" i="31"/>
  <c r="A19" i="41"/>
  <c r="A27" i="44"/>
  <c r="A25" i="6"/>
  <c r="A17" i="40"/>
  <c r="H17" i="40" s="1"/>
  <c r="A30" i="4"/>
  <c r="A41" i="11"/>
  <c r="A41" i="15"/>
  <c r="A55" i="4"/>
  <c r="A16" i="44"/>
  <c r="CE16" i="44" s="1"/>
  <c r="A16" i="31"/>
  <c r="A8" i="44"/>
  <c r="BG8" i="44" s="1"/>
  <c r="A8" i="31"/>
  <c r="A7" i="42"/>
  <c r="A7" i="5"/>
  <c r="A47" i="40"/>
  <c r="H47" i="40" s="1"/>
  <c r="A37" i="41"/>
  <c r="H37" i="41" s="1"/>
  <c r="A19" i="44"/>
  <c r="CT19" i="44" s="1"/>
  <c r="A19" i="31"/>
  <c r="A11" i="44"/>
  <c r="BP11" i="44" s="1"/>
  <c r="A11" i="31"/>
  <c r="A39" i="11"/>
  <c r="A39" i="15"/>
  <c r="A39" i="44"/>
  <c r="A42" i="4"/>
  <c r="A39" i="31"/>
  <c r="A33" i="41"/>
  <c r="H33" i="41" s="1"/>
  <c r="A41" i="40"/>
  <c r="H41" i="40" s="1"/>
  <c r="A9" i="10"/>
  <c r="BJ9" i="10" s="1"/>
  <c r="A5" i="44"/>
  <c r="A5" i="31"/>
  <c r="A12" i="5"/>
  <c r="A12" i="42"/>
  <c r="A19" i="6"/>
  <c r="A5" i="4"/>
  <c r="A5" i="40"/>
  <c r="H5" i="40" s="1"/>
  <c r="A9" i="41"/>
  <c r="A15" i="44"/>
  <c r="CB15" i="44" s="1"/>
  <c r="A15" i="31"/>
  <c r="A21" i="40"/>
  <c r="H21" i="40" s="1"/>
  <c r="A16" i="41"/>
  <c r="H16" i="41" s="1"/>
  <c r="A6" i="42"/>
  <c r="A6" i="5"/>
  <c r="A18" i="41"/>
  <c r="H18" i="41" s="1"/>
  <c r="A16" i="40"/>
  <c r="H16" i="40" s="1"/>
  <c r="A36" i="41"/>
  <c r="H36" i="41" s="1"/>
  <c r="A46" i="40"/>
  <c r="H46" i="40" s="1"/>
  <c r="A24" i="40"/>
  <c r="H24" i="40" s="1"/>
  <c r="A27" i="41"/>
  <c r="A60" i="40"/>
  <c r="H60" i="40" s="1"/>
  <c r="A24" i="41"/>
  <c r="A14" i="44"/>
  <c r="BY14" i="44" s="1"/>
  <c r="A14" i="31"/>
  <c r="A20" i="40"/>
  <c r="H20" i="40" s="1"/>
  <c r="A15" i="41"/>
  <c r="H15" i="41" s="1"/>
  <c r="A5" i="42"/>
  <c r="A5" i="5"/>
  <c r="A50" i="44"/>
  <c r="A53" i="4"/>
  <c r="A50" i="31"/>
  <c r="A33" i="42"/>
  <c r="A34" i="5"/>
  <c r="A56" i="6"/>
  <c r="A36" i="5"/>
  <c r="A35" i="42"/>
  <c r="A45" i="44"/>
  <c r="A49" i="6"/>
  <c r="A48" i="4"/>
  <c r="A45" i="31"/>
  <c r="A23" i="42"/>
  <c r="A24" i="5"/>
  <c r="A46" i="44"/>
  <c r="A49" i="4"/>
  <c r="A46" i="31"/>
  <c r="A38" i="44"/>
  <c r="A41" i="4"/>
  <c r="A38" i="31"/>
  <c r="A50" i="6"/>
  <c r="A4" i="42"/>
  <c r="A4" i="5"/>
  <c r="A42" i="11"/>
  <c r="A42" i="15"/>
  <c r="A36" i="11"/>
  <c r="A36" i="15"/>
  <c r="A43" i="4"/>
  <c r="A57" i="40"/>
  <c r="H57" i="40" s="1"/>
  <c r="A21" i="41"/>
  <c r="A38" i="11"/>
  <c r="A38" i="15"/>
  <c r="A43" i="44"/>
  <c r="A25" i="5"/>
  <c r="A46" i="6"/>
  <c r="A24" i="42"/>
  <c r="A46" i="4"/>
  <c r="A43" i="31"/>
  <c r="A29" i="41"/>
  <c r="A26" i="40"/>
  <c r="H26" i="40" s="1"/>
  <c r="A25" i="41"/>
  <c r="A22" i="40"/>
  <c r="H22" i="40" s="1"/>
  <c r="A35" i="41"/>
  <c r="H35" i="41" s="1"/>
  <c r="A42" i="40"/>
  <c r="H42" i="40" s="1"/>
  <c r="A37" i="11"/>
  <c r="A37" i="15"/>
  <c r="A44" i="44"/>
  <c r="A47" i="4"/>
  <c r="A44" i="31"/>
  <c r="A47" i="6"/>
  <c r="A25" i="42"/>
  <c r="A26" i="5"/>
  <c r="A34" i="41"/>
  <c r="H34" i="41" s="1"/>
  <c r="A52" i="6"/>
  <c r="A29" i="5"/>
  <c r="A28" i="42"/>
  <c r="A29" i="40"/>
  <c r="H29" i="40" s="1"/>
  <c r="A31" i="41"/>
  <c r="A4" i="40"/>
  <c r="H4" i="40" s="1"/>
  <c r="A25" i="44"/>
  <c r="A4" i="6"/>
  <c r="A4" i="41"/>
  <c r="H4" i="41" s="1"/>
  <c r="A28" i="4"/>
  <c r="A15" i="42"/>
  <c r="A25" i="31"/>
  <c r="A8" i="41"/>
  <c r="A15" i="5"/>
  <c r="A42" i="44"/>
  <c r="A45" i="6"/>
  <c r="A45" i="4"/>
  <c r="A42" i="31"/>
  <c r="A17" i="41"/>
  <c r="H17" i="41" s="1"/>
  <c r="A15" i="40"/>
  <c r="H15" i="40" s="1"/>
  <c r="A6" i="44"/>
  <c r="A6" i="31"/>
  <c r="A13" i="42"/>
  <c r="A13" i="5"/>
  <c r="A6" i="4"/>
  <c r="A29" i="42"/>
  <c r="A30" i="5"/>
  <c r="A26" i="41"/>
  <c r="A23" i="40"/>
  <c r="H23" i="40" s="1"/>
  <c r="A59" i="40"/>
  <c r="H59" i="40" s="1"/>
  <c r="A23" i="41"/>
  <c r="A4" i="44"/>
  <c r="A10" i="5"/>
  <c r="A10" i="42"/>
  <c r="A4" i="4"/>
  <c r="A4" i="31"/>
  <c r="A22" i="44"/>
  <c r="A22" i="31"/>
  <c r="A13" i="44"/>
  <c r="BV13" i="44" s="1"/>
  <c r="A13" i="31"/>
  <c r="A51" i="44"/>
  <c r="A57" i="6"/>
  <c r="A54" i="4"/>
  <c r="A51" i="31"/>
  <c r="A34" i="42"/>
  <c r="A35" i="5"/>
  <c r="BP16" i="10"/>
  <c r="A41" i="44"/>
  <c r="A27" i="5"/>
  <c r="A44" i="6"/>
  <c r="A44" i="4"/>
  <c r="A41" i="31"/>
  <c r="A26" i="42"/>
  <c r="BS10" i="10"/>
  <c r="A11" i="40"/>
  <c r="H11" i="40" s="1"/>
  <c r="A11" i="41"/>
  <c r="A22" i="41"/>
  <c r="A58" i="40"/>
  <c r="H58" i="40" s="1"/>
  <c r="A21" i="44"/>
  <c r="CZ21" i="44" s="1"/>
  <c r="A20" i="44"/>
  <c r="CW20" i="44" s="1"/>
  <c r="A21" i="31"/>
  <c r="A20" i="31"/>
  <c r="A12" i="44"/>
  <c r="BS12" i="44" s="1"/>
  <c r="A12" i="31"/>
  <c r="A13" i="39"/>
  <c r="A8" i="33"/>
  <c r="A43" i="41"/>
  <c r="H43" i="41" s="1"/>
  <c r="A32" i="40"/>
  <c r="H32" i="40" s="1"/>
  <c r="A49" i="44"/>
  <c r="A52" i="4"/>
  <c r="A49" i="31"/>
  <c r="A32" i="42"/>
  <c r="A33" i="5"/>
  <c r="A55" i="6"/>
  <c r="A7" i="10"/>
  <c r="BP7" i="10" s="1"/>
  <c r="BM19" i="10"/>
  <c r="A12" i="10"/>
  <c r="CT12" i="10" s="1"/>
  <c r="A8" i="10"/>
  <c r="BM8" i="10" s="1"/>
  <c r="A11" i="10"/>
  <c r="BP11" i="10" s="1"/>
  <c r="BS6" i="10"/>
  <c r="CN6" i="10"/>
  <c r="BJ5" i="10"/>
  <c r="CZ5" i="10"/>
  <c r="BG5" i="10"/>
  <c r="CB10" i="10"/>
  <c r="BP13" i="10"/>
  <c r="CN13" i="10"/>
  <c r="CQ13" i="10"/>
  <c r="BS13" i="10"/>
  <c r="CN10" i="10"/>
  <c r="CZ6" i="10"/>
  <c r="DC5" i="10"/>
  <c r="CE5" i="10"/>
  <c r="CB5" i="10"/>
  <c r="DC13" i="10"/>
  <c r="CE13" i="10"/>
  <c r="BP10" i="10"/>
  <c r="CB6" i="10"/>
  <c r="CQ5" i="10"/>
  <c r="BS5" i="10"/>
  <c r="BG13" i="10"/>
  <c r="CZ13" i="10"/>
  <c r="CB13" i="10"/>
  <c r="CZ10" i="10"/>
  <c r="BP6" i="10"/>
  <c r="CN5" i="10"/>
  <c r="BP5" i="10"/>
  <c r="DF19" i="10"/>
  <c r="CW19" i="10"/>
  <c r="CK19" i="10"/>
  <c r="BY19" i="10"/>
  <c r="CT19" i="10"/>
  <c r="CH19" i="10"/>
  <c r="BV19" i="10"/>
  <c r="BJ19" i="10"/>
  <c r="DC19" i="10"/>
  <c r="CQ19" i="10"/>
  <c r="CE19" i="10"/>
  <c r="BS19" i="10"/>
  <c r="BG19" i="10"/>
  <c r="CZ19" i="10"/>
  <c r="CN19" i="10"/>
  <c r="CB19" i="10"/>
  <c r="CN15" i="10"/>
  <c r="CZ15" i="10"/>
  <c r="CB15" i="10"/>
  <c r="CK16" i="10"/>
  <c r="BM16" i="10"/>
  <c r="BP15" i="10"/>
  <c r="DF16" i="10"/>
  <c r="CT16" i="10"/>
  <c r="CH16" i="10"/>
  <c r="BV16" i="10"/>
  <c r="BJ16" i="10"/>
  <c r="CW15" i="10"/>
  <c r="CK15" i="10"/>
  <c r="BY15" i="10"/>
  <c r="BM15" i="10"/>
  <c r="BG16" i="10"/>
  <c r="DC16" i="10"/>
  <c r="CQ16" i="10"/>
  <c r="CE16" i="10"/>
  <c r="BS16" i="10"/>
  <c r="DF15" i="10"/>
  <c r="CT15" i="10"/>
  <c r="CH15" i="10"/>
  <c r="BV15" i="10"/>
  <c r="BJ15" i="10"/>
  <c r="CW16" i="10"/>
  <c r="BY16" i="10"/>
  <c r="BG15" i="10"/>
  <c r="CZ16" i="10"/>
  <c r="CN16" i="10"/>
  <c r="CB16" i="10"/>
  <c r="DC15" i="10"/>
  <c r="CQ15" i="10"/>
  <c r="CE15" i="10"/>
  <c r="CW10" i="10"/>
  <c r="BY10" i="10"/>
  <c r="CK6" i="10"/>
  <c r="BY6" i="10"/>
  <c r="BM6" i="10"/>
  <c r="CW13" i="10"/>
  <c r="CK13" i="10"/>
  <c r="BY13" i="10"/>
  <c r="BM13" i="10"/>
  <c r="DF10" i="10"/>
  <c r="CT10" i="10"/>
  <c r="CH10" i="10"/>
  <c r="BV10" i="10"/>
  <c r="BJ10" i="10"/>
  <c r="DF6" i="10"/>
  <c r="CT6" i="10"/>
  <c r="CH6" i="10"/>
  <c r="BV6" i="10"/>
  <c r="BJ6" i="10"/>
  <c r="CW5" i="10"/>
  <c r="CK5" i="10"/>
  <c r="BY5" i="10"/>
  <c r="BM5" i="10"/>
  <c r="CK10" i="10"/>
  <c r="BM10" i="10"/>
  <c r="CW6" i="10"/>
  <c r="BG10" i="10"/>
  <c r="BG6" i="10"/>
  <c r="DF13" i="10"/>
  <c r="CT13" i="10"/>
  <c r="CH13" i="10"/>
  <c r="BV13" i="10"/>
  <c r="DC10" i="10"/>
  <c r="CQ10" i="10"/>
  <c r="CE10" i="10"/>
  <c r="DC6" i="10"/>
  <c r="CQ6" i="10"/>
  <c r="CE6" i="10"/>
  <c r="DF5" i="10"/>
  <c r="CT5" i="10"/>
  <c r="CH5" i="10"/>
  <c r="BV5" i="10"/>
  <c r="CK11" i="10" l="1"/>
  <c r="CB11" i="10"/>
  <c r="BV11" i="10"/>
  <c r="CZ11" i="10"/>
  <c r="BG11" i="10"/>
  <c r="CN11" i="10"/>
  <c r="BJ11" i="10"/>
  <c r="CT11" i="10"/>
  <c r="DC11" i="10"/>
  <c r="AC8" i="33"/>
  <c r="AF8" i="33"/>
  <c r="AI8" i="33"/>
  <c r="AL8" i="33"/>
  <c r="AO8" i="33"/>
  <c r="AR8" i="33"/>
  <c r="AU8" i="33"/>
  <c r="BM9" i="10"/>
  <c r="CK9" i="10"/>
  <c r="CT9" i="10"/>
  <c r="BV9" i="10"/>
  <c r="CW11" i="10"/>
  <c r="CH9" i="10"/>
  <c r="CT7" i="10"/>
  <c r="BY9" i="10"/>
  <c r="BS9" i="10"/>
  <c r="DF9" i="10"/>
  <c r="CW9" i="10"/>
  <c r="CE9" i="10"/>
  <c r="DF11" i="10"/>
  <c r="DC9" i="10"/>
  <c r="BP9" i="10"/>
  <c r="BG9" i="10"/>
  <c r="CN9" i="10"/>
  <c r="CB9" i="10"/>
  <c r="CQ9" i="10"/>
  <c r="CZ9" i="10"/>
  <c r="CE11" i="10"/>
  <c r="BY11" i="10"/>
  <c r="CQ11" i="10"/>
  <c r="BM11" i="10"/>
  <c r="CH11" i="10"/>
  <c r="BJ7" i="10"/>
  <c r="BY51" i="44"/>
  <c r="CE51" i="44"/>
  <c r="BM51" i="44"/>
  <c r="CZ51" i="44"/>
  <c r="DF51" i="44"/>
  <c r="DC51" i="44"/>
  <c r="CB51" i="44"/>
  <c r="CH51" i="44"/>
  <c r="BP51" i="44"/>
  <c r="CW51" i="44"/>
  <c r="BV51" i="44"/>
  <c r="BS51" i="44"/>
  <c r="CK51" i="44"/>
  <c r="CQ51" i="44"/>
  <c r="CT51" i="44"/>
  <c r="BJ51" i="44"/>
  <c r="CN51" i="44"/>
  <c r="BG51" i="44"/>
  <c r="CH43" i="44"/>
  <c r="CE43" i="44"/>
  <c r="CN43" i="44"/>
  <c r="BV43" i="44"/>
  <c r="BG43" i="44"/>
  <c r="CW43" i="44"/>
  <c r="BJ43" i="44"/>
  <c r="CK43" i="44"/>
  <c r="BP43" i="44"/>
  <c r="BM43" i="44"/>
  <c r="CZ43" i="44"/>
  <c r="DF43" i="44"/>
  <c r="CB43" i="44"/>
  <c r="CT43" i="44"/>
  <c r="DC43" i="44"/>
  <c r="CQ43" i="44"/>
  <c r="BS43" i="44"/>
  <c r="BY43" i="44"/>
  <c r="CQ36" i="15"/>
  <c r="DF36" i="15"/>
  <c r="CN36" i="15"/>
  <c r="BY36" i="15"/>
  <c r="CE36" i="15"/>
  <c r="CB36" i="15"/>
  <c r="CZ36" i="15"/>
  <c r="CW36" i="15"/>
  <c r="BJ36" i="15"/>
  <c r="BM36" i="15"/>
  <c r="BP36" i="15"/>
  <c r="CK36" i="15"/>
  <c r="BS36" i="15"/>
  <c r="BV36" i="15"/>
  <c r="BG36" i="15"/>
  <c r="CT36" i="15"/>
  <c r="DC36" i="15"/>
  <c r="CH36" i="15"/>
  <c r="CW38" i="15"/>
  <c r="CQ38" i="15"/>
  <c r="BG38" i="15"/>
  <c r="BP38" i="15"/>
  <c r="CT38" i="15"/>
  <c r="DF38" i="15"/>
  <c r="CH38" i="15"/>
  <c r="CE38" i="15"/>
  <c r="CZ38" i="15"/>
  <c r="BM38" i="15"/>
  <c r="CB38" i="15"/>
  <c r="BJ38" i="15"/>
  <c r="CK38" i="15"/>
  <c r="BY38" i="15"/>
  <c r="BS38" i="15"/>
  <c r="BV38" i="15"/>
  <c r="CN38" i="15"/>
  <c r="DC38" i="15"/>
  <c r="CZ26" i="44"/>
  <c r="CH26" i="44"/>
  <c r="BV26" i="44"/>
  <c r="CT26" i="44"/>
  <c r="BG26" i="44"/>
  <c r="CN26" i="44"/>
  <c r="DF26" i="44"/>
  <c r="CB26" i="44"/>
  <c r="BP26" i="44"/>
  <c r="CE26" i="44"/>
  <c r="BY26" i="44"/>
  <c r="CQ26" i="44"/>
  <c r="BM26" i="44"/>
  <c r="DC26" i="44"/>
  <c r="BJ26" i="44"/>
  <c r="CK26" i="44"/>
  <c r="BS26" i="44"/>
  <c r="CW26" i="44"/>
  <c r="CZ41" i="44"/>
  <c r="CK41" i="44"/>
  <c r="DF41" i="44"/>
  <c r="CN41" i="44"/>
  <c r="CT41" i="44"/>
  <c r="BM41" i="44"/>
  <c r="CB41" i="44"/>
  <c r="BV41" i="44"/>
  <c r="DC41" i="44"/>
  <c r="BP41" i="44"/>
  <c r="CH41" i="44"/>
  <c r="CE41" i="44"/>
  <c r="BY41" i="44"/>
  <c r="BS41" i="44"/>
  <c r="BG41" i="44"/>
  <c r="CW41" i="44"/>
  <c r="CQ41" i="44"/>
  <c r="BJ41" i="44"/>
  <c r="CQ49" i="44"/>
  <c r="BP49" i="44"/>
  <c r="CW49" i="44"/>
  <c r="CE49" i="44"/>
  <c r="BS49" i="44"/>
  <c r="BM49" i="44"/>
  <c r="DF49" i="44"/>
  <c r="BG49" i="44"/>
  <c r="CH49" i="44"/>
  <c r="CZ49" i="44"/>
  <c r="BV49" i="44"/>
  <c r="CN49" i="44"/>
  <c r="CK49" i="44"/>
  <c r="BY49" i="44"/>
  <c r="BJ49" i="44"/>
  <c r="DC49" i="44"/>
  <c r="CB49" i="44"/>
  <c r="CT49" i="44"/>
  <c r="CW4" i="44"/>
  <c r="BJ4" i="44"/>
  <c r="BV4" i="44"/>
  <c r="BP4" i="44"/>
  <c r="BG4" i="44"/>
  <c r="CB4" i="44"/>
  <c r="BS4" i="44"/>
  <c r="CT4" i="44"/>
  <c r="BY4" i="44"/>
  <c r="DC4" i="44"/>
  <c r="CZ4" i="44"/>
  <c r="BM4" i="44"/>
  <c r="CH4" i="44"/>
  <c r="CK4" i="44"/>
  <c r="CE4" i="44"/>
  <c r="DF4" i="44"/>
  <c r="CN4" i="44"/>
  <c r="CQ4" i="44"/>
  <c r="CT37" i="15"/>
  <c r="CN37" i="15"/>
  <c r="CK37" i="15"/>
  <c r="BS37" i="15"/>
  <c r="CW37" i="15"/>
  <c r="BY37" i="15"/>
  <c r="BG37" i="15"/>
  <c r="DC37" i="15"/>
  <c r="BP37" i="15"/>
  <c r="CH37" i="15"/>
  <c r="BV37" i="15"/>
  <c r="DF37" i="15"/>
  <c r="BJ37" i="15"/>
  <c r="CB37" i="15"/>
  <c r="BM37" i="15"/>
  <c r="CQ37" i="15"/>
  <c r="CZ37" i="15"/>
  <c r="CE37" i="15"/>
  <c r="CW42" i="15"/>
  <c r="BS42" i="15"/>
  <c r="BP42" i="15"/>
  <c r="BV42" i="15"/>
  <c r="DF42" i="15"/>
  <c r="CN42" i="15"/>
  <c r="CH42" i="15"/>
  <c r="CQ42" i="15"/>
  <c r="BM42" i="15"/>
  <c r="BJ42" i="15"/>
  <c r="CK42" i="15"/>
  <c r="BY42" i="15"/>
  <c r="CZ42" i="15"/>
  <c r="BG42" i="15"/>
  <c r="CE42" i="15"/>
  <c r="CB42" i="15"/>
  <c r="DC42" i="15"/>
  <c r="CT42" i="15"/>
  <c r="DF38" i="44"/>
  <c r="CN38" i="44"/>
  <c r="CK38" i="44"/>
  <c r="CT38" i="44"/>
  <c r="BY38" i="44"/>
  <c r="BS38" i="44"/>
  <c r="CE38" i="44"/>
  <c r="CH38" i="44"/>
  <c r="BG38" i="44"/>
  <c r="BV38" i="44"/>
  <c r="CQ38" i="44"/>
  <c r="DC38" i="44"/>
  <c r="BM38" i="44"/>
  <c r="CW38" i="44"/>
  <c r="CB38" i="44"/>
  <c r="BJ38" i="44"/>
  <c r="CZ38" i="44"/>
  <c r="BP38" i="44"/>
  <c r="DF39" i="44"/>
  <c r="DC39" i="44"/>
  <c r="CT39" i="44"/>
  <c r="CE39" i="44"/>
  <c r="CN39" i="44"/>
  <c r="CH39" i="44"/>
  <c r="BG39" i="44"/>
  <c r="BV39" i="44"/>
  <c r="CK39" i="44"/>
  <c r="BY39" i="44"/>
  <c r="CZ39" i="44"/>
  <c r="BS39" i="44"/>
  <c r="BP39" i="44"/>
  <c r="BM39" i="44"/>
  <c r="CQ39" i="44"/>
  <c r="CW39" i="44"/>
  <c r="BJ39" i="44"/>
  <c r="CB39" i="44"/>
  <c r="CN18" i="44"/>
  <c r="CQ18" i="44"/>
  <c r="BJ45" i="44"/>
  <c r="CB45" i="44"/>
  <c r="CK45" i="44"/>
  <c r="DC45" i="44"/>
  <c r="BP45" i="44"/>
  <c r="CQ45" i="44"/>
  <c r="CW45" i="44"/>
  <c r="CE45" i="44"/>
  <c r="CT45" i="44"/>
  <c r="BG45" i="44"/>
  <c r="CH45" i="44"/>
  <c r="CZ45" i="44"/>
  <c r="BV45" i="44"/>
  <c r="BS45" i="44"/>
  <c r="BY45" i="44"/>
  <c r="DF45" i="44"/>
  <c r="BM45" i="44"/>
  <c r="CN45" i="44"/>
  <c r="CN39" i="15"/>
  <c r="BY39" i="15"/>
  <c r="BM39" i="15"/>
  <c r="CB39" i="15"/>
  <c r="CW39" i="15"/>
  <c r="CH39" i="15"/>
  <c r="BV39" i="15"/>
  <c r="DF39" i="15"/>
  <c r="BG39" i="15"/>
  <c r="DC39" i="15"/>
  <c r="CQ39" i="15"/>
  <c r="CZ39" i="15"/>
  <c r="BS39" i="15"/>
  <c r="BP39" i="15"/>
  <c r="CE39" i="15"/>
  <c r="CT39" i="15"/>
  <c r="BJ39" i="15"/>
  <c r="CK39" i="15"/>
  <c r="CZ27" i="44"/>
  <c r="CW27" i="44"/>
  <c r="BV27" i="44"/>
  <c r="CN27" i="44"/>
  <c r="CB27" i="44"/>
  <c r="DC27" i="44"/>
  <c r="BP27" i="44"/>
  <c r="CT27" i="44"/>
  <c r="CH27" i="44"/>
  <c r="CE27" i="44"/>
  <c r="BS27" i="44"/>
  <c r="CK27" i="44"/>
  <c r="BY27" i="44"/>
  <c r="CQ27" i="44"/>
  <c r="BM27" i="44"/>
  <c r="BG27" i="44"/>
  <c r="BJ27" i="44"/>
  <c r="DF27" i="44"/>
  <c r="CK17" i="44"/>
  <c r="CH17" i="44"/>
  <c r="BG7" i="44"/>
  <c r="CZ7" i="44"/>
  <c r="CW7" i="44"/>
  <c r="CN7" i="44"/>
  <c r="CB7" i="44"/>
  <c r="BP7" i="44"/>
  <c r="CQ7" i="44"/>
  <c r="CE7" i="44"/>
  <c r="DF7" i="44"/>
  <c r="BM7" i="44"/>
  <c r="BS7" i="44"/>
  <c r="BY7" i="44"/>
  <c r="BJ7" i="44"/>
  <c r="BV7" i="44"/>
  <c r="CH7" i="44"/>
  <c r="CK7" i="44"/>
  <c r="CT7" i="44"/>
  <c r="DC7" i="44"/>
  <c r="CH42" i="44"/>
  <c r="BM42" i="44"/>
  <c r="BY42" i="44"/>
  <c r="BV42" i="44"/>
  <c r="BJ42" i="44"/>
  <c r="CN42" i="44"/>
  <c r="DC42" i="44"/>
  <c r="BP42" i="44"/>
  <c r="CE42" i="44"/>
  <c r="DF42" i="44"/>
  <c r="BS42" i="44"/>
  <c r="CZ42" i="44"/>
  <c r="CT42" i="44"/>
  <c r="CQ42" i="44"/>
  <c r="CK42" i="44"/>
  <c r="BG42" i="44"/>
  <c r="CB42" i="44"/>
  <c r="CW42" i="44"/>
  <c r="DF25" i="44"/>
  <c r="BS25" i="44"/>
  <c r="CT25" i="44"/>
  <c r="CQ25" i="44"/>
  <c r="CH25" i="44"/>
  <c r="BV25" i="44"/>
  <c r="CE25" i="44"/>
  <c r="CK25" i="44"/>
  <c r="BY25" i="44"/>
  <c r="CZ25" i="44"/>
  <c r="BP25" i="44"/>
  <c r="CN25" i="44"/>
  <c r="BJ25" i="44"/>
  <c r="CW25" i="44"/>
  <c r="BM25" i="44"/>
  <c r="CB25" i="44"/>
  <c r="BG25" i="44"/>
  <c r="DC25" i="44"/>
  <c r="DF5" i="44"/>
  <c r="CE5" i="44"/>
  <c r="BV5" i="44"/>
  <c r="CZ5" i="44"/>
  <c r="CW5" i="44"/>
  <c r="CT5" i="44"/>
  <c r="BP5" i="44"/>
  <c r="CQ5" i="44"/>
  <c r="CH5" i="44"/>
  <c r="CN5" i="44"/>
  <c r="BG5" i="44"/>
  <c r="BY5" i="44"/>
  <c r="BJ5" i="44"/>
  <c r="CK5" i="44"/>
  <c r="BS5" i="44"/>
  <c r="CB5" i="44"/>
  <c r="DC5" i="44"/>
  <c r="BM5" i="44"/>
  <c r="BS37" i="44"/>
  <c r="BV37" i="44"/>
  <c r="CN37" i="44"/>
  <c r="BG37" i="44"/>
  <c r="BJ37" i="44"/>
  <c r="CT37" i="44"/>
  <c r="CW37" i="44"/>
  <c r="CB37" i="44"/>
  <c r="DC37" i="44"/>
  <c r="BP37" i="44"/>
  <c r="CQ37" i="44"/>
  <c r="CZ37" i="44"/>
  <c r="CE37" i="44"/>
  <c r="BY37" i="44"/>
  <c r="DF37" i="44"/>
  <c r="CK37" i="44"/>
  <c r="BM37" i="44"/>
  <c r="CH37" i="44"/>
  <c r="CB44" i="44"/>
  <c r="DC44" i="44"/>
  <c r="BP44" i="44"/>
  <c r="DF44" i="44"/>
  <c r="BV44" i="44"/>
  <c r="CW44" i="44"/>
  <c r="CE44" i="44"/>
  <c r="CK44" i="44"/>
  <c r="CH44" i="44"/>
  <c r="BG44" i="44"/>
  <c r="BM44" i="44"/>
  <c r="CQ44" i="44"/>
  <c r="CZ44" i="44"/>
  <c r="BS44" i="44"/>
  <c r="CN44" i="44"/>
  <c r="CT44" i="44"/>
  <c r="BJ44" i="44"/>
  <c r="BY44" i="44"/>
  <c r="DF22" i="44"/>
  <c r="DC22" i="44"/>
  <c r="CW46" i="44"/>
  <c r="BJ46" i="44"/>
  <c r="CK46" i="44"/>
  <c r="DC46" i="44"/>
  <c r="CN46" i="44"/>
  <c r="BY46" i="44"/>
  <c r="CQ46" i="44"/>
  <c r="BM46" i="44"/>
  <c r="CE46" i="44"/>
  <c r="CZ46" i="44"/>
  <c r="CT46" i="44"/>
  <c r="BG46" i="44"/>
  <c r="CH46" i="44"/>
  <c r="BV46" i="44"/>
  <c r="DF46" i="44"/>
  <c r="BP46" i="44"/>
  <c r="BS46" i="44"/>
  <c r="CB46" i="44"/>
  <c r="CK50" i="44"/>
  <c r="DC50" i="44"/>
  <c r="BY50" i="44"/>
  <c r="CQ50" i="44"/>
  <c r="CZ50" i="44"/>
  <c r="BM50" i="44"/>
  <c r="DF50" i="44"/>
  <c r="CE50" i="44"/>
  <c r="CT50" i="44"/>
  <c r="BS50" i="44"/>
  <c r="BV50" i="44"/>
  <c r="BJ50" i="44"/>
  <c r="BP50" i="44"/>
  <c r="CW50" i="44"/>
  <c r="CN50" i="44"/>
  <c r="BG50" i="44"/>
  <c r="CB50" i="44"/>
  <c r="CH50" i="44"/>
  <c r="BS23" i="44"/>
  <c r="BG23" i="44"/>
  <c r="BV23" i="44"/>
  <c r="BJ23" i="44"/>
  <c r="CT23" i="44"/>
  <c r="CZ23" i="44"/>
  <c r="CN23" i="44"/>
  <c r="DF23" i="44"/>
  <c r="DC23" i="44"/>
  <c r="CQ23" i="44"/>
  <c r="BY23" i="44"/>
  <c r="CH23" i="44"/>
  <c r="CW23" i="44"/>
  <c r="CB23" i="44"/>
  <c r="BP23" i="44"/>
  <c r="BM23" i="44"/>
  <c r="CK23" i="44"/>
  <c r="CE23" i="44"/>
  <c r="CZ6" i="44"/>
  <c r="BJ6" i="44"/>
  <c r="CN6" i="44"/>
  <c r="BV6" i="44"/>
  <c r="CB6" i="44"/>
  <c r="CT6" i="44"/>
  <c r="BG6" i="44"/>
  <c r="DF6" i="44"/>
  <c r="BY6" i="44"/>
  <c r="CQ6" i="44"/>
  <c r="BP6" i="44"/>
  <c r="CE6" i="44"/>
  <c r="CH6" i="44"/>
  <c r="BM6" i="44"/>
  <c r="CW6" i="44"/>
  <c r="DC6" i="44"/>
  <c r="CK6" i="44"/>
  <c r="BS6" i="44"/>
  <c r="CT41" i="15"/>
  <c r="CW41" i="15"/>
  <c r="DC41" i="15"/>
  <c r="BG41" i="15"/>
  <c r="CB41" i="15"/>
  <c r="BY41" i="15"/>
  <c r="CZ41" i="15"/>
  <c r="BS41" i="15"/>
  <c r="BV41" i="15"/>
  <c r="CE41" i="15"/>
  <c r="BP41" i="15"/>
  <c r="CN41" i="15"/>
  <c r="DF41" i="15"/>
  <c r="BM41" i="15"/>
  <c r="CK41" i="15"/>
  <c r="CQ41" i="15"/>
  <c r="BJ41" i="15"/>
  <c r="CH41" i="15"/>
  <c r="CN7" i="10"/>
  <c r="CQ7" i="10"/>
  <c r="CB7" i="10"/>
  <c r="BV7" i="10"/>
  <c r="CK7" i="10"/>
  <c r="CE7" i="10"/>
  <c r="BS11" i="10"/>
  <c r="BG7" i="10"/>
  <c r="CW7" i="10"/>
  <c r="CZ7" i="10"/>
  <c r="DC7" i="10"/>
  <c r="CH7" i="10"/>
  <c r="BM7" i="10"/>
  <c r="BS7" i="10"/>
  <c r="BY7" i="10"/>
  <c r="DF7" i="10"/>
  <c r="CK12" i="10"/>
  <c r="BY12" i="10"/>
  <c r="CB8" i="10"/>
  <c r="CW8" i="10"/>
  <c r="BS8" i="10"/>
  <c r="CQ8" i="10"/>
  <c r="BP8" i="10"/>
  <c r="BY8" i="10"/>
  <c r="CZ8" i="10"/>
  <c r="BJ8" i="10"/>
  <c r="CN8" i="10"/>
  <c r="CK8" i="10"/>
  <c r="CH8" i="10"/>
  <c r="BG8" i="10"/>
  <c r="CW12" i="10"/>
  <c r="BP12" i="10"/>
  <c r="DF8" i="10"/>
  <c r="CB12" i="10"/>
  <c r="BS12" i="10"/>
  <c r="BV12" i="10"/>
  <c r="CQ12" i="10"/>
  <c r="BV8" i="10"/>
  <c r="CZ12" i="10"/>
  <c r="CH12" i="10"/>
  <c r="CN12" i="10"/>
  <c r="CE12" i="10"/>
  <c r="DF12" i="10"/>
  <c r="CE8" i="10"/>
  <c r="BG12" i="10"/>
  <c r="DC12" i="10"/>
  <c r="DC8" i="10"/>
  <c r="BM12" i="10"/>
  <c r="BG4" i="15"/>
  <c r="BJ12" i="10"/>
  <c r="CT8" i="10"/>
  <c r="Z4" i="24"/>
  <c r="AA4" i="24"/>
  <c r="AB4" i="24"/>
  <c r="AC4" i="24"/>
  <c r="Z5" i="24"/>
  <c r="AA5" i="24"/>
  <c r="AB5" i="24"/>
  <c r="AC5" i="24"/>
  <c r="Z6" i="24"/>
  <c r="AA6" i="24"/>
  <c r="AB6" i="24"/>
  <c r="AC6" i="24"/>
  <c r="Z7" i="24"/>
  <c r="AA7" i="24"/>
  <c r="AB7" i="24"/>
  <c r="AC7" i="24"/>
  <c r="Z8" i="24"/>
  <c r="AA8" i="24"/>
  <c r="AB8" i="24"/>
  <c r="AC8" i="24"/>
  <c r="Z9" i="24"/>
  <c r="AA9" i="24"/>
  <c r="AB9" i="24"/>
  <c r="AC9" i="24"/>
  <c r="W10" i="24"/>
  <c r="Z10" i="24"/>
  <c r="AA10" i="24"/>
  <c r="AB10" i="24"/>
  <c r="AC10" i="24"/>
  <c r="W11" i="24"/>
  <c r="Z11" i="24"/>
  <c r="AA11" i="24"/>
  <c r="AB11" i="24"/>
  <c r="AC11" i="24"/>
  <c r="W12" i="24"/>
  <c r="Z12" i="24"/>
  <c r="AA12" i="24"/>
  <c r="AB12" i="24"/>
  <c r="AC12" i="24"/>
  <c r="W13" i="24"/>
  <c r="Z13" i="24"/>
  <c r="AA13" i="24"/>
  <c r="AB13" i="24"/>
  <c r="AC13" i="24"/>
  <c r="W14" i="24"/>
  <c r="Z14" i="24"/>
  <c r="AA14" i="24"/>
  <c r="AB14" i="24"/>
  <c r="AC14" i="24"/>
  <c r="W15" i="24"/>
  <c r="Z15" i="24"/>
  <c r="AA15" i="24"/>
  <c r="AB15" i="24"/>
  <c r="AC15" i="24"/>
  <c r="W16" i="24"/>
  <c r="Z16" i="24"/>
  <c r="AA16" i="24"/>
  <c r="AB16" i="24"/>
  <c r="AC16" i="24"/>
  <c r="Z17" i="24"/>
  <c r="AA17" i="24"/>
  <c r="AB17" i="24"/>
  <c r="AC17" i="24"/>
  <c r="W18" i="24"/>
  <c r="Z18" i="24"/>
  <c r="AA18" i="24"/>
  <c r="AB18" i="24"/>
  <c r="AC18" i="24"/>
  <c r="W19" i="24"/>
  <c r="Z19" i="24"/>
  <c r="AA19" i="24"/>
  <c r="AB19" i="24"/>
  <c r="AC19" i="24"/>
  <c r="W20" i="24"/>
  <c r="Z20" i="24"/>
  <c r="AA20" i="24"/>
  <c r="AB20" i="24"/>
  <c r="AC20" i="24"/>
  <c r="W21" i="24"/>
  <c r="Z21" i="24"/>
  <c r="AA21" i="24"/>
  <c r="AB21" i="24"/>
  <c r="AC21" i="24"/>
  <c r="Z22" i="24"/>
  <c r="AA22" i="24"/>
  <c r="AB22" i="24"/>
  <c r="AC22" i="24"/>
  <c r="W23" i="24"/>
  <c r="Z23" i="24"/>
  <c r="AA23" i="24"/>
  <c r="AB23" i="24"/>
  <c r="AC23" i="24"/>
  <c r="W24" i="24"/>
  <c r="Z24" i="24"/>
  <c r="AA24" i="24"/>
  <c r="AB24" i="24"/>
  <c r="AC24" i="24"/>
  <c r="W25" i="24"/>
  <c r="Z25" i="24"/>
  <c r="AA25" i="24"/>
  <c r="AB25" i="24"/>
  <c r="AC25" i="24"/>
  <c r="W26" i="24"/>
  <c r="Z26" i="24"/>
  <c r="AA26" i="24"/>
  <c r="AB26" i="24"/>
  <c r="AC26" i="24"/>
  <c r="Z27" i="24"/>
  <c r="AA27" i="24"/>
  <c r="AB27" i="24"/>
  <c r="AC27" i="24"/>
  <c r="W28" i="24"/>
  <c r="Z28" i="24"/>
  <c r="AA28" i="24"/>
  <c r="AB28" i="24"/>
  <c r="AC28" i="24"/>
  <c r="W29" i="24"/>
  <c r="Z29" i="24"/>
  <c r="AA29" i="24"/>
  <c r="AB29" i="24"/>
  <c r="AC29" i="24"/>
  <c r="A15" i="18"/>
  <c r="AC1" i="18"/>
  <c r="W1" i="18"/>
  <c r="W6" i="17"/>
  <c r="Z6" i="17"/>
  <c r="AC6" i="17"/>
  <c r="AF6" i="17"/>
  <c r="AI6" i="17"/>
  <c r="AL6" i="17"/>
  <c r="W7" i="17"/>
  <c r="Z7" i="17"/>
  <c r="AC7" i="17"/>
  <c r="AF7" i="17"/>
  <c r="AI7" i="17"/>
  <c r="AL7" i="17"/>
  <c r="W8" i="17"/>
  <c r="Z8" i="17"/>
  <c r="AC8" i="17"/>
  <c r="AF8" i="17"/>
  <c r="AI8" i="17"/>
  <c r="AL8" i="17"/>
  <c r="W9" i="17"/>
  <c r="Z9" i="17"/>
  <c r="AC9" i="17"/>
  <c r="AF9" i="17"/>
  <c r="AI9" i="17"/>
  <c r="AL9" i="17"/>
  <c r="W10" i="17"/>
  <c r="Z10" i="17"/>
  <c r="AC10" i="17"/>
  <c r="AF10" i="17"/>
  <c r="AI10" i="17"/>
  <c r="AL10" i="17"/>
  <c r="W11" i="17"/>
  <c r="Z11" i="17"/>
  <c r="AC11" i="17"/>
  <c r="AF11" i="17"/>
  <c r="AI11" i="17"/>
  <c r="AL11" i="17"/>
  <c r="W12" i="17"/>
  <c r="Z12" i="17"/>
  <c r="AC12" i="17"/>
  <c r="AF12" i="17"/>
  <c r="AI12" i="17"/>
  <c r="AL12" i="17"/>
  <c r="W1" i="17"/>
  <c r="W6" i="16"/>
  <c r="X6" i="16"/>
  <c r="Z6" i="16"/>
  <c r="AA6" i="16"/>
  <c r="AC6" i="16"/>
  <c r="AD6" i="16"/>
  <c r="AF6" i="16"/>
  <c r="AG6" i="16"/>
  <c r="AI6" i="16"/>
  <c r="AJ6" i="16"/>
  <c r="AL6" i="16"/>
  <c r="W7" i="16"/>
  <c r="X7" i="16"/>
  <c r="Z7" i="16"/>
  <c r="AA7" i="16"/>
  <c r="AC7" i="16"/>
  <c r="AD7" i="16"/>
  <c r="AF7" i="16"/>
  <c r="AG7" i="16"/>
  <c r="AI7" i="16"/>
  <c r="AJ7" i="16"/>
  <c r="AL7" i="16"/>
  <c r="W8" i="16"/>
  <c r="X8" i="16"/>
  <c r="Z8" i="16"/>
  <c r="AA8" i="16"/>
  <c r="AC8" i="16"/>
  <c r="AD8" i="16"/>
  <c r="AF8" i="16"/>
  <c r="AG8" i="16"/>
  <c r="AI8" i="16"/>
  <c r="AJ8" i="16"/>
  <c r="AL8" i="16"/>
  <c r="W9" i="16"/>
  <c r="X9" i="16"/>
  <c r="Z9" i="16"/>
  <c r="AA9" i="16"/>
  <c r="AC9" i="16"/>
  <c r="AD9" i="16"/>
  <c r="AF9" i="16"/>
  <c r="AG9" i="16"/>
  <c r="AI9" i="16"/>
  <c r="AJ9" i="16"/>
  <c r="AL9" i="16"/>
  <c r="W10" i="16"/>
  <c r="X10" i="16"/>
  <c r="Z10" i="16"/>
  <c r="AA10" i="16"/>
  <c r="AC10" i="16"/>
  <c r="AD10" i="16"/>
  <c r="AF10" i="16"/>
  <c r="AG10" i="16"/>
  <c r="AI10" i="16"/>
  <c r="AJ10" i="16"/>
  <c r="AL10" i="16"/>
  <c r="W11" i="16"/>
  <c r="X11" i="16"/>
  <c r="Z11" i="16"/>
  <c r="AA11" i="16"/>
  <c r="AC11" i="16"/>
  <c r="AD11" i="16"/>
  <c r="AF11" i="16"/>
  <c r="AG11" i="16"/>
  <c r="AI11" i="16"/>
  <c r="AJ11" i="16"/>
  <c r="AL11" i="16"/>
  <c r="W12" i="16"/>
  <c r="X12" i="16"/>
  <c r="Z12" i="16"/>
  <c r="AA12" i="16"/>
  <c r="AC12" i="16"/>
  <c r="AD12" i="16"/>
  <c r="AF12" i="16"/>
  <c r="AG12" i="16"/>
  <c r="AI12" i="16"/>
  <c r="AJ12" i="16"/>
  <c r="AL12" i="16"/>
  <c r="X13" i="16"/>
  <c r="AA13" i="16"/>
  <c r="AD13" i="16"/>
  <c r="AG13" i="16"/>
  <c r="AJ13" i="16"/>
  <c r="X14" i="16"/>
  <c r="AA14" i="16"/>
  <c r="AD14" i="16"/>
  <c r="AG14" i="16"/>
  <c r="AJ14" i="16"/>
  <c r="AD5" i="16"/>
  <c r="AG5" i="16"/>
  <c r="AJ5" i="16"/>
  <c r="X5" i="16"/>
  <c r="AA5" i="16"/>
  <c r="AC1" i="16"/>
  <c r="W1" i="16"/>
  <c r="A15" i="16"/>
  <c r="A15" i="17"/>
  <c r="AF15" i="17" s="1"/>
  <c r="W15" i="16" l="1"/>
  <c r="AL15" i="18"/>
  <c r="AF15" i="16"/>
  <c r="AC15" i="17"/>
  <c r="Z15" i="18"/>
  <c r="AC15" i="16"/>
  <c r="AL15" i="17"/>
  <c r="Z15" i="17"/>
  <c r="AI15" i="18"/>
  <c r="AL15" i="16"/>
  <c r="Z15" i="16"/>
  <c r="AI15" i="17"/>
  <c r="W15" i="17"/>
  <c r="AI15" i="16"/>
  <c r="AC15" i="18"/>
  <c r="AF15" i="18"/>
  <c r="W15" i="18"/>
  <c r="T5" i="24"/>
  <c r="AF5" i="24"/>
  <c r="T6" i="24"/>
  <c r="AF6" i="24"/>
  <c r="T7" i="24"/>
  <c r="AF7" i="24"/>
  <c r="T8" i="24"/>
  <c r="AF8" i="24"/>
  <c r="T9" i="24"/>
  <c r="AF9" i="24"/>
  <c r="T10" i="24"/>
  <c r="AF10" i="24"/>
  <c r="T11" i="24"/>
  <c r="AF11" i="24"/>
  <c r="T12" i="24"/>
  <c r="AF12" i="24"/>
  <c r="T13" i="24"/>
  <c r="AF13" i="24"/>
  <c r="T14" i="24"/>
  <c r="AF14" i="24"/>
  <c r="T15" i="24"/>
  <c r="AF15" i="24"/>
  <c r="T16" i="24"/>
  <c r="AF16" i="24"/>
  <c r="T17" i="24"/>
  <c r="AF17" i="24"/>
  <c r="T18" i="24"/>
  <c r="AF18" i="24"/>
  <c r="T19" i="24"/>
  <c r="AF19" i="24"/>
  <c r="T20" i="24"/>
  <c r="AF20" i="24"/>
  <c r="T21" i="24"/>
  <c r="AF21" i="24"/>
  <c r="T22" i="24"/>
  <c r="AF22" i="24"/>
  <c r="T23" i="24"/>
  <c r="AF23" i="24"/>
  <c r="T24" i="24"/>
  <c r="AF24" i="24"/>
  <c r="T25" i="24"/>
  <c r="AF25" i="24"/>
  <c r="T26" i="24"/>
  <c r="AF26" i="24"/>
  <c r="T27" i="24"/>
  <c r="AF27" i="24"/>
  <c r="T28" i="24"/>
  <c r="AF28" i="24"/>
  <c r="AF29" i="24"/>
  <c r="AF4" i="24"/>
  <c r="T1" i="24"/>
  <c r="C48" i="43" l="1"/>
  <c r="C49" i="43"/>
  <c r="C3" i="43"/>
  <c r="BG1" i="4"/>
  <c r="AX36" i="42"/>
  <c r="AU36" i="42"/>
  <c r="AR36" i="42"/>
  <c r="AO36" i="42"/>
  <c r="AL36" i="42"/>
  <c r="AI36" i="42"/>
  <c r="AF36" i="42"/>
  <c r="AX31" i="42"/>
  <c r="AU31" i="42"/>
  <c r="AR31" i="42"/>
  <c r="AO31" i="42"/>
  <c r="AL31" i="42"/>
  <c r="AI31" i="42"/>
  <c r="AF31" i="42"/>
  <c r="AC31" i="42"/>
  <c r="AX22" i="42"/>
  <c r="AU22" i="42"/>
  <c r="AR22" i="42"/>
  <c r="AO22" i="42"/>
  <c r="AL22" i="42"/>
  <c r="AI22" i="42"/>
  <c r="AF22" i="42"/>
  <c r="AC22" i="42"/>
  <c r="AX16" i="42"/>
  <c r="AU16" i="42"/>
  <c r="AR16" i="42"/>
  <c r="AO16" i="42"/>
  <c r="AL16" i="42"/>
  <c r="AI16" i="42"/>
  <c r="AF16" i="42"/>
  <c r="AC16" i="42"/>
  <c r="AR9" i="42"/>
  <c r="AO9" i="42"/>
  <c r="AL9" i="42"/>
  <c r="AI9" i="42"/>
  <c r="AF9" i="42"/>
  <c r="AC9" i="42"/>
  <c r="AX8" i="42"/>
  <c r="AU8" i="42"/>
  <c r="AL8" i="42"/>
  <c r="AI8" i="42"/>
  <c r="AF8" i="42"/>
  <c r="AC8" i="42"/>
  <c r="AX7" i="42"/>
  <c r="AU7" i="42"/>
  <c r="AR7" i="42"/>
  <c r="AO7" i="42"/>
  <c r="AI7" i="42"/>
  <c r="AF7" i="42"/>
  <c r="AC7" i="42"/>
  <c r="AX6" i="42"/>
  <c r="AU6" i="42"/>
  <c r="AR6" i="42"/>
  <c r="AO6" i="42"/>
  <c r="AL6" i="42"/>
  <c r="AF6" i="42"/>
  <c r="AC6" i="42"/>
  <c r="AX5" i="42"/>
  <c r="AU5" i="42"/>
  <c r="AR5" i="42"/>
  <c r="AO5" i="42"/>
  <c r="AL5" i="42"/>
  <c r="AI5" i="42"/>
  <c r="AC5" i="42"/>
  <c r="AX4" i="42"/>
  <c r="AU4" i="42"/>
  <c r="AR4" i="42"/>
  <c r="AO4" i="42"/>
  <c r="AL4" i="42"/>
  <c r="AI4" i="42"/>
  <c r="AF4" i="42"/>
  <c r="AC1" i="42"/>
  <c r="AX37" i="42" s="1"/>
  <c r="AI10" i="42" l="1"/>
  <c r="AC4" i="42"/>
  <c r="AR12" i="42"/>
  <c r="AL15" i="42"/>
  <c r="AF13" i="42"/>
  <c r="AI6" i="42"/>
  <c r="AO8" i="42"/>
  <c r="AC14" i="42"/>
  <c r="AI25" i="42"/>
  <c r="AI35" i="42"/>
  <c r="AX24" i="42"/>
  <c r="AL34" i="42"/>
  <c r="AR17" i="42"/>
  <c r="AR26" i="42"/>
  <c r="AO18" i="42"/>
  <c r="AO27" i="42"/>
  <c r="AX9" i="42"/>
  <c r="AC11" i="42"/>
  <c r="AL19" i="42"/>
  <c r="AL28" i="42"/>
  <c r="AU20" i="42"/>
  <c r="AU29" i="42"/>
  <c r="AF21" i="42"/>
  <c r="AF32" i="42"/>
  <c r="AC23" i="42"/>
  <c r="AC33" i="42"/>
  <c r="AI29" i="42"/>
  <c r="AC27" i="42"/>
  <c r="AR21" i="42"/>
  <c r="AO11" i="42"/>
  <c r="AF12" i="42"/>
  <c r="AC18" i="42"/>
  <c r="AI20" i="42"/>
  <c r="AR32" i="42"/>
  <c r="AI12" i="42"/>
  <c r="AF10" i="42"/>
  <c r="AU9" i="42"/>
  <c r="AR10" i="42"/>
  <c r="AF11" i="42"/>
  <c r="AU12" i="42"/>
  <c r="AO13" i="42"/>
  <c r="AO14" i="42"/>
  <c r="AO23" i="42"/>
  <c r="AU25" i="42"/>
  <c r="AO33" i="42"/>
  <c r="AU35" i="42"/>
  <c r="AR13" i="42"/>
  <c r="AC13" i="42"/>
  <c r="AF17" i="42"/>
  <c r="AF26" i="42"/>
  <c r="AU10" i="42"/>
  <c r="AR11" i="42"/>
  <c r="C70" i="43"/>
  <c r="C69" i="43"/>
  <c r="C76" i="43"/>
  <c r="C72" i="43"/>
  <c r="C68" i="43"/>
  <c r="C78" i="43"/>
  <c r="C74" i="43"/>
  <c r="C66" i="43"/>
  <c r="C77" i="43"/>
  <c r="C73" i="43"/>
  <c r="C79" i="43"/>
  <c r="C75" i="43"/>
  <c r="C71" i="43"/>
  <c r="C67" i="43"/>
  <c r="C56" i="43"/>
  <c r="C63" i="43"/>
  <c r="C59" i="43"/>
  <c r="C55" i="43"/>
  <c r="C60" i="43"/>
  <c r="C62" i="43"/>
  <c r="C58" i="43"/>
  <c r="C54" i="43"/>
  <c r="C64" i="43"/>
  <c r="C65" i="43"/>
  <c r="C61" i="43"/>
  <c r="C57" i="43"/>
  <c r="C53" i="43"/>
  <c r="C45" i="43"/>
  <c r="C50" i="43"/>
  <c r="C44" i="43"/>
  <c r="C51" i="43"/>
  <c r="C47" i="43"/>
  <c r="C43" i="43"/>
  <c r="C52" i="43"/>
  <c r="C46" i="43"/>
  <c r="C42" i="43"/>
  <c r="C41" i="43"/>
  <c r="C37" i="43"/>
  <c r="C33" i="43"/>
  <c r="C29" i="43"/>
  <c r="C25" i="43"/>
  <c r="C21" i="43"/>
  <c r="C17" i="43"/>
  <c r="C13" i="43"/>
  <c r="C9" i="43"/>
  <c r="C5" i="43"/>
  <c r="C2" i="43"/>
  <c r="C34" i="43"/>
  <c r="C30" i="43"/>
  <c r="C22" i="43"/>
  <c r="C14" i="43"/>
  <c r="C10" i="43"/>
  <c r="C40" i="43"/>
  <c r="C36" i="43"/>
  <c r="C32" i="43"/>
  <c r="C28" i="43"/>
  <c r="C24" i="43"/>
  <c r="C20" i="43"/>
  <c r="C16" i="43"/>
  <c r="C12" i="43"/>
  <c r="C8" i="43"/>
  <c r="C4" i="43"/>
  <c r="C38" i="43"/>
  <c r="C26" i="43"/>
  <c r="C18" i="43"/>
  <c r="C6" i="43"/>
  <c r="C39" i="43"/>
  <c r="C35" i="43"/>
  <c r="C31" i="43"/>
  <c r="C27" i="43"/>
  <c r="C23" i="43"/>
  <c r="C19" i="43"/>
  <c r="C15" i="43"/>
  <c r="C11" i="43"/>
  <c r="C7" i="43"/>
  <c r="AX15" i="42"/>
  <c r="AX19" i="42"/>
  <c r="AL24" i="42"/>
  <c r="AX28" i="42"/>
  <c r="AX34" i="42"/>
  <c r="AC37" i="42"/>
  <c r="AO37" i="42"/>
  <c r="AR8" i="42"/>
  <c r="AL10" i="42"/>
  <c r="AX10" i="42"/>
  <c r="AI11" i="42"/>
  <c r="AU11" i="42"/>
  <c r="AL12" i="42"/>
  <c r="AX12" i="42"/>
  <c r="AI13" i="42"/>
  <c r="AU13" i="42"/>
  <c r="AF14" i="42"/>
  <c r="AR14" i="42"/>
  <c r="AC15" i="42"/>
  <c r="AO15" i="42"/>
  <c r="AI17" i="42"/>
  <c r="AU17" i="42"/>
  <c r="AF18" i="42"/>
  <c r="AR18" i="42"/>
  <c r="AC19" i="42"/>
  <c r="AO19" i="42"/>
  <c r="AL20" i="42"/>
  <c r="AX20" i="42"/>
  <c r="AI21" i="42"/>
  <c r="AU21" i="42"/>
  <c r="AF23" i="42"/>
  <c r="AR23" i="42"/>
  <c r="AC24" i="42"/>
  <c r="AO24" i="42"/>
  <c r="AL25" i="42"/>
  <c r="AX25" i="42"/>
  <c r="AI26" i="42"/>
  <c r="AU26" i="42"/>
  <c r="AF27" i="42"/>
  <c r="AR27" i="42"/>
  <c r="AC28" i="42"/>
  <c r="AO28" i="42"/>
  <c r="AL29" i="42"/>
  <c r="AX29" i="42"/>
  <c r="AI32" i="42"/>
  <c r="AU32" i="42"/>
  <c r="AF33" i="42"/>
  <c r="AR33" i="42"/>
  <c r="AC34" i="42"/>
  <c r="AO34" i="42"/>
  <c r="AL35" i="42"/>
  <c r="AX35" i="42"/>
  <c r="AF37" i="42"/>
  <c r="AR37" i="42"/>
  <c r="AF5" i="42"/>
  <c r="AL7" i="42"/>
  <c r="AC10" i="42"/>
  <c r="AO10" i="42"/>
  <c r="AL11" i="42"/>
  <c r="AX11" i="42"/>
  <c r="AC12" i="42"/>
  <c r="AO12" i="42"/>
  <c r="AL13" i="42"/>
  <c r="AX13" i="42"/>
  <c r="AI14" i="42"/>
  <c r="AU14" i="42"/>
  <c r="AF15" i="42"/>
  <c r="AR15" i="42"/>
  <c r="AL17" i="42"/>
  <c r="AX17" i="42"/>
  <c r="AI18" i="42"/>
  <c r="AU18" i="42"/>
  <c r="AF19" i="42"/>
  <c r="AR19" i="42"/>
  <c r="AC20" i="42"/>
  <c r="AO20" i="42"/>
  <c r="AL21" i="42"/>
  <c r="AX21" i="42"/>
  <c r="AI23" i="42"/>
  <c r="AU23" i="42"/>
  <c r="AF24" i="42"/>
  <c r="AR24" i="42"/>
  <c r="AC25" i="42"/>
  <c r="AO25" i="42"/>
  <c r="AL26" i="42"/>
  <c r="AX26" i="42"/>
  <c r="AI27" i="42"/>
  <c r="AU27" i="42"/>
  <c r="AF28" i="42"/>
  <c r="AR28" i="42"/>
  <c r="AC29" i="42"/>
  <c r="AO29" i="42"/>
  <c r="AL32" i="42"/>
  <c r="AX32" i="42"/>
  <c r="AI33" i="42"/>
  <c r="AU33" i="42"/>
  <c r="AF34" i="42"/>
  <c r="AR34" i="42"/>
  <c r="AC35" i="42"/>
  <c r="AO35" i="42"/>
  <c r="AI37" i="42"/>
  <c r="AU37" i="42"/>
  <c r="AL14" i="42"/>
  <c r="AX14" i="42"/>
  <c r="AI15" i="42"/>
  <c r="AU15" i="42"/>
  <c r="AC17" i="42"/>
  <c r="AO17" i="42"/>
  <c r="AL18" i="42"/>
  <c r="AX18" i="42"/>
  <c r="AI19" i="42"/>
  <c r="AU19" i="42"/>
  <c r="AF20" i="42"/>
  <c r="AR20" i="42"/>
  <c r="AC21" i="42"/>
  <c r="AO21" i="42"/>
  <c r="AL23" i="42"/>
  <c r="AX23" i="42"/>
  <c r="AI24" i="42"/>
  <c r="AU24" i="42"/>
  <c r="AF25" i="42"/>
  <c r="AR25" i="42"/>
  <c r="AC26" i="42"/>
  <c r="AO26" i="42"/>
  <c r="AL27" i="42"/>
  <c r="AX27" i="42"/>
  <c r="AI28" i="42"/>
  <c r="AU28" i="42"/>
  <c r="AF29" i="42"/>
  <c r="AR29" i="42"/>
  <c r="AC32" i="42"/>
  <c r="AO32" i="42"/>
  <c r="AL33" i="42"/>
  <c r="AX33" i="42"/>
  <c r="AI34" i="42"/>
  <c r="AU34" i="42"/>
  <c r="AF35" i="42"/>
  <c r="AR35" i="42"/>
  <c r="AC36" i="42"/>
  <c r="AL37" i="42"/>
  <c r="H32" i="41" l="1"/>
  <c r="H5" i="41"/>
  <c r="H19" i="41"/>
  <c r="H26" i="41"/>
  <c r="H25" i="41"/>
  <c r="H8" i="41"/>
  <c r="H11" i="41"/>
  <c r="M1" i="39"/>
  <c r="Z1" i="38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P12" i="37"/>
  <c r="Y13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P15" i="37"/>
  <c r="Y1" i="37"/>
  <c r="A14" i="37"/>
  <c r="Y14" i="37" s="1"/>
  <c r="A15" i="37"/>
  <c r="Y15" i="37" s="1"/>
  <c r="A13" i="37"/>
  <c r="AB13" i="37" s="1"/>
  <c r="D15" i="37"/>
  <c r="D14" i="37"/>
  <c r="D13" i="37"/>
  <c r="A10" i="37"/>
  <c r="Z10" i="37" s="1"/>
  <c r="A11" i="37"/>
  <c r="AB11" i="37" s="1"/>
  <c r="D11" i="37"/>
  <c r="D10" i="37"/>
  <c r="A9" i="37"/>
  <c r="AB9" i="37" s="1"/>
  <c r="D5" i="37"/>
  <c r="D6" i="37"/>
  <c r="D7" i="37"/>
  <c r="A5" i="37"/>
  <c r="AB5" i="37" s="1"/>
  <c r="A6" i="37"/>
  <c r="Z6" i="37" s="1"/>
  <c r="A7" i="37"/>
  <c r="AB7" i="37" s="1"/>
  <c r="D4" i="37"/>
  <c r="A4" i="37"/>
  <c r="AA4" i="37" s="1"/>
  <c r="J8" i="36"/>
  <c r="K8" i="36"/>
  <c r="N8" i="36" s="1"/>
  <c r="J10" i="36"/>
  <c r="N10" i="36" s="1"/>
  <c r="K10" i="36"/>
  <c r="J14" i="36"/>
  <c r="K14" i="36"/>
  <c r="N14" i="36" s="1"/>
  <c r="L14" i="36"/>
  <c r="J15" i="36"/>
  <c r="K15" i="36"/>
  <c r="I8" i="36"/>
  <c r="L8" i="36" s="1"/>
  <c r="I10" i="36"/>
  <c r="L10" i="36" s="1"/>
  <c r="O10" i="36" s="1"/>
  <c r="I14" i="36"/>
  <c r="I15" i="36"/>
  <c r="L15" i="36" s="1"/>
  <c r="I1" i="36"/>
  <c r="D13" i="36"/>
  <c r="D12" i="36"/>
  <c r="D11" i="36"/>
  <c r="A9" i="36"/>
  <c r="I9" i="36" s="1"/>
  <c r="L9" i="36" s="1"/>
  <c r="D7" i="36"/>
  <c r="D6" i="36"/>
  <c r="D5" i="36"/>
  <c r="D4" i="36"/>
  <c r="A16" i="36"/>
  <c r="I16" i="36" s="1"/>
  <c r="L16" i="36" s="1"/>
  <c r="A13" i="36"/>
  <c r="A12" i="36"/>
  <c r="A11" i="36"/>
  <c r="K11" i="36" s="1"/>
  <c r="A7" i="36"/>
  <c r="A6" i="36"/>
  <c r="K6" i="36" s="1"/>
  <c r="A5" i="36"/>
  <c r="A4" i="36"/>
  <c r="J4" i="36" s="1"/>
  <c r="AX9" i="33"/>
  <c r="AX13" i="33"/>
  <c r="Z14" i="35"/>
  <c r="W14" i="35"/>
  <c r="Q14" i="35"/>
  <c r="N14" i="35"/>
  <c r="K14" i="35"/>
  <c r="H14" i="35"/>
  <c r="E14" i="35"/>
  <c r="D14" i="35"/>
  <c r="A14" i="35"/>
  <c r="AX13" i="35"/>
  <c r="AU13" i="35"/>
  <c r="AR13" i="35"/>
  <c r="AO13" i="35"/>
  <c r="AL13" i="35"/>
  <c r="AI13" i="35"/>
  <c r="AF13" i="35"/>
  <c r="AC13" i="35"/>
  <c r="D12" i="35"/>
  <c r="A12" i="35"/>
  <c r="AR12" i="35" s="1"/>
  <c r="D11" i="35"/>
  <c r="A11" i="35"/>
  <c r="D10" i="35"/>
  <c r="A10" i="35"/>
  <c r="AX9" i="35"/>
  <c r="AU9" i="35"/>
  <c r="AR9" i="35"/>
  <c r="AO9" i="35"/>
  <c r="AL9" i="35"/>
  <c r="AI9" i="35"/>
  <c r="AF9" i="35"/>
  <c r="AC9" i="35"/>
  <c r="Z8" i="35"/>
  <c r="W8" i="35"/>
  <c r="W11" i="35" s="1"/>
  <c r="AU11" i="35" s="1"/>
  <c r="Q8" i="35"/>
  <c r="Q11" i="35" s="1"/>
  <c r="N8" i="35"/>
  <c r="N11" i="35" s="1"/>
  <c r="K8" i="35"/>
  <c r="K11" i="35" s="1"/>
  <c r="H8" i="35"/>
  <c r="H11" i="35" s="1"/>
  <c r="AF11" i="35" s="1"/>
  <c r="D8" i="35"/>
  <c r="A8" i="35"/>
  <c r="Z7" i="35"/>
  <c r="W7" i="35"/>
  <c r="Q7" i="35"/>
  <c r="N7" i="35"/>
  <c r="K7" i="35"/>
  <c r="H7" i="35"/>
  <c r="E7" i="35"/>
  <c r="E8" i="35" s="1"/>
  <c r="E11" i="35" s="1"/>
  <c r="D7" i="35"/>
  <c r="A7" i="35"/>
  <c r="Z6" i="35"/>
  <c r="W6" i="35"/>
  <c r="Q6" i="35"/>
  <c r="N6" i="35"/>
  <c r="K6" i="35"/>
  <c r="H6" i="35"/>
  <c r="E6" i="35"/>
  <c r="D6" i="35"/>
  <c r="A6" i="35"/>
  <c r="AI5" i="35"/>
  <c r="AF5" i="35"/>
  <c r="AC5" i="35"/>
  <c r="D5" i="35"/>
  <c r="A5" i="35"/>
  <c r="AR5" i="35" s="1"/>
  <c r="Z4" i="35"/>
  <c r="W4" i="35"/>
  <c r="Q4" i="35"/>
  <c r="N4" i="35"/>
  <c r="K4" i="35"/>
  <c r="H4" i="35"/>
  <c r="E4" i="35"/>
  <c r="D4" i="35"/>
  <c r="A4" i="35"/>
  <c r="AR4" i="35" s="1"/>
  <c r="AC1" i="35"/>
  <c r="AC8" i="34"/>
  <c r="AF8" i="34"/>
  <c r="AI8" i="34"/>
  <c r="AL8" i="34"/>
  <c r="AO8" i="34"/>
  <c r="AR8" i="34"/>
  <c r="AU8" i="34"/>
  <c r="AX8" i="34"/>
  <c r="AC12" i="34"/>
  <c r="AF12" i="34"/>
  <c r="AI12" i="34"/>
  <c r="AL12" i="34"/>
  <c r="AO12" i="34"/>
  <c r="AR12" i="34"/>
  <c r="AU12" i="34"/>
  <c r="AX12" i="34"/>
  <c r="AC14" i="34"/>
  <c r="AF14" i="34"/>
  <c r="AI14" i="34"/>
  <c r="AL14" i="34"/>
  <c r="AO14" i="34"/>
  <c r="AR14" i="34"/>
  <c r="AU14" i="34"/>
  <c r="AX14" i="34"/>
  <c r="Z13" i="34"/>
  <c r="W13" i="34"/>
  <c r="T13" i="34"/>
  <c r="Q13" i="34"/>
  <c r="N13" i="34"/>
  <c r="K13" i="34"/>
  <c r="H13" i="34"/>
  <c r="A15" i="34"/>
  <c r="AF15" i="34" s="1"/>
  <c r="A10" i="34"/>
  <c r="AL10" i="34" s="1"/>
  <c r="A11" i="34"/>
  <c r="D5" i="34"/>
  <c r="D6" i="34"/>
  <c r="D7" i="34"/>
  <c r="A6" i="34"/>
  <c r="A7" i="34"/>
  <c r="E13" i="34"/>
  <c r="D13" i="34"/>
  <c r="A13" i="34"/>
  <c r="D11" i="34"/>
  <c r="D10" i="34"/>
  <c r="D9" i="34"/>
  <c r="A9" i="34"/>
  <c r="A5" i="34"/>
  <c r="D4" i="34"/>
  <c r="A4" i="34"/>
  <c r="AC1" i="34"/>
  <c r="AC1" i="33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Y33" i="28"/>
  <c r="AB33" i="28"/>
  <c r="AC33" i="28"/>
  <c r="AD33" i="28"/>
  <c r="AH33" i="28"/>
  <c r="AI33" i="28"/>
  <c r="AJ33" i="28"/>
  <c r="AK33" i="28"/>
  <c r="AL33" i="28"/>
  <c r="Y34" i="28"/>
  <c r="AB34" i="28"/>
  <c r="AC34" i="28"/>
  <c r="AD34" i="28"/>
  <c r="AH34" i="28"/>
  <c r="AI34" i="28"/>
  <c r="AJ34" i="28"/>
  <c r="AK34" i="28"/>
  <c r="AL34" i="28"/>
  <c r="Y35" i="28"/>
  <c r="AB35" i="28"/>
  <c r="AC35" i="28"/>
  <c r="AD35" i="28"/>
  <c r="AH35" i="28"/>
  <c r="AI35" i="28"/>
  <c r="AJ35" i="28"/>
  <c r="AK35" i="28"/>
  <c r="AL35" i="28"/>
  <c r="Y36" i="28"/>
  <c r="AB36" i="28"/>
  <c r="AC36" i="28"/>
  <c r="AD36" i="28"/>
  <c r="AH36" i="28"/>
  <c r="AI36" i="28"/>
  <c r="AJ36" i="28"/>
  <c r="AK36" i="28"/>
  <c r="AL36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M37" i="28"/>
  <c r="AN37" i="28"/>
  <c r="X41" i="28"/>
  <c r="Y41" i="28"/>
  <c r="Z41" i="28"/>
  <c r="AA41" i="28"/>
  <c r="AB41" i="28"/>
  <c r="AC41" i="28"/>
  <c r="AD41" i="28"/>
  <c r="AE41" i="28"/>
  <c r="AG41" i="28"/>
  <c r="AI41" i="28"/>
  <c r="AL41" i="28"/>
  <c r="AN41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Y43" i="28"/>
  <c r="AB43" i="28"/>
  <c r="AC43" i="28"/>
  <c r="AD43" i="28"/>
  <c r="AH43" i="28"/>
  <c r="AI43" i="28"/>
  <c r="AJ43" i="28"/>
  <c r="AK43" i="28"/>
  <c r="AL43" i="28"/>
  <c r="Y44" i="28"/>
  <c r="AB44" i="28"/>
  <c r="AC44" i="28"/>
  <c r="AD44" i="28"/>
  <c r="AH44" i="28"/>
  <c r="AI44" i="28"/>
  <c r="AJ44" i="28"/>
  <c r="AK44" i="28"/>
  <c r="AL44" i="28"/>
  <c r="Y45" i="28"/>
  <c r="AB45" i="28"/>
  <c r="AC45" i="28"/>
  <c r="AD45" i="28"/>
  <c r="AH45" i="28"/>
  <c r="AI45" i="28"/>
  <c r="AJ45" i="28"/>
  <c r="AK45" i="28"/>
  <c r="AL45" i="28"/>
  <c r="Y46" i="28"/>
  <c r="AB46" i="28"/>
  <c r="AC46" i="28"/>
  <c r="AD46" i="28"/>
  <c r="AH46" i="28"/>
  <c r="AI46" i="28"/>
  <c r="AJ46" i="28"/>
  <c r="AK46" i="28"/>
  <c r="AL46" i="28"/>
  <c r="W18" i="28"/>
  <c r="W19" i="28"/>
  <c r="W20" i="28"/>
  <c r="W21" i="28"/>
  <c r="W22" i="28"/>
  <c r="W23" i="28"/>
  <c r="W24" i="28"/>
  <c r="W32" i="28"/>
  <c r="W33" i="28"/>
  <c r="W34" i="28"/>
  <c r="W35" i="28"/>
  <c r="W36" i="28"/>
  <c r="W37" i="28"/>
  <c r="W41" i="28"/>
  <c r="W42" i="28"/>
  <c r="W43" i="28"/>
  <c r="W44" i="28"/>
  <c r="W45" i="28"/>
  <c r="W46" i="28"/>
  <c r="D14" i="33"/>
  <c r="D12" i="33"/>
  <c r="D11" i="33"/>
  <c r="D10" i="33"/>
  <c r="D8" i="33"/>
  <c r="D7" i="33"/>
  <c r="D6" i="33"/>
  <c r="D5" i="33"/>
  <c r="D4" i="33"/>
  <c r="U1" i="32"/>
  <c r="AG55" i="32" s="1"/>
  <c r="N1" i="30"/>
  <c r="S52" i="32"/>
  <c r="S51" i="32"/>
  <c r="S12" i="32"/>
  <c r="S11" i="32"/>
  <c r="D62" i="32"/>
  <c r="D61" i="32"/>
  <c r="D60" i="32"/>
  <c r="D58" i="32"/>
  <c r="D56" i="32"/>
  <c r="D55" i="32"/>
  <c r="D54" i="32"/>
  <c r="D53" i="32"/>
  <c r="D52" i="32"/>
  <c r="D51" i="32"/>
  <c r="D49" i="32"/>
  <c r="D48" i="32"/>
  <c r="D12" i="32"/>
  <c r="D11" i="32"/>
  <c r="D9" i="32"/>
  <c r="D8" i="32"/>
  <c r="D6" i="32"/>
  <c r="D5" i="32"/>
  <c r="D4" i="32"/>
  <c r="N18" i="39" l="1"/>
  <c r="M22" i="39"/>
  <c r="T23" i="39"/>
  <c r="R19" i="39"/>
  <c r="P19" i="39"/>
  <c r="R18" i="39"/>
  <c r="Q18" i="39"/>
  <c r="Q25" i="39"/>
  <c r="O22" i="39"/>
  <c r="P22" i="39"/>
  <c r="Q22" i="39"/>
  <c r="O19" i="39"/>
  <c r="P25" i="39"/>
  <c r="N19" i="39"/>
  <c r="M18" i="39"/>
  <c r="P18" i="39"/>
  <c r="O18" i="39"/>
  <c r="R22" i="39"/>
  <c r="T26" i="39"/>
  <c r="P13" i="39"/>
  <c r="Q19" i="39"/>
  <c r="R25" i="39"/>
  <c r="M19" i="39"/>
  <c r="M25" i="39"/>
  <c r="O25" i="39"/>
  <c r="P14" i="39"/>
  <c r="S26" i="39"/>
  <c r="Q8" i="39"/>
  <c r="R9" i="39"/>
  <c r="N5" i="39"/>
  <c r="T11" i="39"/>
  <c r="S23" i="39"/>
  <c r="N25" i="39"/>
  <c r="S10" i="39"/>
  <c r="N22" i="39"/>
  <c r="P7" i="39"/>
  <c r="O6" i="39"/>
  <c r="T12" i="39"/>
  <c r="R13" i="39"/>
  <c r="AI11" i="32"/>
  <c r="N15" i="36"/>
  <c r="O15" i="36"/>
  <c r="AN15" i="38"/>
  <c r="AC6" i="38"/>
  <c r="AH15" i="38"/>
  <c r="AF5" i="38"/>
  <c r="AP7" i="38"/>
  <c r="AA15" i="38"/>
  <c r="AE11" i="38"/>
  <c r="AI7" i="38"/>
  <c r="AK5" i="38"/>
  <c r="AQ6" i="38"/>
  <c r="AK15" i="38"/>
  <c r="AK11" i="38"/>
  <c r="AO7" i="38"/>
  <c r="AQ5" i="38"/>
  <c r="AB4" i="38"/>
  <c r="AF15" i="38"/>
  <c r="AP9" i="38"/>
  <c r="AG6" i="38"/>
  <c r="AD5" i="38"/>
  <c r="AI6" i="38"/>
  <c r="AM5" i="38"/>
  <c r="AP5" i="38"/>
  <c r="Z11" i="38"/>
  <c r="AL15" i="38"/>
  <c r="AL12" i="38"/>
  <c r="AA7" i="38"/>
  <c r="AA6" i="38"/>
  <c r="AM12" i="38"/>
  <c r="AD9" i="38"/>
  <c r="AD11" i="38"/>
  <c r="AH12" i="38"/>
  <c r="AP4" i="38"/>
  <c r="AN12" i="38"/>
  <c r="AI12" i="38"/>
  <c r="AA4" i="38"/>
  <c r="AC12" i="38"/>
  <c r="AC7" i="38"/>
  <c r="AC11" i="38"/>
  <c r="AP11" i="38"/>
  <c r="AN7" i="38"/>
  <c r="AB11" i="38"/>
  <c r="AA12" i="38"/>
  <c r="AB7" i="38"/>
  <c r="AB15" i="38"/>
  <c r="Z9" i="38"/>
  <c r="AN9" i="38"/>
  <c r="AF9" i="38"/>
  <c r="AQ15" i="38"/>
  <c r="AD12" i="38"/>
  <c r="AG9" i="38"/>
  <c r="AJ6" i="38"/>
  <c r="AL4" i="38"/>
  <c r="AG4" i="38"/>
  <c r="AJ12" i="38"/>
  <c r="AM9" i="38"/>
  <c r="AP6" i="38"/>
  <c r="AA5" i="38"/>
  <c r="AE6" i="38"/>
  <c r="AE12" i="38"/>
  <c r="AJ7" i="38"/>
  <c r="AQ4" i="38"/>
  <c r="AQ11" i="38"/>
  <c r="AF6" i="38"/>
  <c r="AC4" i="38"/>
  <c r="AI9" i="38"/>
  <c r="AN4" i="38"/>
  <c r="AN11" i="38"/>
  <c r="AM4" i="38"/>
  <c r="AM11" i="38"/>
  <c r="AD4" i="38"/>
  <c r="AB12" i="38"/>
  <c r="AJ4" i="38"/>
  <c r="AO6" i="38"/>
  <c r="AH7" i="38"/>
  <c r="AM7" i="38"/>
  <c r="AO11" i="38"/>
  <c r="AJ15" i="38"/>
  <c r="AP15" i="38"/>
  <c r="AA11" i="38"/>
  <c r="AG15" i="38"/>
  <c r="AK12" i="38"/>
  <c r="Z4" i="38"/>
  <c r="AC15" i="38"/>
  <c r="AH9" i="38"/>
  <c r="AH11" i="38"/>
  <c r="AD7" i="38"/>
  <c r="AL7" i="38"/>
  <c r="AM15" i="38"/>
  <c r="AC9" i="38"/>
  <c r="AH4" i="38"/>
  <c r="AF12" i="38"/>
  <c r="AL6" i="38"/>
  <c r="AK4" i="38"/>
  <c r="AF7" i="38"/>
  <c r="AB6" i="38"/>
  <c r="AE9" i="38"/>
  <c r="Z5" i="38"/>
  <c r="AI4" i="38"/>
  <c r="Z7" i="38"/>
  <c r="AE15" i="38"/>
  <c r="AI11" i="38"/>
  <c r="AG12" i="38"/>
  <c r="AA9" i="38"/>
  <c r="AF4" i="38"/>
  <c r="AK6" i="38"/>
  <c r="AB9" i="38"/>
  <c r="AO12" i="38"/>
  <c r="AE7" i="38"/>
  <c r="AG11" i="38"/>
  <c r="AQ12" i="38"/>
  <c r="AO9" i="38"/>
  <c r="AG7" i="38"/>
  <c r="AL5" i="38"/>
  <c r="AL11" i="38"/>
  <c r="Z12" i="38"/>
  <c r="AN6" i="38"/>
  <c r="AO4" i="38"/>
  <c r="AE5" i="38"/>
  <c r="AH5" i="38"/>
  <c r="AJ9" i="38"/>
  <c r="AB5" i="38"/>
  <c r="AJ5" i="38"/>
  <c r="AI15" i="38"/>
  <c r="AQ7" i="38"/>
  <c r="Z6" i="38"/>
  <c r="AH6" i="38"/>
  <c r="AJ11" i="38"/>
  <c r="AO5" i="38"/>
  <c r="AO15" i="38"/>
  <c r="AD6" i="38"/>
  <c r="AF11" i="38"/>
  <c r="AE4" i="38"/>
  <c r="AN5" i="38"/>
  <c r="AP12" i="38"/>
  <c r="AG5" i="38"/>
  <c r="AK7" i="38"/>
  <c r="AL9" i="38"/>
  <c r="Z15" i="38"/>
  <c r="AD15" i="38"/>
  <c r="AC5" i="38"/>
  <c r="AI5" i="38"/>
  <c r="AK9" i="38"/>
  <c r="AQ9" i="38"/>
  <c r="AM6" i="38"/>
  <c r="Y13" i="32"/>
  <c r="Y14" i="32"/>
  <c r="Y15" i="32"/>
  <c r="Y16" i="32"/>
  <c r="Y17" i="32"/>
  <c r="Y18" i="32"/>
  <c r="Y19" i="32"/>
  <c r="AA20" i="32"/>
  <c r="AA21" i="32"/>
  <c r="AA22" i="32"/>
  <c r="AA23" i="32"/>
  <c r="AA24" i="32"/>
  <c r="AA25" i="32"/>
  <c r="AA26" i="32"/>
  <c r="AA41" i="32"/>
  <c r="AA42" i="32"/>
  <c r="AG20" i="32"/>
  <c r="AC27" i="32"/>
  <c r="AC28" i="32"/>
  <c r="AC29" i="32"/>
  <c r="AC30" i="32"/>
  <c r="AC31" i="32"/>
  <c r="AC32" i="32"/>
  <c r="AC33" i="32"/>
  <c r="AC41" i="32"/>
  <c r="AC42" i="32"/>
  <c r="AE34" i="32"/>
  <c r="AE35" i="32"/>
  <c r="AE36" i="32"/>
  <c r="AE37" i="32"/>
  <c r="AE38" i="32"/>
  <c r="AE39" i="32"/>
  <c r="AE40" i="32"/>
  <c r="AE41" i="32"/>
  <c r="AE42" i="32"/>
  <c r="AC10" i="32"/>
  <c r="AE10" i="32"/>
  <c r="AA10" i="32"/>
  <c r="Y10" i="32"/>
  <c r="AG10" i="32"/>
  <c r="R10" i="36"/>
  <c r="M4" i="39"/>
  <c r="W12" i="32"/>
  <c r="AE12" i="32"/>
  <c r="Y12" i="32"/>
  <c r="AG12" i="32"/>
  <c r="AA12" i="32"/>
  <c r="U12" i="32"/>
  <c r="AC12" i="32"/>
  <c r="Y51" i="32"/>
  <c r="AG51" i="32"/>
  <c r="AA51" i="32"/>
  <c r="U51" i="32"/>
  <c r="AC51" i="32"/>
  <c r="W51" i="32"/>
  <c r="AE51" i="32"/>
  <c r="U62" i="32"/>
  <c r="AC62" i="32"/>
  <c r="W62" i="32"/>
  <c r="AE62" i="32"/>
  <c r="AI62" i="32"/>
  <c r="AA62" i="32"/>
  <c r="Y62" i="32"/>
  <c r="AG62" i="32"/>
  <c r="U11" i="32"/>
  <c r="AC11" i="32"/>
  <c r="W11" i="32"/>
  <c r="AE11" i="32"/>
  <c r="Y11" i="32"/>
  <c r="AG11" i="32"/>
  <c r="AA11" i="32"/>
  <c r="U5" i="32"/>
  <c r="W5" i="32"/>
  <c r="AI5" i="32"/>
  <c r="AC58" i="32"/>
  <c r="AE58" i="32"/>
  <c r="Y58" i="32"/>
  <c r="AA58" i="32"/>
  <c r="U53" i="32"/>
  <c r="W53" i="32"/>
  <c r="AG53" i="32"/>
  <c r="AI53" i="32"/>
  <c r="U61" i="32"/>
  <c r="AC61" i="32"/>
  <c r="AE61" i="32"/>
  <c r="W61" i="32"/>
  <c r="Y61" i="32"/>
  <c r="AG61" i="32"/>
  <c r="AA61" i="32"/>
  <c r="AI61" i="32"/>
  <c r="AI52" i="32"/>
  <c r="U54" i="32"/>
  <c r="AC54" i="32"/>
  <c r="W54" i="32"/>
  <c r="AE54" i="32"/>
  <c r="Y54" i="32"/>
  <c r="AG54" i="32"/>
  <c r="AA54" i="32"/>
  <c r="AI51" i="32"/>
  <c r="W4" i="32"/>
  <c r="AG4" i="32"/>
  <c r="AI4" i="32"/>
  <c r="Y48" i="32"/>
  <c r="AG48" i="32"/>
  <c r="AA48" i="32"/>
  <c r="AC48" i="32"/>
  <c r="W48" i="32"/>
  <c r="AE48" i="32"/>
  <c r="AC56" i="32"/>
  <c r="AE56" i="32"/>
  <c r="Y56" i="32"/>
  <c r="AA56" i="32"/>
  <c r="AA52" i="32"/>
  <c r="AC52" i="32"/>
  <c r="U52" i="32"/>
  <c r="W52" i="32"/>
  <c r="AE52" i="32"/>
  <c r="Y52" i="32"/>
  <c r="AG52" i="32"/>
  <c r="U7" i="32"/>
  <c r="AC7" i="32"/>
  <c r="W7" i="32"/>
  <c r="AE7" i="32"/>
  <c r="Y7" i="32"/>
  <c r="AG7" i="32"/>
  <c r="AA7" i="32"/>
  <c r="AI7" i="32"/>
  <c r="AC9" i="32"/>
  <c r="AE9" i="32"/>
  <c r="Y9" i="32"/>
  <c r="AA9" i="32"/>
  <c r="Y43" i="32"/>
  <c r="AA43" i="32"/>
  <c r="AC43" i="32"/>
  <c r="AE43" i="32"/>
  <c r="AC8" i="32"/>
  <c r="AE8" i="32"/>
  <c r="Y8" i="32"/>
  <c r="AA8" i="32"/>
  <c r="U49" i="32"/>
  <c r="W49" i="32"/>
  <c r="U60" i="32"/>
  <c r="AC60" i="32"/>
  <c r="W60" i="32"/>
  <c r="AE60" i="32"/>
  <c r="Y60" i="32"/>
  <c r="AG60" i="32"/>
  <c r="AA60" i="32"/>
  <c r="AI60" i="32"/>
  <c r="AI12" i="32"/>
  <c r="AI5" i="34"/>
  <c r="AI7" i="34"/>
  <c r="AX12" i="35"/>
  <c r="J12" i="36"/>
  <c r="M10" i="36"/>
  <c r="Q10" i="36" s="1"/>
  <c r="U10" i="36" s="1"/>
  <c r="H10" i="41"/>
  <c r="H27" i="41"/>
  <c r="AF9" i="34"/>
  <c r="AF6" i="34"/>
  <c r="AO10" i="35"/>
  <c r="K13" i="36"/>
  <c r="H9" i="41"/>
  <c r="H29" i="41"/>
  <c r="H28" i="41"/>
  <c r="H30" i="41"/>
  <c r="H31" i="41"/>
  <c r="H7" i="41"/>
  <c r="H23" i="41"/>
  <c r="I5" i="36"/>
  <c r="L5" i="36" s="1"/>
  <c r="H14" i="41"/>
  <c r="H20" i="41"/>
  <c r="AF13" i="34"/>
  <c r="AF11" i="34"/>
  <c r="H13" i="41"/>
  <c r="H22" i="41"/>
  <c r="H12" i="41"/>
  <c r="H21" i="41"/>
  <c r="AX10" i="34"/>
  <c r="AF10" i="34"/>
  <c r="AX7" i="33"/>
  <c r="AI15" i="34"/>
  <c r="AA13" i="37"/>
  <c r="AU13" i="34"/>
  <c r="AU11" i="34"/>
  <c r="AU10" i="34"/>
  <c r="AO9" i="34"/>
  <c r="AC6" i="34"/>
  <c r="AF6" i="35"/>
  <c r="AU6" i="35"/>
  <c r="AL4" i="37"/>
  <c r="AI13" i="37"/>
  <c r="AE11" i="37"/>
  <c r="AG10" i="37"/>
  <c r="U4" i="32"/>
  <c r="AU15" i="34"/>
  <c r="AL13" i="34"/>
  <c r="AL11" i="34"/>
  <c r="AI10" i="34"/>
  <c r="AC9" i="34"/>
  <c r="AC14" i="35"/>
  <c r="AO14" i="35"/>
  <c r="AH4" i="37"/>
  <c r="AE13" i="37"/>
  <c r="AA11" i="37"/>
  <c r="AC10" i="37"/>
  <c r="AX4" i="33"/>
  <c r="AI13" i="34"/>
  <c r="AI11" i="34"/>
  <c r="AR6" i="34"/>
  <c r="AU14" i="35"/>
  <c r="AD4" i="37"/>
  <c r="AM11" i="37"/>
  <c r="AO10" i="37"/>
  <c r="Y10" i="37"/>
  <c r="AX13" i="34"/>
  <c r="AX11" i="34"/>
  <c r="AR9" i="34"/>
  <c r="AO6" i="34"/>
  <c r="AP4" i="37"/>
  <c r="Z4" i="37"/>
  <c r="AM13" i="37"/>
  <c r="AI11" i="37"/>
  <c r="AK10" i="37"/>
  <c r="AM9" i="37"/>
  <c r="AO7" i="35"/>
  <c r="AX14" i="33"/>
  <c r="AO15" i="34"/>
  <c r="AC15" i="34"/>
  <c r="AO13" i="34"/>
  <c r="AC13" i="34"/>
  <c r="AO11" i="34"/>
  <c r="AC11" i="34"/>
  <c r="AO10" i="34"/>
  <c r="AU9" i="34"/>
  <c r="AO7" i="34"/>
  <c r="AU6" i="34"/>
  <c r="AO5" i="34"/>
  <c r="J16" i="36"/>
  <c r="M16" i="36" s="1"/>
  <c r="P16" i="36" s="1"/>
  <c r="AX5" i="33"/>
  <c r="AX8" i="33"/>
  <c r="AX15" i="34"/>
  <c r="AL15" i="34"/>
  <c r="AX10" i="33"/>
  <c r="AL5" i="34"/>
  <c r="AX5" i="34"/>
  <c r="AL7" i="34"/>
  <c r="AX7" i="34"/>
  <c r="AU7" i="34"/>
  <c r="AF7" i="34"/>
  <c r="AU5" i="34"/>
  <c r="AF5" i="34"/>
  <c r="AI11" i="35"/>
  <c r="AX11" i="33"/>
  <c r="AX6" i="33"/>
  <c r="AL9" i="34"/>
  <c r="AX9" i="34"/>
  <c r="AL6" i="34"/>
  <c r="AX6" i="34"/>
  <c r="AR15" i="34"/>
  <c r="AR13" i="34"/>
  <c r="AR11" i="34"/>
  <c r="AR10" i="34"/>
  <c r="AC10" i="34"/>
  <c r="AI9" i="34"/>
  <c r="AR7" i="34"/>
  <c r="AC7" i="34"/>
  <c r="AI6" i="34"/>
  <c r="AR5" i="34"/>
  <c r="AC5" i="34"/>
  <c r="AL4" i="35"/>
  <c r="AI9" i="37"/>
  <c r="AE9" i="37"/>
  <c r="AA9" i="37"/>
  <c r="AM7" i="37"/>
  <c r="AI7" i="37"/>
  <c r="AE7" i="37"/>
  <c r="AA7" i="37"/>
  <c r="AO6" i="37"/>
  <c r="AK6" i="37"/>
  <c r="AG6" i="37"/>
  <c r="AC6" i="37"/>
  <c r="Y6" i="37"/>
  <c r="AM5" i="37"/>
  <c r="AI5" i="37"/>
  <c r="AE5" i="37"/>
  <c r="AA5" i="37"/>
  <c r="K4" i="36"/>
  <c r="N4" i="36" s="1"/>
  <c r="AO4" i="37"/>
  <c r="AK4" i="37"/>
  <c r="AG4" i="37"/>
  <c r="AC4" i="37"/>
  <c r="AP13" i="37"/>
  <c r="AL13" i="37"/>
  <c r="AH13" i="37"/>
  <c r="AD13" i="37"/>
  <c r="Z13" i="37"/>
  <c r="AP11" i="37"/>
  <c r="AL11" i="37"/>
  <c r="AH11" i="37"/>
  <c r="AD11" i="37"/>
  <c r="Z11" i="37"/>
  <c r="AN10" i="37"/>
  <c r="AJ10" i="37"/>
  <c r="AF10" i="37"/>
  <c r="AB10" i="37"/>
  <c r="AP9" i="37"/>
  <c r="AL9" i="37"/>
  <c r="AH9" i="37"/>
  <c r="AD9" i="37"/>
  <c r="Z9" i="37"/>
  <c r="AP7" i="37"/>
  <c r="AL7" i="37"/>
  <c r="AH7" i="37"/>
  <c r="AD7" i="37"/>
  <c r="Z7" i="37"/>
  <c r="AN6" i="37"/>
  <c r="AJ6" i="37"/>
  <c r="AF6" i="37"/>
  <c r="AB6" i="37"/>
  <c r="AP5" i="37"/>
  <c r="AL5" i="37"/>
  <c r="AH5" i="37"/>
  <c r="AD5" i="37"/>
  <c r="Z5" i="37"/>
  <c r="AX12" i="33"/>
  <c r="AN4" i="37"/>
  <c r="AJ4" i="37"/>
  <c r="AF4" i="37"/>
  <c r="AB4" i="37"/>
  <c r="AO13" i="37"/>
  <c r="AK13" i="37"/>
  <c r="AG13" i="37"/>
  <c r="AC13" i="37"/>
  <c r="AO11" i="37"/>
  <c r="AK11" i="37"/>
  <c r="AG11" i="37"/>
  <c r="AC11" i="37"/>
  <c r="Y11" i="37"/>
  <c r="AM10" i="37"/>
  <c r="AI10" i="37"/>
  <c r="AE10" i="37"/>
  <c r="AA10" i="37"/>
  <c r="AO9" i="37"/>
  <c r="AK9" i="37"/>
  <c r="AG9" i="37"/>
  <c r="AC9" i="37"/>
  <c r="Y9" i="37"/>
  <c r="AO7" i="37"/>
  <c r="AK7" i="37"/>
  <c r="AG7" i="37"/>
  <c r="AC7" i="37"/>
  <c r="Y7" i="37"/>
  <c r="AM6" i="37"/>
  <c r="AI6" i="37"/>
  <c r="AE6" i="37"/>
  <c r="AA6" i="37"/>
  <c r="AO5" i="37"/>
  <c r="AK5" i="37"/>
  <c r="AG5" i="37"/>
  <c r="AC5" i="37"/>
  <c r="Y5" i="37"/>
  <c r="Y4" i="37"/>
  <c r="AM4" i="37"/>
  <c r="AI4" i="37"/>
  <c r="AE4" i="37"/>
  <c r="AN13" i="37"/>
  <c r="AJ13" i="37"/>
  <c r="AF13" i="37"/>
  <c r="AN11" i="37"/>
  <c r="AJ11" i="37"/>
  <c r="AF11" i="37"/>
  <c r="AP10" i="37"/>
  <c r="AL10" i="37"/>
  <c r="AH10" i="37"/>
  <c r="AD10" i="37"/>
  <c r="AN9" i="37"/>
  <c r="AJ9" i="37"/>
  <c r="AF9" i="37"/>
  <c r="AN7" i="37"/>
  <c r="AJ7" i="37"/>
  <c r="AF7" i="37"/>
  <c r="AP6" i="37"/>
  <c r="AL6" i="37"/>
  <c r="AH6" i="37"/>
  <c r="AD6" i="37"/>
  <c r="AN5" i="37"/>
  <c r="AJ5" i="37"/>
  <c r="AF5" i="37"/>
  <c r="I12" i="36"/>
  <c r="L12" i="36" s="1"/>
  <c r="J13" i="36"/>
  <c r="J6" i="36"/>
  <c r="N6" i="36" s="1"/>
  <c r="I11" i="36"/>
  <c r="I7" i="36"/>
  <c r="M15" i="36"/>
  <c r="Q15" i="36" s="1"/>
  <c r="O14" i="36"/>
  <c r="R14" i="36" s="1"/>
  <c r="M14" i="36"/>
  <c r="P14" i="36" s="1"/>
  <c r="J11" i="36"/>
  <c r="N11" i="36" s="1"/>
  <c r="K9" i="36"/>
  <c r="O9" i="36" s="1"/>
  <c r="M8" i="36"/>
  <c r="Q8" i="36" s="1"/>
  <c r="K7" i="36"/>
  <c r="K5" i="36"/>
  <c r="O5" i="36" s="1"/>
  <c r="I6" i="36"/>
  <c r="K16" i="36"/>
  <c r="K12" i="36"/>
  <c r="J9" i="36"/>
  <c r="M9" i="36" s="1"/>
  <c r="P9" i="36" s="1"/>
  <c r="J7" i="36"/>
  <c r="J5" i="36"/>
  <c r="I4" i="36"/>
  <c r="L4" i="36" s="1"/>
  <c r="I13" i="36"/>
  <c r="L13" i="36" s="1"/>
  <c r="P10" i="36"/>
  <c r="S10" i="36" s="1"/>
  <c r="Q14" i="36"/>
  <c r="P8" i="36"/>
  <c r="R15" i="36"/>
  <c r="O8" i="36"/>
  <c r="AX6" i="35"/>
  <c r="AL7" i="35"/>
  <c r="AX8" i="35"/>
  <c r="AX10" i="35"/>
  <c r="AC12" i="35"/>
  <c r="AI14" i="35"/>
  <c r="AX14" i="35"/>
  <c r="AI7" i="35"/>
  <c r="AX7" i="35"/>
  <c r="AU4" i="35"/>
  <c r="AL6" i="35"/>
  <c r="AI8" i="35"/>
  <c r="AC10" i="35"/>
  <c r="AL11" i="35"/>
  <c r="Z11" i="35"/>
  <c r="AX11" i="35" s="1"/>
  <c r="AF12" i="35"/>
  <c r="AL14" i="35"/>
  <c r="AI4" i="35"/>
  <c r="AX4" i="35"/>
  <c r="AC6" i="35"/>
  <c r="AO6" i="35"/>
  <c r="AR6" i="35"/>
  <c r="AU7" i="35"/>
  <c r="AC11" i="35"/>
  <c r="AO11" i="35"/>
  <c r="AR8" i="35"/>
  <c r="AL10" i="35"/>
  <c r="AO12" i="35"/>
  <c r="AC4" i="35"/>
  <c r="AO4" i="35"/>
  <c r="AF4" i="35"/>
  <c r="AL5" i="35"/>
  <c r="AX5" i="35"/>
  <c r="AI6" i="35"/>
  <c r="AF7" i="35"/>
  <c r="AR7" i="35"/>
  <c r="AL8" i="35"/>
  <c r="AF10" i="35"/>
  <c r="AR10" i="35"/>
  <c r="AI12" i="35"/>
  <c r="AU12" i="35"/>
  <c r="AF14" i="35"/>
  <c r="AR14" i="35"/>
  <c r="AU5" i="35"/>
  <c r="AC7" i="35"/>
  <c r="AU8" i="35"/>
  <c r="AO5" i="35"/>
  <c r="AC8" i="35"/>
  <c r="AO8" i="35"/>
  <c r="AI10" i="35"/>
  <c r="AU10" i="35"/>
  <c r="AR11" i="35"/>
  <c r="AL12" i="35"/>
  <c r="AF8" i="35"/>
  <c r="AL4" i="34"/>
  <c r="AI4" i="34"/>
  <c r="AX4" i="34"/>
  <c r="AC4" i="34"/>
  <c r="AO4" i="34"/>
  <c r="AU4" i="34"/>
  <c r="AF4" i="34"/>
  <c r="AR4" i="34"/>
  <c r="S8" i="36" l="1"/>
  <c r="N12" i="36"/>
  <c r="N13" i="36"/>
  <c r="O13" i="36"/>
  <c r="O12" i="36"/>
  <c r="N16" i="36"/>
  <c r="Q16" i="36" s="1"/>
  <c r="T16" i="36" s="1"/>
  <c r="T10" i="36"/>
  <c r="X10" i="36" s="1"/>
  <c r="P15" i="36"/>
  <c r="T15" i="36" s="1"/>
  <c r="N7" i="36"/>
  <c r="R13" i="36"/>
  <c r="L11" i="36"/>
  <c r="M11" i="36"/>
  <c r="Q11" i="36" s="1"/>
  <c r="O4" i="36"/>
  <c r="R4" i="36" s="1"/>
  <c r="T8" i="36"/>
  <c r="W8" i="36" s="1"/>
  <c r="M5" i="36"/>
  <c r="N5" i="36"/>
  <c r="R5" i="36" s="1"/>
  <c r="N9" i="36"/>
  <c r="R9" i="36" s="1"/>
  <c r="O16" i="36"/>
  <c r="S16" i="36" s="1"/>
  <c r="L6" i="36"/>
  <c r="O6" i="36" s="1"/>
  <c r="R6" i="36" s="1"/>
  <c r="M6" i="36"/>
  <c r="M13" i="36"/>
  <c r="Q13" i="36" s="1"/>
  <c r="M12" i="36"/>
  <c r="Q12" i="36" s="1"/>
  <c r="M4" i="36"/>
  <c r="Q4" i="36" s="1"/>
  <c r="U14" i="36"/>
  <c r="M7" i="36"/>
  <c r="Q7" i="36" s="1"/>
  <c r="L7" i="36"/>
  <c r="T14" i="36"/>
  <c r="S14" i="36"/>
  <c r="R8" i="36"/>
  <c r="V8" i="36" s="1"/>
  <c r="S9" i="36"/>
  <c r="U15" i="36"/>
  <c r="S15" i="36"/>
  <c r="W15" i="36" s="1"/>
  <c r="V10" i="36"/>
  <c r="R12" i="36"/>
  <c r="W10" i="36" l="1"/>
  <c r="Q9" i="36"/>
  <c r="U9" i="36" s="1"/>
  <c r="W16" i="36"/>
  <c r="U13" i="36"/>
  <c r="R16" i="36"/>
  <c r="P13" i="36"/>
  <c r="S13" i="36" s="1"/>
  <c r="V13" i="36" s="1"/>
  <c r="Y13" i="36" s="1"/>
  <c r="O7" i="36"/>
  <c r="P7" i="36"/>
  <c r="T7" i="36" s="1"/>
  <c r="O11" i="36"/>
  <c r="P11" i="36"/>
  <c r="T11" i="36" s="1"/>
  <c r="Z8" i="36"/>
  <c r="P12" i="36"/>
  <c r="P6" i="36"/>
  <c r="S6" i="36" s="1"/>
  <c r="Q6" i="36"/>
  <c r="U6" i="36" s="1"/>
  <c r="X14" i="36"/>
  <c r="U4" i="36"/>
  <c r="Q5" i="36"/>
  <c r="U5" i="36" s="1"/>
  <c r="P5" i="36"/>
  <c r="P4" i="36"/>
  <c r="T4" i="36" s="1"/>
  <c r="W14" i="36"/>
  <c r="V14" i="36"/>
  <c r="X15" i="36"/>
  <c r="V9" i="36"/>
  <c r="V15" i="36"/>
  <c r="Z15" i="36" s="1"/>
  <c r="U8" i="36"/>
  <c r="U12" i="36"/>
  <c r="Y10" i="36"/>
  <c r="Z10" i="36"/>
  <c r="T13" i="36"/>
  <c r="X13" i="36" s="1"/>
  <c r="T9" i="36"/>
  <c r="X9" i="36" s="1"/>
  <c r="X4" i="36" l="1"/>
  <c r="V16" i="36"/>
  <c r="Z16" i="36" s="1"/>
  <c r="U16" i="36"/>
  <c r="V6" i="36"/>
  <c r="S4" i="36"/>
  <c r="T12" i="36"/>
  <c r="X12" i="36" s="1"/>
  <c r="S12" i="36"/>
  <c r="S11" i="36"/>
  <c r="W11" i="36" s="1"/>
  <c r="R11" i="36"/>
  <c r="S7" i="36"/>
  <c r="W7" i="36" s="1"/>
  <c r="R7" i="36"/>
  <c r="S5" i="36"/>
  <c r="T5" i="36"/>
  <c r="X5" i="36" s="1"/>
  <c r="T6" i="36"/>
  <c r="X6" i="36" s="1"/>
  <c r="W13" i="36"/>
  <c r="Z13" i="36" s="1"/>
  <c r="W9" i="36"/>
  <c r="Z9" i="36" s="1"/>
  <c r="Y8" i="36"/>
  <c r="X8" i="36"/>
  <c r="Y9" i="36"/>
  <c r="Y15" i="36"/>
  <c r="Z14" i="36"/>
  <c r="Y14" i="36"/>
  <c r="Y16" i="36" l="1"/>
  <c r="X16" i="36"/>
  <c r="W4" i="36"/>
  <c r="V4" i="36"/>
  <c r="U11" i="36"/>
  <c r="V11" i="36"/>
  <c r="Z11" i="36" s="1"/>
  <c r="V5" i="36"/>
  <c r="W5" i="36"/>
  <c r="Y6" i="36"/>
  <c r="V7" i="36"/>
  <c r="Z7" i="36" s="1"/>
  <c r="U7" i="36"/>
  <c r="W12" i="36"/>
  <c r="V12" i="36"/>
  <c r="W6" i="36"/>
  <c r="Z6" i="36" s="1"/>
  <c r="X11" i="36" l="1"/>
  <c r="Y11" i="36"/>
  <c r="Y7" i="36"/>
  <c r="X7" i="36"/>
  <c r="Z4" i="36"/>
  <c r="Y4" i="36"/>
  <c r="Z12" i="36"/>
  <c r="Y12" i="36"/>
  <c r="Z5" i="36"/>
  <c r="Y5" i="36"/>
  <c r="J72" i="20" l="1"/>
  <c r="J73" i="20"/>
  <c r="J75" i="20"/>
  <c r="J77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2" i="20"/>
  <c r="J223" i="20"/>
  <c r="J224" i="20"/>
  <c r="J225" i="20"/>
  <c r="J226" i="20"/>
  <c r="J227" i="20"/>
  <c r="J228" i="20"/>
  <c r="J229" i="20"/>
  <c r="J230" i="20"/>
  <c r="J231" i="20"/>
  <c r="J232" i="20"/>
  <c r="J234" i="20"/>
  <c r="J235" i="20"/>
  <c r="J237" i="20"/>
  <c r="J238" i="20"/>
  <c r="J239" i="20"/>
  <c r="J240" i="20"/>
  <c r="J241" i="20"/>
  <c r="J242" i="20"/>
  <c r="J243" i="20"/>
  <c r="J244" i="20"/>
  <c r="J245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93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BM5" i="6" l="1"/>
  <c r="BP5" i="6"/>
  <c r="BS5" i="6"/>
  <c r="BV5" i="6"/>
  <c r="BY5" i="6"/>
  <c r="CB5" i="6"/>
  <c r="CE5" i="6"/>
  <c r="CH5" i="6"/>
  <c r="CK5" i="6"/>
  <c r="CN5" i="6"/>
  <c r="CQ5" i="6"/>
  <c r="CT5" i="6"/>
  <c r="CW5" i="6"/>
  <c r="CZ5" i="6"/>
  <c r="DC5" i="6"/>
  <c r="DF5" i="6"/>
  <c r="BM6" i="6"/>
  <c r="BP6" i="6"/>
  <c r="BS6" i="6"/>
  <c r="BV6" i="6"/>
  <c r="BY6" i="6"/>
  <c r="CB6" i="6"/>
  <c r="CE6" i="6"/>
  <c r="CH6" i="6"/>
  <c r="CK6" i="6"/>
  <c r="CN6" i="6"/>
  <c r="CQ6" i="6"/>
  <c r="CT6" i="6"/>
  <c r="CW6" i="6"/>
  <c r="CZ6" i="6"/>
  <c r="DC6" i="6"/>
  <c r="DF6" i="6"/>
  <c r="BJ7" i="6"/>
  <c r="BP7" i="6"/>
  <c r="BS7" i="6"/>
  <c r="BV7" i="6"/>
  <c r="BY7" i="6"/>
  <c r="CB7" i="6"/>
  <c r="CE7" i="6"/>
  <c r="CH7" i="6"/>
  <c r="CK7" i="6"/>
  <c r="CN7" i="6"/>
  <c r="CQ7" i="6"/>
  <c r="CT7" i="6"/>
  <c r="CW7" i="6"/>
  <c r="CZ7" i="6"/>
  <c r="DC7" i="6"/>
  <c r="DF7" i="6"/>
  <c r="BJ8" i="6"/>
  <c r="BM8" i="6"/>
  <c r="BS8" i="6"/>
  <c r="BV8" i="6"/>
  <c r="BY8" i="6"/>
  <c r="CB8" i="6"/>
  <c r="CE8" i="6"/>
  <c r="CH8" i="6"/>
  <c r="CK8" i="6"/>
  <c r="CN8" i="6"/>
  <c r="CQ8" i="6"/>
  <c r="CT8" i="6"/>
  <c r="CW8" i="6"/>
  <c r="CZ8" i="6"/>
  <c r="DC8" i="6"/>
  <c r="DF8" i="6"/>
  <c r="BJ9" i="6"/>
  <c r="BM9" i="6"/>
  <c r="BP9" i="6"/>
  <c r="BY9" i="6"/>
  <c r="CB9" i="6"/>
  <c r="CE9" i="6"/>
  <c r="CH9" i="6"/>
  <c r="CK9" i="6"/>
  <c r="CN9" i="6"/>
  <c r="CQ9" i="6"/>
  <c r="CT9" i="6"/>
  <c r="CW9" i="6"/>
  <c r="CZ9" i="6"/>
  <c r="DC9" i="6"/>
  <c r="DF9" i="6"/>
  <c r="BJ10" i="6"/>
  <c r="BM10" i="6"/>
  <c r="BP10" i="6"/>
  <c r="BS10" i="6"/>
  <c r="BY10" i="6"/>
  <c r="CB10" i="6"/>
  <c r="CE10" i="6"/>
  <c r="CH10" i="6"/>
  <c r="CK10" i="6"/>
  <c r="CN10" i="6"/>
  <c r="CQ10" i="6"/>
  <c r="CT10" i="6"/>
  <c r="CW10" i="6"/>
  <c r="CZ10" i="6"/>
  <c r="DC10" i="6"/>
  <c r="DF10" i="6"/>
  <c r="BJ11" i="6"/>
  <c r="BM11" i="6"/>
  <c r="BP11" i="6"/>
  <c r="BS11" i="6"/>
  <c r="BV11" i="6"/>
  <c r="CB11" i="6"/>
  <c r="CE11" i="6"/>
  <c r="CH11" i="6"/>
  <c r="CK11" i="6"/>
  <c r="CN11" i="6"/>
  <c r="CQ11" i="6"/>
  <c r="CT11" i="6"/>
  <c r="CW11" i="6"/>
  <c r="CZ11" i="6"/>
  <c r="DC11" i="6"/>
  <c r="DF11" i="6"/>
  <c r="BJ12" i="6"/>
  <c r="BM12" i="6"/>
  <c r="BP12" i="6"/>
  <c r="BS12" i="6"/>
  <c r="BV12" i="6"/>
  <c r="BY12" i="6"/>
  <c r="CE12" i="6"/>
  <c r="CH12" i="6"/>
  <c r="CK12" i="6"/>
  <c r="CN12" i="6"/>
  <c r="CQ12" i="6"/>
  <c r="CT12" i="6"/>
  <c r="CW12" i="6"/>
  <c r="CZ12" i="6"/>
  <c r="DC12" i="6"/>
  <c r="DF12" i="6"/>
  <c r="BJ13" i="6"/>
  <c r="BM13" i="6"/>
  <c r="BP13" i="6"/>
  <c r="BS13" i="6"/>
  <c r="BV13" i="6"/>
  <c r="BY13" i="6"/>
  <c r="CB13" i="6"/>
  <c r="CH13" i="6"/>
  <c r="CK13" i="6"/>
  <c r="CN13" i="6"/>
  <c r="CQ13" i="6"/>
  <c r="CT13" i="6"/>
  <c r="CW13" i="6"/>
  <c r="CZ13" i="6"/>
  <c r="DC13" i="6"/>
  <c r="DF13" i="6"/>
  <c r="BJ14" i="6"/>
  <c r="BM14" i="6"/>
  <c r="BP14" i="6"/>
  <c r="BS14" i="6"/>
  <c r="BV14" i="6"/>
  <c r="BY14" i="6"/>
  <c r="CB14" i="6"/>
  <c r="CE14" i="6"/>
  <c r="CN14" i="6"/>
  <c r="CQ14" i="6"/>
  <c r="CT14" i="6"/>
  <c r="CW14" i="6"/>
  <c r="CZ14" i="6"/>
  <c r="DC14" i="6"/>
  <c r="DF14" i="6"/>
  <c r="BJ15" i="6"/>
  <c r="BM15" i="6"/>
  <c r="BP15" i="6"/>
  <c r="BS15" i="6"/>
  <c r="BV15" i="6"/>
  <c r="BY15" i="6"/>
  <c r="CB15" i="6"/>
  <c r="CE15" i="6"/>
  <c r="CH15" i="6"/>
  <c r="CK15" i="6"/>
  <c r="CT15" i="6"/>
  <c r="CW15" i="6"/>
  <c r="CZ15" i="6"/>
  <c r="DC15" i="6"/>
  <c r="DF15" i="6"/>
  <c r="BJ16" i="6"/>
  <c r="BM16" i="6"/>
  <c r="BP16" i="6"/>
  <c r="BS16" i="6"/>
  <c r="BV16" i="6"/>
  <c r="BY16" i="6"/>
  <c r="CB16" i="6"/>
  <c r="CE16" i="6"/>
  <c r="CH16" i="6"/>
  <c r="CK16" i="6"/>
  <c r="CN16" i="6"/>
  <c r="CQ16" i="6"/>
  <c r="CW16" i="6"/>
  <c r="CZ16" i="6"/>
  <c r="DC16" i="6"/>
  <c r="DF16" i="6"/>
  <c r="BJ17" i="6"/>
  <c r="BM17" i="6"/>
  <c r="BP17" i="6"/>
  <c r="BS17" i="6"/>
  <c r="BV17" i="6"/>
  <c r="BY17" i="6"/>
  <c r="CB17" i="6"/>
  <c r="CE17" i="6"/>
  <c r="CH17" i="6"/>
  <c r="CK17" i="6"/>
  <c r="CN17" i="6"/>
  <c r="CQ17" i="6"/>
  <c r="CT17" i="6"/>
  <c r="DC17" i="6"/>
  <c r="DF17" i="6"/>
  <c r="BJ18" i="6"/>
  <c r="BM18" i="6"/>
  <c r="BP18" i="6"/>
  <c r="BS18" i="6"/>
  <c r="BV18" i="6"/>
  <c r="BY18" i="6"/>
  <c r="CB18" i="6"/>
  <c r="CE18" i="6"/>
  <c r="CH18" i="6"/>
  <c r="CK18" i="6"/>
  <c r="CN18" i="6"/>
  <c r="CQ18" i="6"/>
  <c r="CT18" i="6"/>
  <c r="CW18" i="6"/>
  <c r="CZ18" i="6"/>
  <c r="BJ36" i="6"/>
  <c r="BM36" i="6"/>
  <c r="BP36" i="6"/>
  <c r="BS36" i="6"/>
  <c r="BV36" i="6"/>
  <c r="BY36" i="6"/>
  <c r="CB36" i="6"/>
  <c r="CE36" i="6"/>
  <c r="CH36" i="6"/>
  <c r="CK36" i="6"/>
  <c r="CN36" i="6"/>
  <c r="CQ36" i="6"/>
  <c r="CT36" i="6"/>
  <c r="CW36" i="6"/>
  <c r="CZ36" i="6"/>
  <c r="DC36" i="6"/>
  <c r="DF36" i="6"/>
  <c r="BJ37" i="6"/>
  <c r="BM37" i="6"/>
  <c r="BP37" i="6"/>
  <c r="BS37" i="6"/>
  <c r="BV37" i="6"/>
  <c r="BY37" i="6"/>
  <c r="CB37" i="6"/>
  <c r="CE37" i="6"/>
  <c r="CH37" i="6"/>
  <c r="CK37" i="6"/>
  <c r="CN37" i="6"/>
  <c r="CQ37" i="6"/>
  <c r="CT37" i="6"/>
  <c r="CW37" i="6"/>
  <c r="CZ37" i="6"/>
  <c r="DC37" i="6"/>
  <c r="DF37" i="6"/>
  <c r="BJ42" i="6"/>
  <c r="BM42" i="6"/>
  <c r="BP42" i="6"/>
  <c r="BS42" i="6"/>
  <c r="BV42" i="6"/>
  <c r="BY42" i="6"/>
  <c r="CB42" i="6"/>
  <c r="CE42" i="6"/>
  <c r="CH42" i="6"/>
  <c r="CK42" i="6"/>
  <c r="CN42" i="6"/>
  <c r="CQ42" i="6"/>
  <c r="CT42" i="6"/>
  <c r="CW42" i="6"/>
  <c r="CZ42" i="6"/>
  <c r="DC42" i="6"/>
  <c r="DF42" i="6"/>
  <c r="BJ54" i="6"/>
  <c r="BM54" i="6"/>
  <c r="BP54" i="6"/>
  <c r="BS54" i="6"/>
  <c r="BV54" i="6"/>
  <c r="BY54" i="6"/>
  <c r="CB54" i="6"/>
  <c r="CE54" i="6"/>
  <c r="CH54" i="6"/>
  <c r="CK54" i="6"/>
  <c r="CN54" i="6"/>
  <c r="CQ54" i="6"/>
  <c r="CT54" i="6"/>
  <c r="CW54" i="6"/>
  <c r="CZ54" i="6"/>
  <c r="DC54" i="6"/>
  <c r="DF54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36" i="6"/>
  <c r="BG37" i="6"/>
  <c r="BG42" i="6"/>
  <c r="BG54" i="6"/>
  <c r="E5" i="6" l="1"/>
  <c r="E21" i="6"/>
  <c r="E22" i="6"/>
  <c r="E24" i="6"/>
  <c r="E25" i="6"/>
  <c r="E32" i="6"/>
  <c r="E33" i="6"/>
  <c r="E34" i="6"/>
  <c r="E35" i="6"/>
  <c r="E38" i="6"/>
  <c r="E39" i="6"/>
  <c r="E40" i="6"/>
  <c r="E41" i="6"/>
  <c r="E43" i="6"/>
  <c r="BG43" i="6" s="1"/>
  <c r="E45" i="6"/>
  <c r="E50" i="6"/>
  <c r="E52" i="6"/>
  <c r="E53" i="6"/>
  <c r="BG1" i="6"/>
  <c r="BJ8" i="31"/>
  <c r="BM8" i="31"/>
  <c r="BP8" i="31"/>
  <c r="BS8" i="31"/>
  <c r="BV8" i="31"/>
  <c r="BY8" i="31"/>
  <c r="CB8" i="31"/>
  <c r="CE8" i="31"/>
  <c r="CH8" i="31"/>
  <c r="CK8" i="31"/>
  <c r="CN8" i="31"/>
  <c r="CQ8" i="31"/>
  <c r="CT8" i="31"/>
  <c r="CW8" i="31"/>
  <c r="CZ8" i="31"/>
  <c r="DC8" i="31"/>
  <c r="DF8" i="31"/>
  <c r="BM9" i="31"/>
  <c r="BP9" i="31"/>
  <c r="BS9" i="31"/>
  <c r="BV9" i="31"/>
  <c r="BY9" i="31"/>
  <c r="CB9" i="31"/>
  <c r="CE9" i="31"/>
  <c r="CH9" i="31"/>
  <c r="CK9" i="31"/>
  <c r="CN9" i="31"/>
  <c r="CQ9" i="31"/>
  <c r="CT9" i="31"/>
  <c r="CW9" i="31"/>
  <c r="CZ9" i="31"/>
  <c r="DC9" i="31"/>
  <c r="DF9" i="31"/>
  <c r="BJ10" i="31"/>
  <c r="BP10" i="31"/>
  <c r="BS10" i="31"/>
  <c r="BV10" i="31"/>
  <c r="BY10" i="31"/>
  <c r="CB10" i="31"/>
  <c r="CE10" i="31"/>
  <c r="CH10" i="31"/>
  <c r="CK10" i="31"/>
  <c r="CN10" i="31"/>
  <c r="CQ10" i="31"/>
  <c r="CT10" i="31"/>
  <c r="CW10" i="31"/>
  <c r="CZ10" i="31"/>
  <c r="DC10" i="31"/>
  <c r="DF10" i="31"/>
  <c r="BJ11" i="31"/>
  <c r="BM11" i="31"/>
  <c r="BS11" i="31"/>
  <c r="BV11" i="31"/>
  <c r="BY11" i="31"/>
  <c r="CB11" i="31"/>
  <c r="CE11" i="31"/>
  <c r="CH11" i="31"/>
  <c r="CK11" i="31"/>
  <c r="CN11" i="31"/>
  <c r="CQ11" i="31"/>
  <c r="CT11" i="31"/>
  <c r="CW11" i="31"/>
  <c r="CZ11" i="31"/>
  <c r="DC11" i="31"/>
  <c r="DF11" i="31"/>
  <c r="BJ12" i="31"/>
  <c r="BM12" i="31"/>
  <c r="BP12" i="31"/>
  <c r="BV12" i="31"/>
  <c r="BY12" i="31"/>
  <c r="CB12" i="31"/>
  <c r="CE12" i="31"/>
  <c r="CH12" i="31"/>
  <c r="CK12" i="31"/>
  <c r="CN12" i="31"/>
  <c r="CQ12" i="31"/>
  <c r="CT12" i="31"/>
  <c r="CW12" i="31"/>
  <c r="CZ12" i="31"/>
  <c r="DC12" i="31"/>
  <c r="DF12" i="31"/>
  <c r="BJ13" i="31"/>
  <c r="BM13" i="31"/>
  <c r="BP13" i="31"/>
  <c r="BS13" i="31"/>
  <c r="BY13" i="31"/>
  <c r="CB13" i="31"/>
  <c r="CE13" i="31"/>
  <c r="CH13" i="31"/>
  <c r="CK13" i="31"/>
  <c r="CN13" i="31"/>
  <c r="CQ13" i="31"/>
  <c r="CT13" i="31"/>
  <c r="CW13" i="31"/>
  <c r="CZ13" i="31"/>
  <c r="DC13" i="31"/>
  <c r="DF13" i="31"/>
  <c r="BJ14" i="31"/>
  <c r="BM14" i="31"/>
  <c r="BP14" i="31"/>
  <c r="BS14" i="31"/>
  <c r="BV14" i="31"/>
  <c r="CB14" i="31"/>
  <c r="CE14" i="31"/>
  <c r="CH14" i="31"/>
  <c r="CK14" i="31"/>
  <c r="CN14" i="31"/>
  <c r="CQ14" i="31"/>
  <c r="CT14" i="31"/>
  <c r="CW14" i="31"/>
  <c r="CZ14" i="31"/>
  <c r="DC14" i="31"/>
  <c r="DF14" i="31"/>
  <c r="BJ15" i="31"/>
  <c r="BM15" i="31"/>
  <c r="BP15" i="31"/>
  <c r="BS15" i="31"/>
  <c r="BV15" i="31"/>
  <c r="BY15" i="31"/>
  <c r="CE15" i="31"/>
  <c r="CH15" i="31"/>
  <c r="CK15" i="31"/>
  <c r="CN15" i="31"/>
  <c r="CQ15" i="31"/>
  <c r="CT15" i="31"/>
  <c r="CW15" i="31"/>
  <c r="CZ15" i="31"/>
  <c r="DC15" i="31"/>
  <c r="DF15" i="31"/>
  <c r="BJ16" i="31"/>
  <c r="BM16" i="31"/>
  <c r="BP16" i="31"/>
  <c r="BS16" i="31"/>
  <c r="BV16" i="31"/>
  <c r="BY16" i="31"/>
  <c r="CB16" i="31"/>
  <c r="CH16" i="31"/>
  <c r="CK16" i="31"/>
  <c r="CN16" i="31"/>
  <c r="CQ16" i="31"/>
  <c r="CT16" i="31"/>
  <c r="CW16" i="31"/>
  <c r="CZ16" i="31"/>
  <c r="DC16" i="31"/>
  <c r="DF16" i="31"/>
  <c r="BJ17" i="31"/>
  <c r="BM17" i="31"/>
  <c r="BP17" i="31"/>
  <c r="BS17" i="31"/>
  <c r="BV17" i="31"/>
  <c r="BY17" i="31"/>
  <c r="CB17" i="31"/>
  <c r="CE17" i="31"/>
  <c r="CN17" i="31"/>
  <c r="CQ17" i="31"/>
  <c r="CT17" i="31"/>
  <c r="CW17" i="31"/>
  <c r="CZ17" i="31"/>
  <c r="DC17" i="31"/>
  <c r="DF17" i="31"/>
  <c r="BJ18" i="31"/>
  <c r="BM18" i="31"/>
  <c r="BP18" i="31"/>
  <c r="BS18" i="31"/>
  <c r="BV18" i="31"/>
  <c r="BY18" i="31"/>
  <c r="CB18" i="31"/>
  <c r="CE18" i="31"/>
  <c r="CH18" i="31"/>
  <c r="CK18" i="31"/>
  <c r="CT18" i="31"/>
  <c r="CW18" i="31"/>
  <c r="CZ18" i="31"/>
  <c r="DC18" i="31"/>
  <c r="DF18" i="31"/>
  <c r="BJ19" i="31"/>
  <c r="BM19" i="31"/>
  <c r="BP19" i="31"/>
  <c r="BS19" i="31"/>
  <c r="BV19" i="31"/>
  <c r="BY19" i="31"/>
  <c r="CB19" i="31"/>
  <c r="CE19" i="31"/>
  <c r="CH19" i="31"/>
  <c r="CK19" i="31"/>
  <c r="CN19" i="31"/>
  <c r="CQ19" i="31"/>
  <c r="CW19" i="31"/>
  <c r="CZ19" i="31"/>
  <c r="DC19" i="31"/>
  <c r="DF19" i="31"/>
  <c r="BJ20" i="31"/>
  <c r="BM20" i="31"/>
  <c r="BP20" i="31"/>
  <c r="BS20" i="31"/>
  <c r="BV20" i="31"/>
  <c r="BY20" i="31"/>
  <c r="CB20" i="31"/>
  <c r="CE20" i="31"/>
  <c r="CH20" i="31"/>
  <c r="CK20" i="31"/>
  <c r="CN20" i="31"/>
  <c r="CQ20" i="31"/>
  <c r="CT20" i="31"/>
  <c r="CZ20" i="31"/>
  <c r="DC20" i="31"/>
  <c r="DF20" i="31"/>
  <c r="BJ21" i="31"/>
  <c r="BM21" i="31"/>
  <c r="BP21" i="31"/>
  <c r="BS21" i="31"/>
  <c r="BV21" i="31"/>
  <c r="BY21" i="31"/>
  <c r="CB21" i="31"/>
  <c r="CE21" i="31"/>
  <c r="CH21" i="31"/>
  <c r="CK21" i="31"/>
  <c r="CN21" i="31"/>
  <c r="CQ21" i="31"/>
  <c r="CT21" i="31"/>
  <c r="CW21" i="31"/>
  <c r="DC21" i="31"/>
  <c r="DF21" i="31"/>
  <c r="BJ22" i="31"/>
  <c r="BM22" i="31"/>
  <c r="BP22" i="31"/>
  <c r="BS22" i="31"/>
  <c r="BV22" i="31"/>
  <c r="BY22" i="31"/>
  <c r="CB22" i="31"/>
  <c r="CE22" i="31"/>
  <c r="CH22" i="31"/>
  <c r="CK22" i="31"/>
  <c r="CN22" i="31"/>
  <c r="CQ22" i="31"/>
  <c r="CT22" i="31"/>
  <c r="CW22" i="31"/>
  <c r="CZ22" i="31"/>
  <c r="BJ30" i="31"/>
  <c r="BM30" i="31"/>
  <c r="BP30" i="31"/>
  <c r="BS30" i="31"/>
  <c r="BV30" i="31"/>
  <c r="BY30" i="31"/>
  <c r="CB30" i="31"/>
  <c r="CE30" i="31"/>
  <c r="CH30" i="31"/>
  <c r="CK30" i="31"/>
  <c r="CN30" i="31"/>
  <c r="CQ30" i="31"/>
  <c r="CT30" i="31"/>
  <c r="CW30" i="31"/>
  <c r="CZ30" i="31"/>
  <c r="DC30" i="31"/>
  <c r="DF30" i="31"/>
  <c r="BJ31" i="31"/>
  <c r="BM31" i="31"/>
  <c r="BP31" i="31"/>
  <c r="BS31" i="31"/>
  <c r="BV31" i="31"/>
  <c r="BY31" i="31"/>
  <c r="CB31" i="31"/>
  <c r="CE31" i="31"/>
  <c r="CH31" i="31"/>
  <c r="CK31" i="31"/>
  <c r="CN31" i="31"/>
  <c r="CQ31" i="31"/>
  <c r="CT31" i="31"/>
  <c r="CW31" i="31"/>
  <c r="CZ31" i="31"/>
  <c r="DC31" i="31"/>
  <c r="DF31" i="31"/>
  <c r="BJ32" i="31"/>
  <c r="BM32" i="31"/>
  <c r="BP32" i="31"/>
  <c r="BS32" i="31"/>
  <c r="BV32" i="31"/>
  <c r="BY32" i="31"/>
  <c r="CB32" i="31"/>
  <c r="CE32" i="31"/>
  <c r="CH32" i="31"/>
  <c r="CK32" i="31"/>
  <c r="CN32" i="31"/>
  <c r="CQ32" i="31"/>
  <c r="CT32" i="31"/>
  <c r="CW32" i="31"/>
  <c r="CZ32" i="31"/>
  <c r="DC32" i="31"/>
  <c r="DF32" i="31"/>
  <c r="BJ36" i="31"/>
  <c r="BM36" i="31"/>
  <c r="BP36" i="31"/>
  <c r="BS36" i="31"/>
  <c r="BV36" i="31"/>
  <c r="BY36" i="31"/>
  <c r="CB36" i="31"/>
  <c r="CE36" i="31"/>
  <c r="CH36" i="31"/>
  <c r="CK36" i="31"/>
  <c r="CN36" i="31"/>
  <c r="CQ36" i="31"/>
  <c r="CT36" i="31"/>
  <c r="CW36" i="31"/>
  <c r="CZ36" i="31"/>
  <c r="DC36" i="31"/>
  <c r="DF36" i="31"/>
  <c r="BJ47" i="31"/>
  <c r="BM47" i="31"/>
  <c r="BP47" i="31"/>
  <c r="BS47" i="31"/>
  <c r="BV47" i="31"/>
  <c r="BY47" i="31"/>
  <c r="CB47" i="31"/>
  <c r="CE47" i="31"/>
  <c r="CH47" i="31"/>
  <c r="CK47" i="31"/>
  <c r="CN47" i="31"/>
  <c r="CQ47" i="31"/>
  <c r="CT47" i="31"/>
  <c r="CW47" i="31"/>
  <c r="CZ47" i="31"/>
  <c r="DC47" i="31"/>
  <c r="DF47" i="31"/>
  <c r="BJ48" i="31"/>
  <c r="BM48" i="31"/>
  <c r="BP48" i="31"/>
  <c r="BS48" i="31"/>
  <c r="BV48" i="31"/>
  <c r="BY48" i="31"/>
  <c r="CB48" i="31"/>
  <c r="CE48" i="31"/>
  <c r="CH48" i="31"/>
  <c r="CK48" i="31"/>
  <c r="CN48" i="31"/>
  <c r="CQ48" i="31"/>
  <c r="CT48" i="31"/>
  <c r="CW48" i="31"/>
  <c r="CZ48" i="31"/>
  <c r="DC48" i="31"/>
  <c r="DF48" i="31"/>
  <c r="BG9" i="31"/>
  <c r="BG10" i="31"/>
  <c r="BG11" i="31"/>
  <c r="BG12" i="31"/>
  <c r="BG13" i="31"/>
  <c r="BG14" i="31"/>
  <c r="BG15" i="31"/>
  <c r="BG16" i="31"/>
  <c r="BG17" i="31"/>
  <c r="BG18" i="31"/>
  <c r="BG19" i="31"/>
  <c r="BG20" i="31"/>
  <c r="BG21" i="31"/>
  <c r="BG22" i="31"/>
  <c r="BG30" i="31"/>
  <c r="BG31" i="31"/>
  <c r="BG32" i="31"/>
  <c r="BG36" i="31"/>
  <c r="BG47" i="31"/>
  <c r="BG48" i="31"/>
  <c r="AC5" i="5"/>
  <c r="AC6" i="5"/>
  <c r="AC7" i="5"/>
  <c r="AC8" i="5"/>
  <c r="AC9" i="5"/>
  <c r="AC16" i="5"/>
  <c r="AC23" i="5"/>
  <c r="AC32" i="5"/>
  <c r="BG33" i="4"/>
  <c r="BG34" i="4"/>
  <c r="BG35" i="4"/>
  <c r="BG28" i="4"/>
  <c r="BG29" i="4"/>
  <c r="BG30" i="4"/>
  <c r="BG31" i="4"/>
  <c r="BG32" i="4"/>
  <c r="BG38" i="6" l="1"/>
  <c r="BS55" i="6"/>
  <c r="CE55" i="6"/>
  <c r="CQ55" i="6"/>
  <c r="DC55" i="6"/>
  <c r="BJ55" i="6"/>
  <c r="BV55" i="6"/>
  <c r="CH55" i="6"/>
  <c r="CT55" i="6"/>
  <c r="DF55" i="6"/>
  <c r="BM55" i="6"/>
  <c r="BY55" i="6"/>
  <c r="CK55" i="6"/>
  <c r="CW55" i="6"/>
  <c r="BP55" i="6"/>
  <c r="CB55" i="6"/>
  <c r="CN55" i="6"/>
  <c r="CZ55" i="6"/>
  <c r="BP44" i="6"/>
  <c r="CB44" i="6"/>
  <c r="CN44" i="6"/>
  <c r="CZ44" i="6"/>
  <c r="BS44" i="6"/>
  <c r="CE44" i="6"/>
  <c r="CQ44" i="6"/>
  <c r="DC44" i="6"/>
  <c r="BJ44" i="6"/>
  <c r="BV44" i="6"/>
  <c r="CH44" i="6"/>
  <c r="CT44" i="6"/>
  <c r="DF44" i="6"/>
  <c r="BM44" i="6"/>
  <c r="BY44" i="6"/>
  <c r="CK44" i="6"/>
  <c r="CW44" i="6"/>
  <c r="BS43" i="6"/>
  <c r="CE43" i="6"/>
  <c r="CQ43" i="6"/>
  <c r="DC43" i="6"/>
  <c r="BJ43" i="6"/>
  <c r="BV43" i="6"/>
  <c r="CH43" i="6"/>
  <c r="CT43" i="6"/>
  <c r="DF43" i="6"/>
  <c r="BM43" i="6"/>
  <c r="BY43" i="6"/>
  <c r="CK43" i="6"/>
  <c r="CW43" i="6"/>
  <c r="BP43" i="6"/>
  <c r="CB43" i="6"/>
  <c r="CN43" i="6"/>
  <c r="CZ43" i="6"/>
  <c r="BP38" i="6"/>
  <c r="CB38" i="6"/>
  <c r="CN38" i="6"/>
  <c r="BS38" i="6"/>
  <c r="CE38" i="6"/>
  <c r="CQ38" i="6"/>
  <c r="DC38" i="6"/>
  <c r="BJ38" i="6"/>
  <c r="BM38" i="6"/>
  <c r="BY38" i="6"/>
  <c r="CK38" i="6"/>
  <c r="CW38" i="6"/>
  <c r="CZ38" i="6"/>
  <c r="BV38" i="6"/>
  <c r="DF38" i="6"/>
  <c r="CH38" i="6"/>
  <c r="CT38" i="6"/>
  <c r="E57" i="6"/>
  <c r="E56" i="6"/>
  <c r="E55" i="6"/>
  <c r="BG55" i="6" s="1"/>
  <c r="E51" i="6"/>
  <c r="E49" i="6"/>
  <c r="E48" i="6"/>
  <c r="E47" i="6"/>
  <c r="E46" i="6"/>
  <c r="E44" i="6"/>
  <c r="BG44" i="6" s="1"/>
  <c r="E31" i="6"/>
  <c r="E27" i="6"/>
  <c r="E28" i="6"/>
  <c r="E29" i="6"/>
  <c r="E30" i="6"/>
  <c r="E26" i="6"/>
  <c r="E4" i="6"/>
  <c r="E20" i="6" l="1"/>
  <c r="E19" i="6"/>
  <c r="E23" i="6"/>
  <c r="BG1" i="31" l="1"/>
  <c r="AF4" i="5"/>
  <c r="AI4" i="5"/>
  <c r="AL4" i="5"/>
  <c r="AO4" i="5"/>
  <c r="AR4" i="5"/>
  <c r="AU4" i="5"/>
  <c r="AX4" i="5"/>
  <c r="AI5" i="5"/>
  <c r="AL5" i="5"/>
  <c r="AO5" i="5"/>
  <c r="AR5" i="5"/>
  <c r="AU5" i="5"/>
  <c r="AX5" i="5"/>
  <c r="AF6" i="5"/>
  <c r="AL6" i="5"/>
  <c r="AO6" i="5"/>
  <c r="AR6" i="5"/>
  <c r="AU6" i="5"/>
  <c r="AX6" i="5"/>
  <c r="AF7" i="5"/>
  <c r="AI7" i="5"/>
  <c r="AO7" i="5"/>
  <c r="AR7" i="5"/>
  <c r="AU7" i="5"/>
  <c r="AX7" i="5"/>
  <c r="AF8" i="5"/>
  <c r="AI8" i="5"/>
  <c r="AL8" i="5"/>
  <c r="AU8" i="5"/>
  <c r="AX8" i="5"/>
  <c r="AF9" i="5"/>
  <c r="AI9" i="5"/>
  <c r="AL9" i="5"/>
  <c r="AO9" i="5"/>
  <c r="AR9" i="5"/>
  <c r="AF16" i="5"/>
  <c r="AI16" i="5"/>
  <c r="AL16" i="5"/>
  <c r="AO16" i="5"/>
  <c r="AR16" i="5"/>
  <c r="AU16" i="5"/>
  <c r="AX16" i="5"/>
  <c r="AF23" i="5"/>
  <c r="AI23" i="5"/>
  <c r="AL23" i="5"/>
  <c r="AO23" i="5"/>
  <c r="AR23" i="5"/>
  <c r="AU23" i="5"/>
  <c r="AX23" i="5"/>
  <c r="AF32" i="5"/>
  <c r="AI32" i="5"/>
  <c r="AL32" i="5"/>
  <c r="AO32" i="5"/>
  <c r="AR32" i="5"/>
  <c r="AU32" i="5"/>
  <c r="AX32" i="5"/>
  <c r="AF37" i="5"/>
  <c r="AI37" i="5"/>
  <c r="AL37" i="5"/>
  <c r="AO37" i="5"/>
  <c r="AR37" i="5"/>
  <c r="AU37" i="5"/>
  <c r="AX37" i="5"/>
  <c r="AC1" i="5"/>
  <c r="Y23" i="28"/>
  <c r="AB23" i="28"/>
  <c r="AC23" i="28"/>
  <c r="AD23" i="28"/>
  <c r="AH23" i="28"/>
  <c r="AI23" i="28"/>
  <c r="AJ23" i="28"/>
  <c r="AK23" i="28"/>
  <c r="AL23" i="28"/>
  <c r="BY27" i="31" l="1"/>
  <c r="CK27" i="31"/>
  <c r="BM27" i="31"/>
  <c r="CW27" i="31"/>
  <c r="BP27" i="31"/>
  <c r="DC27" i="31"/>
  <c r="CH27" i="31"/>
  <c r="CB27" i="31"/>
  <c r="BJ27" i="31"/>
  <c r="BV27" i="31"/>
  <c r="CT27" i="31"/>
  <c r="CN27" i="31"/>
  <c r="CZ27" i="31"/>
  <c r="BG27" i="31"/>
  <c r="BS27" i="31"/>
  <c r="CE27" i="31"/>
  <c r="CQ27" i="31"/>
  <c r="DF27" i="31"/>
  <c r="BS12" i="31"/>
  <c r="BY14" i="31"/>
  <c r="CK17" i="31"/>
  <c r="BV13" i="31"/>
  <c r="BJ9" i="31"/>
  <c r="CT19" i="31"/>
  <c r="DF22" i="31"/>
  <c r="BP11" i="31"/>
  <c r="CW20" i="31"/>
  <c r="DC22" i="31"/>
  <c r="CZ21" i="31"/>
  <c r="CE16" i="31"/>
  <c r="CQ18" i="31"/>
  <c r="CB15" i="31"/>
  <c r="CN18" i="31"/>
  <c r="BG8" i="31"/>
  <c r="CH17" i="31"/>
  <c r="BM10" i="31"/>
  <c r="BM4" i="31"/>
  <c r="BY4" i="31"/>
  <c r="CK4" i="31"/>
  <c r="CW4" i="31"/>
  <c r="BP4" i="31"/>
  <c r="CB4" i="31"/>
  <c r="CN4" i="31"/>
  <c r="CZ4" i="31"/>
  <c r="BS4" i="31"/>
  <c r="CE4" i="31"/>
  <c r="CQ4" i="31"/>
  <c r="DC4" i="31"/>
  <c r="BJ4" i="31"/>
  <c r="BV4" i="31"/>
  <c r="CH4" i="31"/>
  <c r="CT4" i="31"/>
  <c r="DF4" i="31"/>
  <c r="BP7" i="31"/>
  <c r="CB7" i="31"/>
  <c r="CN7" i="31"/>
  <c r="CZ7" i="31"/>
  <c r="BS7" i="31"/>
  <c r="CE7" i="31"/>
  <c r="CQ7" i="31"/>
  <c r="DC7" i="31"/>
  <c r="BJ7" i="31"/>
  <c r="BV7" i="31"/>
  <c r="CH7" i="31"/>
  <c r="CT7" i="31"/>
  <c r="DF7" i="31"/>
  <c r="BM7" i="31"/>
  <c r="BY7" i="31"/>
  <c r="CK7" i="31"/>
  <c r="CW7" i="31"/>
  <c r="BG7" i="31"/>
  <c r="BJ26" i="31"/>
  <c r="BV26" i="31"/>
  <c r="CH26" i="31"/>
  <c r="CT26" i="31"/>
  <c r="DF26" i="31"/>
  <c r="BM26" i="31"/>
  <c r="BY26" i="31"/>
  <c r="CK26" i="31"/>
  <c r="CW26" i="31"/>
  <c r="BP26" i="31"/>
  <c r="CB26" i="31"/>
  <c r="CN26" i="31"/>
  <c r="CZ26" i="31"/>
  <c r="BS26" i="31"/>
  <c r="CE26" i="31"/>
  <c r="CQ26" i="31"/>
  <c r="DC26" i="31"/>
  <c r="BG26" i="31"/>
  <c r="BM33" i="31"/>
  <c r="BY33" i="31"/>
  <c r="CK33" i="31"/>
  <c r="CW33" i="31"/>
  <c r="BP33" i="31"/>
  <c r="CB33" i="31"/>
  <c r="CN33" i="31"/>
  <c r="CZ33" i="31"/>
  <c r="BS33" i="31"/>
  <c r="CE33" i="31"/>
  <c r="CQ33" i="31"/>
  <c r="DC33" i="31"/>
  <c r="BJ33" i="31"/>
  <c r="BV33" i="31"/>
  <c r="CH33" i="31"/>
  <c r="CT33" i="31"/>
  <c r="DF33" i="31"/>
  <c r="BG33" i="31"/>
  <c r="BJ38" i="31"/>
  <c r="BV38" i="31"/>
  <c r="CH38" i="31"/>
  <c r="CT38" i="31"/>
  <c r="DF38" i="31"/>
  <c r="BM38" i="31"/>
  <c r="BY38" i="31"/>
  <c r="CK38" i="31"/>
  <c r="CW38" i="31"/>
  <c r="BP38" i="31"/>
  <c r="CB38" i="31"/>
  <c r="CN38" i="31"/>
  <c r="CZ38" i="31"/>
  <c r="BS38" i="31"/>
  <c r="CE38" i="31"/>
  <c r="CQ38" i="31"/>
  <c r="DC38" i="31"/>
  <c r="BG38" i="31"/>
  <c r="BJ42" i="31"/>
  <c r="BV42" i="31"/>
  <c r="BP42" i="31"/>
  <c r="BY42" i="31"/>
  <c r="CK42" i="31"/>
  <c r="CW42" i="31"/>
  <c r="CB42" i="31"/>
  <c r="CN42" i="31"/>
  <c r="CZ42" i="31"/>
  <c r="BM42" i="31"/>
  <c r="CE42" i="31"/>
  <c r="CQ42" i="31"/>
  <c r="DC42" i="31"/>
  <c r="BG42" i="31"/>
  <c r="BS42" i="31"/>
  <c r="CH42" i="31"/>
  <c r="CT42" i="31"/>
  <c r="DF42" i="31"/>
  <c r="BM46" i="31"/>
  <c r="BY46" i="31"/>
  <c r="CK46" i="31"/>
  <c r="CW46" i="31"/>
  <c r="BP46" i="31"/>
  <c r="CB46" i="31"/>
  <c r="CN46" i="31"/>
  <c r="CZ46" i="31"/>
  <c r="BS46" i="31"/>
  <c r="CE46" i="31"/>
  <c r="CQ46" i="31"/>
  <c r="DC46" i="31"/>
  <c r="BG46" i="31"/>
  <c r="BJ46" i="31"/>
  <c r="BV46" i="31"/>
  <c r="CH46" i="31"/>
  <c r="CT46" i="31"/>
  <c r="DF46" i="31"/>
  <c r="BG4" i="31"/>
  <c r="BS23" i="31"/>
  <c r="CE23" i="31"/>
  <c r="CQ23" i="31"/>
  <c r="DC23" i="31"/>
  <c r="BJ23" i="31"/>
  <c r="BV23" i="31"/>
  <c r="CH23" i="31"/>
  <c r="CT23" i="31"/>
  <c r="DF23" i="31"/>
  <c r="BM23" i="31"/>
  <c r="BY23" i="31"/>
  <c r="CK23" i="31"/>
  <c r="CW23" i="31"/>
  <c r="BP23" i="31"/>
  <c r="CB23" i="31"/>
  <c r="CN23" i="31"/>
  <c r="CZ23" i="31"/>
  <c r="BG23" i="31"/>
  <c r="BJ34" i="31"/>
  <c r="BV34" i="31"/>
  <c r="CH34" i="31"/>
  <c r="CT34" i="31"/>
  <c r="DF34" i="31"/>
  <c r="BM34" i="31"/>
  <c r="BY34" i="31"/>
  <c r="CK34" i="31"/>
  <c r="CW34" i="31"/>
  <c r="BP34" i="31"/>
  <c r="CB34" i="31"/>
  <c r="CN34" i="31"/>
  <c r="CZ34" i="31"/>
  <c r="BS34" i="31"/>
  <c r="CE34" i="31"/>
  <c r="CQ34" i="31"/>
  <c r="DC34" i="31"/>
  <c r="BG34" i="31"/>
  <c r="BS39" i="31"/>
  <c r="CE39" i="31"/>
  <c r="CQ39" i="31"/>
  <c r="DC39" i="31"/>
  <c r="BJ39" i="31"/>
  <c r="BV39" i="31"/>
  <c r="CH39" i="31"/>
  <c r="CT39" i="31"/>
  <c r="DF39" i="31"/>
  <c r="BM39" i="31"/>
  <c r="BY39" i="31"/>
  <c r="CK39" i="31"/>
  <c r="CW39" i="31"/>
  <c r="BP39" i="31"/>
  <c r="CB39" i="31"/>
  <c r="CN39" i="31"/>
  <c r="CZ39" i="31"/>
  <c r="BG39" i="31"/>
  <c r="BJ43" i="31"/>
  <c r="BV43" i="31"/>
  <c r="CH43" i="31"/>
  <c r="CT43" i="31"/>
  <c r="DF43" i="31"/>
  <c r="BM43" i="31"/>
  <c r="BY43" i="31"/>
  <c r="CK43" i="31"/>
  <c r="CW43" i="31"/>
  <c r="BP43" i="31"/>
  <c r="CB43" i="31"/>
  <c r="CN43" i="31"/>
  <c r="CZ43" i="31"/>
  <c r="BS43" i="31"/>
  <c r="CE43" i="31"/>
  <c r="CQ43" i="31"/>
  <c r="DC43" i="31"/>
  <c r="BG43" i="31"/>
  <c r="BP49" i="31"/>
  <c r="CB49" i="31"/>
  <c r="CN49" i="31"/>
  <c r="CZ49" i="31"/>
  <c r="BS49" i="31"/>
  <c r="CE49" i="31"/>
  <c r="CQ49" i="31"/>
  <c r="DC49" i="31"/>
  <c r="BG49" i="31"/>
  <c r="BJ49" i="31"/>
  <c r="BV49" i="31"/>
  <c r="CH49" i="31"/>
  <c r="CT49" i="31"/>
  <c r="DF49" i="31"/>
  <c r="BM49" i="31"/>
  <c r="BY49" i="31"/>
  <c r="CK49" i="31"/>
  <c r="CW49" i="31"/>
  <c r="BJ5" i="31"/>
  <c r="BV5" i="31"/>
  <c r="CH5" i="31"/>
  <c r="CT5" i="31"/>
  <c r="DF5" i="31"/>
  <c r="BM5" i="31"/>
  <c r="BY5" i="31"/>
  <c r="CK5" i="31"/>
  <c r="CW5" i="31"/>
  <c r="BP5" i="31"/>
  <c r="CB5" i="31"/>
  <c r="CN5" i="31"/>
  <c r="CZ5" i="31"/>
  <c r="BS5" i="31"/>
  <c r="CE5" i="31"/>
  <c r="CQ5" i="31"/>
  <c r="DC5" i="31"/>
  <c r="BG5" i="31"/>
  <c r="BP24" i="31"/>
  <c r="CB24" i="31"/>
  <c r="CN24" i="31"/>
  <c r="CZ24" i="31"/>
  <c r="BS24" i="31"/>
  <c r="CE24" i="31"/>
  <c r="CQ24" i="31"/>
  <c r="DC24" i="31"/>
  <c r="BJ24" i="31"/>
  <c r="BV24" i="31"/>
  <c r="CH24" i="31"/>
  <c r="CT24" i="31"/>
  <c r="DF24" i="31"/>
  <c r="BM24" i="31"/>
  <c r="BY24" i="31"/>
  <c r="CK24" i="31"/>
  <c r="CW24" i="31"/>
  <c r="BG24" i="31"/>
  <c r="BP28" i="31"/>
  <c r="CB28" i="31"/>
  <c r="CN28" i="31"/>
  <c r="CZ28" i="31"/>
  <c r="BS28" i="31"/>
  <c r="CE28" i="31"/>
  <c r="CQ28" i="31"/>
  <c r="DC28" i="31"/>
  <c r="BJ28" i="31"/>
  <c r="BV28" i="31"/>
  <c r="CH28" i="31"/>
  <c r="CT28" i="31"/>
  <c r="DF28" i="31"/>
  <c r="BM28" i="31"/>
  <c r="BY28" i="31"/>
  <c r="CK28" i="31"/>
  <c r="CW28" i="31"/>
  <c r="BG28" i="31"/>
  <c r="BS44" i="31"/>
  <c r="CE44" i="31"/>
  <c r="CQ44" i="31"/>
  <c r="DC44" i="31"/>
  <c r="BG44" i="31"/>
  <c r="BJ44" i="31"/>
  <c r="BV44" i="31"/>
  <c r="CH44" i="31"/>
  <c r="CT44" i="31"/>
  <c r="DF44" i="31"/>
  <c r="BM44" i="31"/>
  <c r="BY44" i="31"/>
  <c r="CK44" i="31"/>
  <c r="CW44" i="31"/>
  <c r="BP44" i="31"/>
  <c r="CB44" i="31"/>
  <c r="CN44" i="31"/>
  <c r="CZ44" i="31"/>
  <c r="BM50" i="31"/>
  <c r="BY50" i="31"/>
  <c r="CK50" i="31"/>
  <c r="CW50" i="31"/>
  <c r="BP50" i="31"/>
  <c r="CB50" i="31"/>
  <c r="CN50" i="31"/>
  <c r="CZ50" i="31"/>
  <c r="BS50" i="31"/>
  <c r="CE50" i="31"/>
  <c r="CQ50" i="31"/>
  <c r="DC50" i="31"/>
  <c r="BG50" i="31"/>
  <c r="BJ50" i="31"/>
  <c r="BV50" i="31"/>
  <c r="CH50" i="31"/>
  <c r="CT50" i="31"/>
  <c r="DF50" i="31"/>
  <c r="BS6" i="31"/>
  <c r="CE6" i="31"/>
  <c r="CQ6" i="31"/>
  <c r="DC6" i="31"/>
  <c r="BJ6" i="31"/>
  <c r="BV6" i="31"/>
  <c r="CH6" i="31"/>
  <c r="CT6" i="31"/>
  <c r="DF6" i="31"/>
  <c r="BM6" i="31"/>
  <c r="BY6" i="31"/>
  <c r="CK6" i="31"/>
  <c r="CW6" i="31"/>
  <c r="BP6" i="31"/>
  <c r="CB6" i="31"/>
  <c r="CN6" i="31"/>
  <c r="CZ6" i="31"/>
  <c r="BG6" i="31"/>
  <c r="BM25" i="31"/>
  <c r="BY25" i="31"/>
  <c r="CK25" i="31"/>
  <c r="CW25" i="31"/>
  <c r="BP25" i="31"/>
  <c r="CB25" i="31"/>
  <c r="CN25" i="31"/>
  <c r="CZ25" i="31"/>
  <c r="BS25" i="31"/>
  <c r="CE25" i="31"/>
  <c r="CQ25" i="31"/>
  <c r="DC25" i="31"/>
  <c r="BJ25" i="31"/>
  <c r="BV25" i="31"/>
  <c r="CH25" i="31"/>
  <c r="CT25" i="31"/>
  <c r="DF25" i="31"/>
  <c r="BG25" i="31"/>
  <c r="BM29" i="31"/>
  <c r="BY29" i="31"/>
  <c r="CK29" i="31"/>
  <c r="CW29" i="31"/>
  <c r="BP29" i="31"/>
  <c r="CB29" i="31"/>
  <c r="CN29" i="31"/>
  <c r="CZ29" i="31"/>
  <c r="BS29" i="31"/>
  <c r="CE29" i="31"/>
  <c r="CQ29" i="31"/>
  <c r="DC29" i="31"/>
  <c r="BJ29" i="31"/>
  <c r="BV29" i="31"/>
  <c r="CH29" i="31"/>
  <c r="CT29" i="31"/>
  <c r="DF29" i="31"/>
  <c r="BG29" i="31"/>
  <c r="BM37" i="31"/>
  <c r="BY37" i="31"/>
  <c r="CK37" i="31"/>
  <c r="CW37" i="31"/>
  <c r="BP37" i="31"/>
  <c r="CB37" i="31"/>
  <c r="CN37" i="31"/>
  <c r="CZ37" i="31"/>
  <c r="BS37" i="31"/>
  <c r="CE37" i="31"/>
  <c r="CQ37" i="31"/>
  <c r="DC37" i="31"/>
  <c r="BJ37" i="31"/>
  <c r="BV37" i="31"/>
  <c r="CH37" i="31"/>
  <c r="CT37" i="31"/>
  <c r="DF37" i="31"/>
  <c r="BG37" i="31"/>
  <c r="BM41" i="31"/>
  <c r="BY41" i="31"/>
  <c r="CK41" i="31"/>
  <c r="CW41" i="31"/>
  <c r="BS41" i="31"/>
  <c r="CE41" i="31"/>
  <c r="CQ41" i="31"/>
  <c r="DC41" i="31"/>
  <c r="CB41" i="31"/>
  <c r="CZ41" i="31"/>
  <c r="BJ41" i="31"/>
  <c r="CH41" i="31"/>
  <c r="DF41" i="31"/>
  <c r="BG41" i="31"/>
  <c r="BP41" i="31"/>
  <c r="CN41" i="31"/>
  <c r="BV41" i="31"/>
  <c r="CT41" i="31"/>
  <c r="BP45" i="31"/>
  <c r="CB45" i="31"/>
  <c r="CN45" i="31"/>
  <c r="CZ45" i="31"/>
  <c r="BS45" i="31"/>
  <c r="CE45" i="31"/>
  <c r="CQ45" i="31"/>
  <c r="DC45" i="31"/>
  <c r="BG45" i="31"/>
  <c r="BJ45" i="31"/>
  <c r="BV45" i="31"/>
  <c r="CH45" i="31"/>
  <c r="CT45" i="31"/>
  <c r="DF45" i="31"/>
  <c r="BM45" i="31"/>
  <c r="BY45" i="31"/>
  <c r="CK45" i="31"/>
  <c r="CW45" i="31"/>
  <c r="BJ51" i="31"/>
  <c r="BV51" i="31"/>
  <c r="CH51" i="31"/>
  <c r="CT51" i="31"/>
  <c r="DF51" i="31"/>
  <c r="BM51" i="31"/>
  <c r="BY51" i="31"/>
  <c r="CK51" i="31"/>
  <c r="CW51" i="31"/>
  <c r="BP51" i="31"/>
  <c r="CB51" i="31"/>
  <c r="CN51" i="31"/>
  <c r="CZ51" i="31"/>
  <c r="BS51" i="31"/>
  <c r="CE51" i="31"/>
  <c r="CQ51" i="31"/>
  <c r="DC51" i="31"/>
  <c r="BG51" i="31"/>
  <c r="Q5" i="30"/>
  <c r="T5" i="30"/>
  <c r="A6" i="30"/>
  <c r="Q6" i="30" s="1"/>
  <c r="A4" i="30"/>
  <c r="N4" i="30" s="1"/>
  <c r="N5" i="30"/>
  <c r="Q6" i="29"/>
  <c r="T6" i="29"/>
  <c r="Q9" i="29"/>
  <c r="T9" i="29"/>
  <c r="N6" i="29"/>
  <c r="N9" i="29"/>
  <c r="A10" i="29"/>
  <c r="T10" i="29" s="1"/>
  <c r="A8" i="29"/>
  <c r="T8" i="29" s="1"/>
  <c r="A7" i="29"/>
  <c r="N7" i="29" s="1"/>
  <c r="A5" i="29"/>
  <c r="N5" i="29" s="1"/>
  <c r="A4" i="29"/>
  <c r="Q4" i="29" s="1"/>
  <c r="N1" i="29"/>
  <c r="Q8" i="29" l="1"/>
  <c r="Q4" i="30"/>
  <c r="Q10" i="29"/>
  <c r="N10" i="29"/>
  <c r="T5" i="29"/>
  <c r="T7" i="29"/>
  <c r="Q7" i="29"/>
  <c r="Q5" i="29"/>
  <c r="T6" i="30"/>
  <c r="T4" i="30"/>
  <c r="T4" i="29"/>
  <c r="N6" i="30"/>
  <c r="N8" i="29"/>
  <c r="N4" i="29"/>
  <c r="BJ8" i="19" l="1"/>
  <c r="BM8" i="19"/>
  <c r="BP8" i="19"/>
  <c r="BS8" i="19"/>
  <c r="BV8" i="19"/>
  <c r="BY8" i="19"/>
  <c r="CB8" i="19"/>
  <c r="CE8" i="19"/>
  <c r="CH8" i="19"/>
  <c r="CK8" i="19"/>
  <c r="CN8" i="19"/>
  <c r="CQ8" i="19"/>
  <c r="CT8" i="19"/>
  <c r="CW8" i="19"/>
  <c r="CZ8" i="19"/>
  <c r="DC8" i="19"/>
  <c r="DF8" i="19"/>
  <c r="BJ9" i="19"/>
  <c r="BM9" i="19"/>
  <c r="BP9" i="19"/>
  <c r="BS9" i="19"/>
  <c r="BV9" i="19"/>
  <c r="BY9" i="19"/>
  <c r="CB9" i="19"/>
  <c r="CE9" i="19"/>
  <c r="CH9" i="19"/>
  <c r="CK9" i="19"/>
  <c r="CN9" i="19"/>
  <c r="CQ9" i="19"/>
  <c r="CT9" i="19"/>
  <c r="CW9" i="19"/>
  <c r="CZ9" i="19"/>
  <c r="DC9" i="19"/>
  <c r="DF9" i="19"/>
  <c r="BJ13" i="19"/>
  <c r="BM13" i="19"/>
  <c r="BP13" i="19"/>
  <c r="BS13" i="19"/>
  <c r="BV13" i="19"/>
  <c r="BY13" i="19"/>
  <c r="CB13" i="19"/>
  <c r="CE13" i="19"/>
  <c r="CH13" i="19"/>
  <c r="CK13" i="19"/>
  <c r="CN13" i="19"/>
  <c r="CQ13" i="19"/>
  <c r="CT13" i="19"/>
  <c r="CW13" i="19"/>
  <c r="CZ13" i="19"/>
  <c r="DC13" i="19"/>
  <c r="DF13" i="19"/>
  <c r="BJ14" i="19"/>
  <c r="BM14" i="19"/>
  <c r="BP14" i="19"/>
  <c r="BS14" i="19"/>
  <c r="BV14" i="19"/>
  <c r="BY14" i="19"/>
  <c r="CB14" i="19"/>
  <c r="CE14" i="19"/>
  <c r="CH14" i="19"/>
  <c r="CK14" i="19"/>
  <c r="CN14" i="19"/>
  <c r="CQ14" i="19"/>
  <c r="CT14" i="19"/>
  <c r="CW14" i="19"/>
  <c r="CZ14" i="19"/>
  <c r="DC14" i="19"/>
  <c r="DF14" i="19"/>
  <c r="BJ18" i="19"/>
  <c r="BM18" i="19"/>
  <c r="BP18" i="19"/>
  <c r="BS18" i="19"/>
  <c r="BV18" i="19"/>
  <c r="BY18" i="19"/>
  <c r="CB18" i="19"/>
  <c r="CE18" i="19"/>
  <c r="CH18" i="19"/>
  <c r="CK18" i="19"/>
  <c r="CN18" i="19"/>
  <c r="CQ18" i="19"/>
  <c r="CT18" i="19"/>
  <c r="CW18" i="19"/>
  <c r="CZ18" i="19"/>
  <c r="DC18" i="19"/>
  <c r="DF18" i="19"/>
  <c r="BJ19" i="19"/>
  <c r="BM19" i="19"/>
  <c r="BP19" i="19"/>
  <c r="BS19" i="19"/>
  <c r="BV19" i="19"/>
  <c r="BY19" i="19"/>
  <c r="CB19" i="19"/>
  <c r="CE19" i="19"/>
  <c r="CH19" i="19"/>
  <c r="CK19" i="19"/>
  <c r="CN19" i="19"/>
  <c r="CQ19" i="19"/>
  <c r="CT19" i="19"/>
  <c r="CW19" i="19"/>
  <c r="CZ19" i="19"/>
  <c r="DC19" i="19"/>
  <c r="DF19" i="19"/>
  <c r="BG8" i="19"/>
  <c r="BG9" i="19"/>
  <c r="BG13" i="19"/>
  <c r="BG14" i="19"/>
  <c r="BG18" i="19"/>
  <c r="BG19" i="19"/>
  <c r="BH1" i="19"/>
  <c r="BG1" i="19"/>
  <c r="A21" i="19"/>
  <c r="BS21" i="19" s="1"/>
  <c r="A20" i="19"/>
  <c r="BJ20" i="19" s="1"/>
  <c r="A16" i="19"/>
  <c r="BJ16" i="19" s="1"/>
  <c r="A17" i="19"/>
  <c r="BS17" i="19" s="1"/>
  <c r="A15" i="19"/>
  <c r="BM15" i="19" s="1"/>
  <c r="A11" i="19"/>
  <c r="BM11" i="19" s="1"/>
  <c r="A12" i="19"/>
  <c r="BJ12" i="19" s="1"/>
  <c r="A10" i="19"/>
  <c r="BP10" i="19" s="1"/>
  <c r="A5" i="19"/>
  <c r="BS5" i="19" s="1"/>
  <c r="A6" i="19"/>
  <c r="BP6" i="19" s="1"/>
  <c r="A7" i="19"/>
  <c r="BM7" i="19" s="1"/>
  <c r="A4" i="19"/>
  <c r="BJ4" i="19" s="1"/>
  <c r="BM4" i="21"/>
  <c r="BP4" i="21"/>
  <c r="BS4" i="21"/>
  <c r="BV4" i="21"/>
  <c r="BY4" i="21"/>
  <c r="CB4" i="21"/>
  <c r="CE4" i="21"/>
  <c r="CH4" i="21"/>
  <c r="CK4" i="21"/>
  <c r="CN4" i="21"/>
  <c r="CQ4" i="21"/>
  <c r="CT4" i="21"/>
  <c r="CW4" i="21"/>
  <c r="CZ4" i="21"/>
  <c r="DC4" i="21"/>
  <c r="DF4" i="21"/>
  <c r="BJ5" i="21"/>
  <c r="BP5" i="21"/>
  <c r="BS5" i="21"/>
  <c r="BV5" i="21"/>
  <c r="BY5" i="21"/>
  <c r="CB5" i="21"/>
  <c r="CE5" i="21"/>
  <c r="CH5" i="21"/>
  <c r="CK5" i="21"/>
  <c r="CN5" i="21"/>
  <c r="CQ5" i="21"/>
  <c r="CT5" i="21"/>
  <c r="CW5" i="21"/>
  <c r="CZ5" i="21"/>
  <c r="DC5" i="21"/>
  <c r="DF5" i="21"/>
  <c r="BJ6" i="21"/>
  <c r="BM6" i="21"/>
  <c r="BS6" i="21"/>
  <c r="BV6" i="21"/>
  <c r="BY6" i="21"/>
  <c r="CB6" i="21"/>
  <c r="CE6" i="21"/>
  <c r="CH6" i="21"/>
  <c r="CK6" i="21"/>
  <c r="CN6" i="21"/>
  <c r="CQ6" i="21"/>
  <c r="CT6" i="21"/>
  <c r="CW6" i="21"/>
  <c r="CZ6" i="21"/>
  <c r="DC6" i="21"/>
  <c r="DF6" i="21"/>
  <c r="BJ7" i="21"/>
  <c r="BM7" i="21"/>
  <c r="BP7" i="21"/>
  <c r="BV7" i="21"/>
  <c r="BY7" i="21"/>
  <c r="CB7" i="21"/>
  <c r="CE7" i="21"/>
  <c r="CH7" i="21"/>
  <c r="CK7" i="21"/>
  <c r="CN7" i="21"/>
  <c r="CQ7" i="21"/>
  <c r="CT7" i="21"/>
  <c r="CW7" i="21"/>
  <c r="CZ7" i="21"/>
  <c r="DC7" i="21"/>
  <c r="DF7" i="21"/>
  <c r="BJ8" i="21"/>
  <c r="BM8" i="21"/>
  <c r="BP8" i="21"/>
  <c r="BS8" i="21"/>
  <c r="BV8" i="21"/>
  <c r="BY8" i="21"/>
  <c r="CB8" i="21"/>
  <c r="CE8" i="21"/>
  <c r="CH8" i="21"/>
  <c r="CK8" i="21"/>
  <c r="CN8" i="21"/>
  <c r="CQ8" i="21"/>
  <c r="CT8" i="21"/>
  <c r="CW8" i="21"/>
  <c r="CZ8" i="21"/>
  <c r="DC8" i="21"/>
  <c r="DF8" i="21"/>
  <c r="BJ9" i="21"/>
  <c r="BM9" i="21"/>
  <c r="BP9" i="21"/>
  <c r="BS9" i="21"/>
  <c r="BY9" i="21"/>
  <c r="CB9" i="21"/>
  <c r="CE9" i="21"/>
  <c r="CH9" i="21"/>
  <c r="CK9" i="21"/>
  <c r="CN9" i="21"/>
  <c r="CQ9" i="21"/>
  <c r="CT9" i="21"/>
  <c r="CW9" i="21"/>
  <c r="CZ9" i="21"/>
  <c r="DC9" i="21"/>
  <c r="DF9" i="21"/>
  <c r="BJ10" i="21"/>
  <c r="BM10" i="21"/>
  <c r="BP10" i="21"/>
  <c r="BS10" i="21"/>
  <c r="BV10" i="21"/>
  <c r="CB10" i="21"/>
  <c r="CE10" i="21"/>
  <c r="CH10" i="21"/>
  <c r="CK10" i="21"/>
  <c r="CN10" i="21"/>
  <c r="CQ10" i="21"/>
  <c r="CT10" i="21"/>
  <c r="CW10" i="21"/>
  <c r="CZ10" i="21"/>
  <c r="DC10" i="21"/>
  <c r="DF10" i="21"/>
  <c r="BJ11" i="21"/>
  <c r="BM11" i="21"/>
  <c r="BP11" i="21"/>
  <c r="BS11" i="21"/>
  <c r="BV11" i="21"/>
  <c r="BY11" i="21"/>
  <c r="CE11" i="21"/>
  <c r="CH11" i="21"/>
  <c r="CK11" i="21"/>
  <c r="CN11" i="21"/>
  <c r="CQ11" i="21"/>
  <c r="CT11" i="21"/>
  <c r="CW11" i="21"/>
  <c r="CZ11" i="21"/>
  <c r="DC11" i="21"/>
  <c r="DF11" i="21"/>
  <c r="BJ12" i="21"/>
  <c r="BM12" i="21"/>
  <c r="BP12" i="21"/>
  <c r="BS12" i="21"/>
  <c r="BV12" i="21"/>
  <c r="BY12" i="21"/>
  <c r="CB12" i="21"/>
  <c r="CH12" i="21"/>
  <c r="CK12" i="21"/>
  <c r="CN12" i="21"/>
  <c r="CQ12" i="21"/>
  <c r="CT12" i="21"/>
  <c r="CW12" i="21"/>
  <c r="CZ12" i="21"/>
  <c r="DC12" i="21"/>
  <c r="DF12" i="21"/>
  <c r="BJ13" i="21"/>
  <c r="BM13" i="21"/>
  <c r="BP13" i="21"/>
  <c r="BS13" i="21"/>
  <c r="BV13" i="21"/>
  <c r="BY13" i="21"/>
  <c r="CB13" i="21"/>
  <c r="CE13" i="21"/>
  <c r="CN13" i="21"/>
  <c r="CQ13" i="21"/>
  <c r="CT13" i="21"/>
  <c r="CW13" i="21"/>
  <c r="CZ13" i="21"/>
  <c r="DC13" i="21"/>
  <c r="DF13" i="21"/>
  <c r="BJ14" i="21"/>
  <c r="BM14" i="21"/>
  <c r="BP14" i="21"/>
  <c r="BS14" i="21"/>
  <c r="BV14" i="21"/>
  <c r="BY14" i="21"/>
  <c r="CB14" i="21"/>
  <c r="CE14" i="21"/>
  <c r="CH14" i="21"/>
  <c r="CK14" i="21"/>
  <c r="CT14" i="21"/>
  <c r="CW14" i="21"/>
  <c r="CZ14" i="21"/>
  <c r="DC14" i="21"/>
  <c r="DF14" i="21"/>
  <c r="BJ15" i="21"/>
  <c r="BM15" i="21"/>
  <c r="BP15" i="21"/>
  <c r="BS15" i="21"/>
  <c r="BV15" i="21"/>
  <c r="BY15" i="21"/>
  <c r="CB15" i="21"/>
  <c r="CE15" i="21"/>
  <c r="CH15" i="21"/>
  <c r="CK15" i="21"/>
  <c r="CN15" i="21"/>
  <c r="CQ15" i="21"/>
  <c r="CW15" i="21"/>
  <c r="CZ15" i="21"/>
  <c r="DC15" i="21"/>
  <c r="DF15" i="21"/>
  <c r="BJ16" i="21"/>
  <c r="BM16" i="21"/>
  <c r="BP16" i="21"/>
  <c r="BS16" i="21"/>
  <c r="BV16" i="21"/>
  <c r="BY16" i="21"/>
  <c r="CB16" i="21"/>
  <c r="CE16" i="21"/>
  <c r="CH16" i="21"/>
  <c r="CK16" i="21"/>
  <c r="CN16" i="21"/>
  <c r="CQ16" i="21"/>
  <c r="CT16" i="21"/>
  <c r="DC16" i="21"/>
  <c r="DF16" i="21"/>
  <c r="BJ17" i="21"/>
  <c r="BM17" i="21"/>
  <c r="BP17" i="21"/>
  <c r="BS17" i="21"/>
  <c r="BV17" i="21"/>
  <c r="BY17" i="21"/>
  <c r="CB17" i="21"/>
  <c r="CE17" i="21"/>
  <c r="CH17" i="21"/>
  <c r="CK17" i="21"/>
  <c r="CN17" i="21"/>
  <c r="CQ17" i="21"/>
  <c r="CT17" i="21"/>
  <c r="CW17" i="21"/>
  <c r="CZ17" i="21"/>
  <c r="BJ18" i="21"/>
  <c r="BM18" i="21"/>
  <c r="BP18" i="21"/>
  <c r="BS18" i="21"/>
  <c r="BV18" i="21"/>
  <c r="BY18" i="21"/>
  <c r="CB18" i="21"/>
  <c r="CE18" i="21"/>
  <c r="CH18" i="21"/>
  <c r="CK18" i="21"/>
  <c r="CN18" i="21"/>
  <c r="CQ18" i="21"/>
  <c r="CT18" i="21"/>
  <c r="CW18" i="21"/>
  <c r="CZ18" i="21"/>
  <c r="DC18" i="21"/>
  <c r="DF18" i="21"/>
  <c r="BJ19" i="21"/>
  <c r="BM19" i="21"/>
  <c r="BS19" i="21"/>
  <c r="BV19" i="21"/>
  <c r="BY19" i="21"/>
  <c r="CB19" i="21"/>
  <c r="CE19" i="21"/>
  <c r="CH19" i="21"/>
  <c r="CK19" i="21"/>
  <c r="CN19" i="21"/>
  <c r="CQ19" i="21"/>
  <c r="CT19" i="21"/>
  <c r="CW19" i="21"/>
  <c r="CZ19" i="21"/>
  <c r="DC19" i="21"/>
  <c r="DF19" i="21"/>
  <c r="BJ20" i="21"/>
  <c r="BM20" i="21"/>
  <c r="BP20" i="21"/>
  <c r="BS20" i="21"/>
  <c r="BV20" i="21"/>
  <c r="BY20" i="21"/>
  <c r="CB20" i="21"/>
  <c r="CE20" i="21"/>
  <c r="CH20" i="21"/>
  <c r="CK20" i="21"/>
  <c r="CN20" i="21"/>
  <c r="CQ20" i="21"/>
  <c r="CT20" i="21"/>
  <c r="CW20" i="21"/>
  <c r="CZ20" i="21"/>
  <c r="DC20" i="21"/>
  <c r="DF20" i="21"/>
  <c r="BJ21" i="21"/>
  <c r="BM21" i="21"/>
  <c r="BP21" i="21"/>
  <c r="BS21" i="21"/>
  <c r="BV21" i="21"/>
  <c r="BY21" i="21"/>
  <c r="CB21" i="21"/>
  <c r="CE21" i="21"/>
  <c r="CH21" i="21"/>
  <c r="CK21" i="21"/>
  <c r="CN21" i="21"/>
  <c r="CQ21" i="21"/>
  <c r="CT21" i="21"/>
  <c r="CW21" i="21"/>
  <c r="CZ21" i="21"/>
  <c r="DC21" i="21"/>
  <c r="DF21" i="21"/>
  <c r="CK22" i="21"/>
  <c r="BP23" i="21"/>
  <c r="CK23" i="21"/>
  <c r="CZ23" i="21"/>
  <c r="DC23" i="21"/>
  <c r="BG23" i="21"/>
  <c r="BG5" i="21"/>
  <c r="BG6" i="21"/>
  <c r="BG7" i="21"/>
  <c r="BG8" i="21"/>
  <c r="BG9" i="21"/>
  <c r="BG10" i="21"/>
  <c r="BG11" i="21"/>
  <c r="BG12" i="21"/>
  <c r="BG13" i="21"/>
  <c r="BG14" i="21"/>
  <c r="BG15" i="21"/>
  <c r="BG16" i="21"/>
  <c r="BG17" i="21"/>
  <c r="BG18" i="21"/>
  <c r="BG19" i="21"/>
  <c r="BG20" i="21"/>
  <c r="BG21" i="21"/>
  <c r="BG4" i="21"/>
  <c r="BG22" i="21"/>
  <c r="BG1" i="21"/>
  <c r="BH1" i="21"/>
  <c r="BJ10" i="14"/>
  <c r="BM10" i="14"/>
  <c r="BP10" i="14"/>
  <c r="BS10" i="14"/>
  <c r="BV10" i="14"/>
  <c r="BY10" i="14"/>
  <c r="CB10" i="14"/>
  <c r="CE10" i="14"/>
  <c r="CH10" i="14"/>
  <c r="CK10" i="14"/>
  <c r="CN10" i="14"/>
  <c r="CQ10" i="14"/>
  <c r="CT10" i="14"/>
  <c r="CW10" i="14"/>
  <c r="CZ10" i="14"/>
  <c r="DC10" i="14"/>
  <c r="DF10" i="14"/>
  <c r="BJ20" i="14"/>
  <c r="BM20" i="14"/>
  <c r="BP20" i="14"/>
  <c r="BS20" i="14"/>
  <c r="BV20" i="14"/>
  <c r="BY20" i="14"/>
  <c r="CB20" i="14"/>
  <c r="CE20" i="14"/>
  <c r="CH20" i="14"/>
  <c r="CK20" i="14"/>
  <c r="CN20" i="14"/>
  <c r="CQ20" i="14"/>
  <c r="CT20" i="14"/>
  <c r="CW20" i="14"/>
  <c r="CZ20" i="14"/>
  <c r="DC20" i="14"/>
  <c r="DF20" i="14"/>
  <c r="BG20" i="14"/>
  <c r="BG10" i="14"/>
  <c r="BH1" i="14"/>
  <c r="BG1" i="14"/>
  <c r="BV29" i="13"/>
  <c r="BV30" i="13"/>
  <c r="BV31" i="13"/>
  <c r="BV32" i="13"/>
  <c r="BV33" i="13"/>
  <c r="BV28" i="13"/>
  <c r="BJ10" i="13"/>
  <c r="BM10" i="13"/>
  <c r="BP10" i="13"/>
  <c r="BS10" i="13"/>
  <c r="BV10" i="13"/>
  <c r="BY10" i="13"/>
  <c r="CB10" i="13"/>
  <c r="CE10" i="13"/>
  <c r="CH10" i="13"/>
  <c r="CK10" i="13"/>
  <c r="CN10" i="13"/>
  <c r="CQ10" i="13"/>
  <c r="CT10" i="13"/>
  <c r="CW10" i="13"/>
  <c r="CZ10" i="13"/>
  <c r="DC10" i="13"/>
  <c r="DF10" i="13"/>
  <c r="BJ11" i="13"/>
  <c r="BM11" i="13"/>
  <c r="BP11" i="13"/>
  <c r="BS11" i="13"/>
  <c r="BV11" i="13"/>
  <c r="BY11" i="13"/>
  <c r="CB11" i="13"/>
  <c r="CE11" i="13"/>
  <c r="CH11" i="13"/>
  <c r="CK11" i="13"/>
  <c r="CN11" i="13"/>
  <c r="CQ11" i="13"/>
  <c r="CT11" i="13"/>
  <c r="CW11" i="13"/>
  <c r="CZ11" i="13"/>
  <c r="DC11" i="13"/>
  <c r="DF11" i="13"/>
  <c r="BJ16" i="13"/>
  <c r="BM16" i="13"/>
  <c r="BP16" i="13"/>
  <c r="BS16" i="13"/>
  <c r="BV16" i="13"/>
  <c r="BY16" i="13"/>
  <c r="CB16" i="13"/>
  <c r="CE16" i="13"/>
  <c r="CH16" i="13"/>
  <c r="CK16" i="13"/>
  <c r="CN16" i="13"/>
  <c r="CQ16" i="13"/>
  <c r="CT16" i="13"/>
  <c r="CW16" i="13"/>
  <c r="CZ16" i="13"/>
  <c r="DC16" i="13"/>
  <c r="DF16" i="13"/>
  <c r="BJ17" i="13"/>
  <c r="BM17" i="13"/>
  <c r="BP17" i="13"/>
  <c r="BS17" i="13"/>
  <c r="BV17" i="13"/>
  <c r="BY17" i="13"/>
  <c r="CB17" i="13"/>
  <c r="CE17" i="13"/>
  <c r="CH17" i="13"/>
  <c r="CK17" i="13"/>
  <c r="CN17" i="13"/>
  <c r="CQ17" i="13"/>
  <c r="CT17" i="13"/>
  <c r="CW17" i="13"/>
  <c r="CZ17" i="13"/>
  <c r="DC17" i="13"/>
  <c r="DF17" i="13"/>
  <c r="BJ23" i="13"/>
  <c r="BM23" i="13"/>
  <c r="BP23" i="13"/>
  <c r="BS23" i="13"/>
  <c r="BV23" i="13"/>
  <c r="BY23" i="13"/>
  <c r="CB23" i="13"/>
  <c r="CE23" i="13"/>
  <c r="CH23" i="13"/>
  <c r="CK23" i="13"/>
  <c r="CN23" i="13"/>
  <c r="CQ23" i="13"/>
  <c r="CT23" i="13"/>
  <c r="CW23" i="13"/>
  <c r="CZ23" i="13"/>
  <c r="DC23" i="13"/>
  <c r="DF23" i="13"/>
  <c r="BG10" i="13"/>
  <c r="BG11" i="13"/>
  <c r="BG16" i="13"/>
  <c r="BG17" i="13"/>
  <c r="BG23" i="13"/>
  <c r="BG1" i="13"/>
  <c r="CW12" i="12"/>
  <c r="CZ12" i="12"/>
  <c r="DC12" i="12"/>
  <c r="DF12" i="12"/>
  <c r="CW19" i="12"/>
  <c r="CZ19" i="12"/>
  <c r="DC19" i="12"/>
  <c r="DF19" i="12"/>
  <c r="CW26" i="12"/>
  <c r="CZ26" i="12"/>
  <c r="DC26" i="12"/>
  <c r="DF26" i="12"/>
  <c r="CW27" i="12"/>
  <c r="CZ27" i="12"/>
  <c r="DC27" i="12"/>
  <c r="DF27" i="12"/>
  <c r="BJ12" i="12"/>
  <c r="BM12" i="12"/>
  <c r="BP12" i="12"/>
  <c r="BS12" i="12"/>
  <c r="BV12" i="12"/>
  <c r="BY12" i="12"/>
  <c r="CB12" i="12"/>
  <c r="CE12" i="12"/>
  <c r="CH12" i="12"/>
  <c r="CK12" i="12"/>
  <c r="CN12" i="12"/>
  <c r="CQ12" i="12"/>
  <c r="CT12" i="12"/>
  <c r="BJ19" i="12"/>
  <c r="BM19" i="12"/>
  <c r="BP19" i="12"/>
  <c r="BS19" i="12"/>
  <c r="BV19" i="12"/>
  <c r="BY19" i="12"/>
  <c r="CB19" i="12"/>
  <c r="CE19" i="12"/>
  <c r="CH19" i="12"/>
  <c r="CK19" i="12"/>
  <c r="CN19" i="12"/>
  <c r="CQ19" i="12"/>
  <c r="CT19" i="12"/>
  <c r="BJ26" i="12"/>
  <c r="BM26" i="12"/>
  <c r="BP26" i="12"/>
  <c r="BS26" i="12"/>
  <c r="BV26" i="12"/>
  <c r="BY26" i="12"/>
  <c r="CB26" i="12"/>
  <c r="CE26" i="12"/>
  <c r="CH26" i="12"/>
  <c r="CK26" i="12"/>
  <c r="CN26" i="12"/>
  <c r="CQ26" i="12"/>
  <c r="CT26" i="12"/>
  <c r="BJ27" i="12"/>
  <c r="BM27" i="12"/>
  <c r="BP27" i="12"/>
  <c r="BS27" i="12"/>
  <c r="BV27" i="12"/>
  <c r="BY27" i="12"/>
  <c r="CB27" i="12"/>
  <c r="CE27" i="12"/>
  <c r="CH27" i="12"/>
  <c r="CK27" i="12"/>
  <c r="CN27" i="12"/>
  <c r="CQ27" i="12"/>
  <c r="CT27" i="12"/>
  <c r="BG26" i="12"/>
  <c r="BG27" i="12"/>
  <c r="BG12" i="12"/>
  <c r="BG19" i="12"/>
  <c r="BG1" i="12"/>
  <c r="BJ35" i="11"/>
  <c r="BM35" i="11"/>
  <c r="BP35" i="11"/>
  <c r="BS35" i="11"/>
  <c r="BV35" i="11"/>
  <c r="BY35" i="11"/>
  <c r="CB35" i="11"/>
  <c r="CE35" i="11"/>
  <c r="CH35" i="11"/>
  <c r="CK35" i="11"/>
  <c r="CN35" i="11"/>
  <c r="CQ35" i="11"/>
  <c r="CT35" i="11"/>
  <c r="CW35" i="11"/>
  <c r="CZ35" i="11"/>
  <c r="DC35" i="11"/>
  <c r="DF35" i="11"/>
  <c r="BG35" i="11"/>
  <c r="BG1" i="11"/>
  <c r="BH1" i="8"/>
  <c r="BG1" i="8"/>
  <c r="BJ9" i="9"/>
  <c r="BM9" i="9"/>
  <c r="BP9" i="9"/>
  <c r="BS9" i="9"/>
  <c r="BV9" i="9"/>
  <c r="BY9" i="9"/>
  <c r="CB9" i="9"/>
  <c r="CE9" i="9"/>
  <c r="CH9" i="9"/>
  <c r="CK9" i="9"/>
  <c r="CN9" i="9"/>
  <c r="CQ9" i="9"/>
  <c r="CT9" i="9"/>
  <c r="CW9" i="9"/>
  <c r="CZ9" i="9"/>
  <c r="DC9" i="9"/>
  <c r="DF9" i="9"/>
  <c r="BJ10" i="9"/>
  <c r="BM10" i="9"/>
  <c r="BP10" i="9"/>
  <c r="BS10" i="9"/>
  <c r="BV10" i="9"/>
  <c r="BY10" i="9"/>
  <c r="CB10" i="9"/>
  <c r="CE10" i="9"/>
  <c r="CH10" i="9"/>
  <c r="CK10" i="9"/>
  <c r="CN10" i="9"/>
  <c r="CQ10" i="9"/>
  <c r="CT10" i="9"/>
  <c r="CW10" i="9"/>
  <c r="CZ10" i="9"/>
  <c r="DC10" i="9"/>
  <c r="DF10" i="9"/>
  <c r="BJ15" i="9"/>
  <c r="BM15" i="9"/>
  <c r="BP15" i="9"/>
  <c r="BS15" i="9"/>
  <c r="BV15" i="9"/>
  <c r="BY15" i="9"/>
  <c r="CB15" i="9"/>
  <c r="CE15" i="9"/>
  <c r="CH15" i="9"/>
  <c r="CK15" i="9"/>
  <c r="CN15" i="9"/>
  <c r="CQ15" i="9"/>
  <c r="CT15" i="9"/>
  <c r="CW15" i="9"/>
  <c r="CZ15" i="9"/>
  <c r="DC15" i="9"/>
  <c r="DF15" i="9"/>
  <c r="BJ16" i="9"/>
  <c r="BM16" i="9"/>
  <c r="BP16" i="9"/>
  <c r="BS16" i="9"/>
  <c r="BV16" i="9"/>
  <c r="BY16" i="9"/>
  <c r="CB16" i="9"/>
  <c r="CE16" i="9"/>
  <c r="CH16" i="9"/>
  <c r="CK16" i="9"/>
  <c r="CN16" i="9"/>
  <c r="CQ16" i="9"/>
  <c r="CT16" i="9"/>
  <c r="CW16" i="9"/>
  <c r="CZ16" i="9"/>
  <c r="DC16" i="9"/>
  <c r="DF16" i="9"/>
  <c r="BJ21" i="9"/>
  <c r="BM21" i="9"/>
  <c r="BP21" i="9"/>
  <c r="BS21" i="9"/>
  <c r="BV21" i="9"/>
  <c r="BY21" i="9"/>
  <c r="CB21" i="9"/>
  <c r="CE21" i="9"/>
  <c r="CH21" i="9"/>
  <c r="CK21" i="9"/>
  <c r="CN21" i="9"/>
  <c r="CQ21" i="9"/>
  <c r="CT21" i="9"/>
  <c r="CW21" i="9"/>
  <c r="CZ21" i="9"/>
  <c r="DC21" i="9"/>
  <c r="DF21" i="9"/>
  <c r="BJ22" i="9"/>
  <c r="BM22" i="9"/>
  <c r="BP22" i="9"/>
  <c r="BS22" i="9"/>
  <c r="BV22" i="9"/>
  <c r="BY22" i="9"/>
  <c r="CB22" i="9"/>
  <c r="CE22" i="9"/>
  <c r="CH22" i="9"/>
  <c r="CK22" i="9"/>
  <c r="CN22" i="9"/>
  <c r="CQ22" i="9"/>
  <c r="CT22" i="9"/>
  <c r="CW22" i="9"/>
  <c r="CZ22" i="9"/>
  <c r="DC22" i="9"/>
  <c r="DF22" i="9"/>
  <c r="BG9" i="9"/>
  <c r="BG10" i="9"/>
  <c r="BG15" i="9"/>
  <c r="BG16" i="9"/>
  <c r="BG21" i="9"/>
  <c r="BG22" i="9"/>
  <c r="BG1" i="9"/>
  <c r="BJ10" i="8"/>
  <c r="BM10" i="8"/>
  <c r="BP10" i="8"/>
  <c r="BS10" i="8"/>
  <c r="BV10" i="8"/>
  <c r="BY10" i="8"/>
  <c r="CB10" i="8"/>
  <c r="CE10" i="8"/>
  <c r="CH10" i="8"/>
  <c r="CK10" i="8"/>
  <c r="CN10" i="8"/>
  <c r="CQ10" i="8"/>
  <c r="CT10" i="8"/>
  <c r="CW10" i="8"/>
  <c r="CZ10" i="8"/>
  <c r="DC10" i="8"/>
  <c r="DF10" i="8"/>
  <c r="BJ14" i="8"/>
  <c r="BM14" i="8"/>
  <c r="BP14" i="8"/>
  <c r="BS14" i="8"/>
  <c r="BV14" i="8"/>
  <c r="BY14" i="8"/>
  <c r="CB14" i="8"/>
  <c r="CE14" i="8"/>
  <c r="CH14" i="8"/>
  <c r="CK14" i="8"/>
  <c r="CN14" i="8"/>
  <c r="CQ14" i="8"/>
  <c r="CT14" i="8"/>
  <c r="CW14" i="8"/>
  <c r="CZ14" i="8"/>
  <c r="DC14" i="8"/>
  <c r="DF14" i="8"/>
  <c r="BJ21" i="8"/>
  <c r="BM21" i="8"/>
  <c r="BP21" i="8"/>
  <c r="BS21" i="8"/>
  <c r="BV21" i="8"/>
  <c r="BY21" i="8"/>
  <c r="CB21" i="8"/>
  <c r="CE21" i="8"/>
  <c r="CH21" i="8"/>
  <c r="CK21" i="8"/>
  <c r="CN21" i="8"/>
  <c r="CQ21" i="8"/>
  <c r="CT21" i="8"/>
  <c r="CW21" i="8"/>
  <c r="CZ21" i="8"/>
  <c r="DC21" i="8"/>
  <c r="DF21" i="8"/>
  <c r="BG10" i="8"/>
  <c r="BG14" i="8"/>
  <c r="BG21" i="8"/>
  <c r="DF34" i="11" l="1"/>
  <c r="CE27" i="11"/>
  <c r="BP22" i="11"/>
  <c r="BJ20" i="11"/>
  <c r="DF18" i="11"/>
  <c r="CH28" i="11"/>
  <c r="BM21" i="11"/>
  <c r="DC18" i="11"/>
  <c r="CN30" i="11"/>
  <c r="CK13" i="11"/>
  <c r="CB26" i="11"/>
  <c r="BS7" i="11"/>
  <c r="CW17" i="11"/>
  <c r="CQ31" i="11"/>
  <c r="CK29" i="11"/>
  <c r="BS23" i="11"/>
  <c r="DC34" i="11"/>
  <c r="CQ15" i="11"/>
  <c r="BY25" i="11"/>
  <c r="BV24" i="11"/>
  <c r="CH12" i="11"/>
  <c r="CT16" i="11"/>
  <c r="BP6" i="11"/>
  <c r="CZ17" i="11"/>
  <c r="BJ4" i="11"/>
  <c r="CT32" i="11"/>
  <c r="CZ33" i="11"/>
  <c r="CN14" i="11"/>
  <c r="CE11" i="11"/>
  <c r="BV8" i="11"/>
  <c r="BY9" i="11"/>
  <c r="CB10" i="11"/>
  <c r="BM5" i="11"/>
  <c r="CW33" i="11"/>
  <c r="DF41" i="11"/>
  <c r="CZ38" i="11"/>
  <c r="CZ39" i="11"/>
  <c r="CW41" i="11"/>
  <c r="BP39" i="11"/>
  <c r="CK43" i="11"/>
  <c r="CK39" i="11"/>
  <c r="DC38" i="11"/>
  <c r="CW43" i="11"/>
  <c r="CN38" i="11"/>
  <c r="CN39" i="11"/>
  <c r="CW39" i="11"/>
  <c r="BG39" i="11"/>
  <c r="BY43" i="11"/>
  <c r="BY39" i="11"/>
  <c r="CB38" i="11"/>
  <c r="BY42" i="11"/>
  <c r="CH42" i="11"/>
  <c r="CH38" i="11"/>
  <c r="CH41" i="11"/>
  <c r="CH43" i="11"/>
  <c r="DF39" i="11"/>
  <c r="BJ41" i="11"/>
  <c r="CK41" i="11"/>
  <c r="DC39" i="11"/>
  <c r="BY41" i="11"/>
  <c r="CW42" i="11"/>
  <c r="DF42" i="11"/>
  <c r="DF43" i="11"/>
  <c r="CW38" i="11"/>
  <c r="DF38" i="11"/>
  <c r="BP41" i="11"/>
  <c r="BM43" i="11"/>
  <c r="BM39" i="11"/>
  <c r="BP38" i="11"/>
  <c r="BM42" i="11"/>
  <c r="BV42" i="11"/>
  <c r="DC43" i="11"/>
  <c r="BS42" i="11"/>
  <c r="BV38" i="11"/>
  <c r="CQ42" i="11"/>
  <c r="BV43" i="11"/>
  <c r="CZ42" i="11"/>
  <c r="CB42" i="11"/>
  <c r="CQ38" i="11"/>
  <c r="CT42" i="11"/>
  <c r="CT43" i="11"/>
  <c r="CT41" i="11"/>
  <c r="CT38" i="11"/>
  <c r="CH39" i="11"/>
  <c r="CE42" i="11"/>
  <c r="CE38" i="11"/>
  <c r="BG43" i="11"/>
  <c r="CE41" i="11"/>
  <c r="BG41" i="11"/>
  <c r="BS38" i="11"/>
  <c r="CE39" i="11"/>
  <c r="CQ41" i="11"/>
  <c r="BV39" i="11"/>
  <c r="CZ43" i="11"/>
  <c r="DC41" i="11"/>
  <c r="DC42" i="11"/>
  <c r="CK38" i="11"/>
  <c r="CZ41" i="11"/>
  <c r="CB39" i="11"/>
  <c r="BY38" i="11"/>
  <c r="CT39" i="11"/>
  <c r="CQ39" i="11"/>
  <c r="CN41" i="11"/>
  <c r="CN42" i="11"/>
  <c r="BV41" i="11"/>
  <c r="BG42" i="11"/>
  <c r="BM41" i="11"/>
  <c r="BP42" i="11"/>
  <c r="BS43" i="11"/>
  <c r="BM38" i="11"/>
  <c r="BJ39" i="11"/>
  <c r="CK42" i="11"/>
  <c r="CB43" i="11"/>
  <c r="CQ43" i="11"/>
  <c r="BJ43" i="11"/>
  <c r="CN43" i="11"/>
  <c r="CB41" i="11"/>
  <c r="CE43" i="11"/>
  <c r="BP43" i="11"/>
  <c r="BJ38" i="11"/>
  <c r="BJ42" i="11"/>
  <c r="BS41" i="11"/>
  <c r="BS39" i="11"/>
  <c r="BG4" i="19"/>
  <c r="BG15" i="19"/>
  <c r="BG11" i="19"/>
  <c r="BG7" i="19"/>
  <c r="CZ21" i="19"/>
  <c r="CN21" i="19"/>
  <c r="CB21" i="19"/>
  <c r="BP21" i="19"/>
  <c r="DC20" i="19"/>
  <c r="CQ20" i="19"/>
  <c r="CE20" i="19"/>
  <c r="BS20" i="19"/>
  <c r="CZ17" i="19"/>
  <c r="CN17" i="19"/>
  <c r="CB17" i="19"/>
  <c r="BP17" i="19"/>
  <c r="DC16" i="19"/>
  <c r="CQ16" i="19"/>
  <c r="CE16" i="19"/>
  <c r="BS16" i="19"/>
  <c r="DF15" i="19"/>
  <c r="CT15" i="19"/>
  <c r="CH15" i="19"/>
  <c r="BV15" i="19"/>
  <c r="BJ15" i="19"/>
  <c r="DC12" i="19"/>
  <c r="CQ12" i="19"/>
  <c r="CE12" i="19"/>
  <c r="BS12" i="19"/>
  <c r="DF11" i="19"/>
  <c r="CT11" i="19"/>
  <c r="CH11" i="19"/>
  <c r="BV11" i="19"/>
  <c r="BJ11" i="19"/>
  <c r="CW10" i="19"/>
  <c r="CK10" i="19"/>
  <c r="BY10" i="19"/>
  <c r="BM10" i="19"/>
  <c r="DF7" i="19"/>
  <c r="CT7" i="19"/>
  <c r="CH7" i="19"/>
  <c r="BV7" i="19"/>
  <c r="BJ7" i="19"/>
  <c r="CW6" i="19"/>
  <c r="CK6" i="19"/>
  <c r="BY6" i="19"/>
  <c r="BM6" i="19"/>
  <c r="CZ5" i="19"/>
  <c r="CN5" i="19"/>
  <c r="CB5" i="19"/>
  <c r="BP5" i="19"/>
  <c r="DC4" i="19"/>
  <c r="CQ4" i="19"/>
  <c r="CE4" i="19"/>
  <c r="BS4" i="19"/>
  <c r="BG5" i="19"/>
  <c r="BG10" i="19"/>
  <c r="BG6" i="19"/>
  <c r="CW21" i="19"/>
  <c r="CK21" i="19"/>
  <c r="BY21" i="19"/>
  <c r="BM21" i="19"/>
  <c r="CZ20" i="19"/>
  <c r="CN20" i="19"/>
  <c r="CB20" i="19"/>
  <c r="BP20" i="19"/>
  <c r="CW17" i="19"/>
  <c r="CK17" i="19"/>
  <c r="BY17" i="19"/>
  <c r="BM17" i="19"/>
  <c r="CZ16" i="19"/>
  <c r="CN16" i="19"/>
  <c r="CB16" i="19"/>
  <c r="BP16" i="19"/>
  <c r="DC15" i="19"/>
  <c r="CQ15" i="19"/>
  <c r="CE15" i="19"/>
  <c r="BS15" i="19"/>
  <c r="CZ12" i="19"/>
  <c r="CN12" i="19"/>
  <c r="CB12" i="19"/>
  <c r="BP12" i="19"/>
  <c r="DC11" i="19"/>
  <c r="CQ11" i="19"/>
  <c r="CE11" i="19"/>
  <c r="BS11" i="19"/>
  <c r="DF10" i="19"/>
  <c r="CT10" i="19"/>
  <c r="CH10" i="19"/>
  <c r="BV10" i="19"/>
  <c r="BJ10" i="19"/>
  <c r="DC7" i="19"/>
  <c r="CQ7" i="19"/>
  <c r="CE7" i="19"/>
  <c r="BS7" i="19"/>
  <c r="DF6" i="19"/>
  <c r="CT6" i="19"/>
  <c r="CH6" i="19"/>
  <c r="BV6" i="19"/>
  <c r="BJ6" i="19"/>
  <c r="CW5" i="19"/>
  <c r="CK5" i="19"/>
  <c r="BY5" i="19"/>
  <c r="BM5" i="19"/>
  <c r="CZ4" i="19"/>
  <c r="CN4" i="19"/>
  <c r="CB4" i="19"/>
  <c r="BP4" i="19"/>
  <c r="BG21" i="19"/>
  <c r="BG17" i="19"/>
  <c r="DF21" i="19"/>
  <c r="CT21" i="19"/>
  <c r="CH21" i="19"/>
  <c r="BV21" i="19"/>
  <c r="BJ21" i="19"/>
  <c r="CW20" i="19"/>
  <c r="CK20" i="19"/>
  <c r="BY20" i="19"/>
  <c r="BM20" i="19"/>
  <c r="DF17" i="19"/>
  <c r="CT17" i="19"/>
  <c r="CH17" i="19"/>
  <c r="BV17" i="19"/>
  <c r="BJ17" i="19"/>
  <c r="CW16" i="19"/>
  <c r="CK16" i="19"/>
  <c r="BY16" i="19"/>
  <c r="BM16" i="19"/>
  <c r="CZ15" i="19"/>
  <c r="CN15" i="19"/>
  <c r="CB15" i="19"/>
  <c r="BP15" i="19"/>
  <c r="CW12" i="19"/>
  <c r="CK12" i="19"/>
  <c r="BY12" i="19"/>
  <c r="BM12" i="19"/>
  <c r="CZ11" i="19"/>
  <c r="CN11" i="19"/>
  <c r="CB11" i="19"/>
  <c r="BP11" i="19"/>
  <c r="DC10" i="19"/>
  <c r="CQ10" i="19"/>
  <c r="CE10" i="19"/>
  <c r="BS10" i="19"/>
  <c r="CZ7" i="19"/>
  <c r="CN7" i="19"/>
  <c r="CB7" i="19"/>
  <c r="BP7" i="19"/>
  <c r="DC6" i="19"/>
  <c r="CQ6" i="19"/>
  <c r="CE6" i="19"/>
  <c r="BS6" i="19"/>
  <c r="DF5" i="19"/>
  <c r="CT5" i="19"/>
  <c r="CH5" i="19"/>
  <c r="BV5" i="19"/>
  <c r="BJ5" i="19"/>
  <c r="CW4" i="19"/>
  <c r="CK4" i="19"/>
  <c r="BY4" i="19"/>
  <c r="BM4" i="19"/>
  <c r="BG20" i="19"/>
  <c r="BG16" i="19"/>
  <c r="BG12" i="19"/>
  <c r="DC21" i="19"/>
  <c r="CQ21" i="19"/>
  <c r="CE21" i="19"/>
  <c r="DF20" i="19"/>
  <c r="CT20" i="19"/>
  <c r="CH20" i="19"/>
  <c r="BV20" i="19"/>
  <c r="DC17" i="19"/>
  <c r="CQ17" i="19"/>
  <c r="CE17" i="19"/>
  <c r="DF16" i="19"/>
  <c r="CT16" i="19"/>
  <c r="CH16" i="19"/>
  <c r="BV16" i="19"/>
  <c r="CW15" i="19"/>
  <c r="CK15" i="19"/>
  <c r="BY15" i="19"/>
  <c r="DF12" i="19"/>
  <c r="CT12" i="19"/>
  <c r="CH12" i="19"/>
  <c r="BV12" i="19"/>
  <c r="CW11" i="19"/>
  <c r="CK11" i="19"/>
  <c r="BY11" i="19"/>
  <c r="CZ10" i="19"/>
  <c r="CN10" i="19"/>
  <c r="CB10" i="19"/>
  <c r="CW7" i="19"/>
  <c r="CK7" i="19"/>
  <c r="BY7" i="19"/>
  <c r="CZ6" i="19"/>
  <c r="CN6" i="19"/>
  <c r="CB6" i="19"/>
  <c r="DC5" i="19"/>
  <c r="CQ5" i="19"/>
  <c r="CE5" i="19"/>
  <c r="DF4" i="19"/>
  <c r="CT4" i="19"/>
  <c r="CH4" i="19"/>
  <c r="BV4" i="19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BG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BG10" i="4"/>
  <c r="BJ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BG11" i="4"/>
  <c r="BJ11" i="4"/>
  <c r="BM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BG12" i="4"/>
  <c r="BJ12" i="4"/>
  <c r="BM12" i="4"/>
  <c r="BP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BG13" i="4"/>
  <c r="BJ13" i="4"/>
  <c r="BM13" i="4"/>
  <c r="BP13" i="4"/>
  <c r="BS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BG14" i="4"/>
  <c r="BJ14" i="4"/>
  <c r="BM14" i="4"/>
  <c r="BP14" i="4"/>
  <c r="BS14" i="4"/>
  <c r="BV14" i="4"/>
  <c r="CB14" i="4"/>
  <c r="CE14" i="4"/>
  <c r="CH14" i="4"/>
  <c r="CK14" i="4"/>
  <c r="CN14" i="4"/>
  <c r="CQ14" i="4"/>
  <c r="CT14" i="4"/>
  <c r="CW14" i="4"/>
  <c r="CZ14" i="4"/>
  <c r="DC14" i="4"/>
  <c r="DF14" i="4"/>
  <c r="BG15" i="4"/>
  <c r="BJ15" i="4"/>
  <c r="BM15" i="4"/>
  <c r="BP15" i="4"/>
  <c r="BS15" i="4"/>
  <c r="BV15" i="4"/>
  <c r="BY15" i="4"/>
  <c r="CE15" i="4"/>
  <c r="CH15" i="4"/>
  <c r="CK15" i="4"/>
  <c r="CN15" i="4"/>
  <c r="CQ15" i="4"/>
  <c r="CT15" i="4"/>
  <c r="CW15" i="4"/>
  <c r="CZ15" i="4"/>
  <c r="DC15" i="4"/>
  <c r="DF15" i="4"/>
  <c r="BG16" i="4"/>
  <c r="BJ16" i="4"/>
  <c r="BM16" i="4"/>
  <c r="BP16" i="4"/>
  <c r="BS16" i="4"/>
  <c r="BV16" i="4"/>
  <c r="BY16" i="4"/>
  <c r="CB16" i="4"/>
  <c r="CH16" i="4"/>
  <c r="CK16" i="4"/>
  <c r="CN16" i="4"/>
  <c r="CQ16" i="4"/>
  <c r="CT16" i="4"/>
  <c r="CW16" i="4"/>
  <c r="CZ16" i="4"/>
  <c r="DC16" i="4"/>
  <c r="DF16" i="4"/>
  <c r="BG17" i="4"/>
  <c r="BJ17" i="4"/>
  <c r="BM17" i="4"/>
  <c r="BP17" i="4"/>
  <c r="BS17" i="4"/>
  <c r="BV17" i="4"/>
  <c r="BY17" i="4"/>
  <c r="CB17" i="4"/>
  <c r="CE17" i="4"/>
  <c r="CK17" i="4"/>
  <c r="CN17" i="4"/>
  <c r="CQ17" i="4"/>
  <c r="CT17" i="4"/>
  <c r="CW17" i="4"/>
  <c r="CZ17" i="4"/>
  <c r="DC17" i="4"/>
  <c r="DF17" i="4"/>
  <c r="BG18" i="4"/>
  <c r="BJ18" i="4"/>
  <c r="BM18" i="4"/>
  <c r="BP18" i="4"/>
  <c r="BS18" i="4"/>
  <c r="BV18" i="4"/>
  <c r="BY18" i="4"/>
  <c r="CB18" i="4"/>
  <c r="CE18" i="4"/>
  <c r="CH18" i="4"/>
  <c r="CN18" i="4"/>
  <c r="CQ18" i="4"/>
  <c r="CT18" i="4"/>
  <c r="CW18" i="4"/>
  <c r="CZ18" i="4"/>
  <c r="DC18" i="4"/>
  <c r="DF18" i="4"/>
  <c r="BG19" i="4"/>
  <c r="BJ19" i="4"/>
  <c r="BM19" i="4"/>
  <c r="BP19" i="4"/>
  <c r="BS19" i="4"/>
  <c r="BV19" i="4"/>
  <c r="BY19" i="4"/>
  <c r="CB19" i="4"/>
  <c r="CE19" i="4"/>
  <c r="CH19" i="4"/>
  <c r="CK19" i="4"/>
  <c r="CQ19" i="4"/>
  <c r="CT19" i="4"/>
  <c r="CW19" i="4"/>
  <c r="CZ19" i="4"/>
  <c r="DC19" i="4"/>
  <c r="DF19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T20" i="4"/>
  <c r="CW20" i="4"/>
  <c r="CZ20" i="4"/>
  <c r="DC20" i="4"/>
  <c r="DF20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W21" i="4"/>
  <c r="CZ21" i="4"/>
  <c r="DC21" i="4"/>
  <c r="DF21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Z22" i="4"/>
  <c r="DC22" i="4"/>
  <c r="DF22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DC23" i="4"/>
  <c r="DF23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F24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BG39" i="4"/>
  <c r="BJ39" i="4"/>
  <c r="BM39" i="4"/>
  <c r="BP39" i="4"/>
  <c r="BS39" i="4"/>
  <c r="BV39" i="4"/>
  <c r="BY39" i="4"/>
  <c r="CB39" i="4"/>
  <c r="CE39" i="4"/>
  <c r="CH39" i="4"/>
  <c r="CK39" i="4"/>
  <c r="CN39" i="4"/>
  <c r="CQ39" i="4"/>
  <c r="CT39" i="4"/>
  <c r="CW39" i="4"/>
  <c r="CZ39" i="4"/>
  <c r="DC39" i="4"/>
  <c r="DF39" i="4"/>
  <c r="BG50" i="4"/>
  <c r="BJ50" i="4"/>
  <c r="BM50" i="4"/>
  <c r="BP50" i="4"/>
  <c r="BS50" i="4"/>
  <c r="BV50" i="4"/>
  <c r="BY50" i="4"/>
  <c r="CB50" i="4"/>
  <c r="CE50" i="4"/>
  <c r="CH50" i="4"/>
  <c r="CK50" i="4"/>
  <c r="CN50" i="4"/>
  <c r="CQ50" i="4"/>
  <c r="CT50" i="4"/>
  <c r="CW50" i="4"/>
  <c r="CZ50" i="4"/>
  <c r="DC50" i="4"/>
  <c r="DF50" i="4"/>
  <c r="BG51" i="4"/>
  <c r="BJ51" i="4"/>
  <c r="BM51" i="4"/>
  <c r="BP51" i="4"/>
  <c r="BS51" i="4"/>
  <c r="BV51" i="4"/>
  <c r="BY51" i="4"/>
  <c r="CB51" i="4"/>
  <c r="CE51" i="4"/>
  <c r="CH51" i="4"/>
  <c r="CK51" i="4"/>
  <c r="CN51" i="4"/>
  <c r="CQ51" i="4"/>
  <c r="CT51" i="4"/>
  <c r="CW51" i="4"/>
  <c r="CZ51" i="4"/>
  <c r="DC51" i="4"/>
  <c r="DF51" i="4"/>
  <c r="EW5" i="7"/>
  <c r="EW8" i="7"/>
  <c r="BJ10" i="7"/>
  <c r="BM10" i="7"/>
  <c r="BP10" i="7"/>
  <c r="BS10" i="7"/>
  <c r="BV10" i="7"/>
  <c r="BY10" i="7"/>
  <c r="CB10" i="7"/>
  <c r="CE10" i="7"/>
  <c r="CH10" i="7"/>
  <c r="CK10" i="7"/>
  <c r="CN10" i="7"/>
  <c r="CQ10" i="7"/>
  <c r="ES10" i="7" s="1"/>
  <c r="ET10" i="7"/>
  <c r="CT10" i="7"/>
  <c r="CW10" i="7"/>
  <c r="CZ10" i="7"/>
  <c r="DC10" i="7"/>
  <c r="DF10" i="7"/>
  <c r="BJ11" i="7"/>
  <c r="BM11" i="7"/>
  <c r="BP11" i="7"/>
  <c r="BS11" i="7"/>
  <c r="BV11" i="7"/>
  <c r="BY11" i="7"/>
  <c r="CB11" i="7"/>
  <c r="CE11" i="7"/>
  <c r="CH11" i="7"/>
  <c r="CK11" i="7"/>
  <c r="CN11" i="7"/>
  <c r="CQ11" i="7"/>
  <c r="ER11" i="7" s="1"/>
  <c r="CT11" i="7"/>
  <c r="EU11" i="7" s="1"/>
  <c r="CW11" i="7"/>
  <c r="CZ11" i="7"/>
  <c r="DC11" i="7"/>
  <c r="DF11" i="7"/>
  <c r="EW13" i="7"/>
  <c r="ET14" i="7"/>
  <c r="BJ18" i="7"/>
  <c r="BM18" i="7"/>
  <c r="BP18" i="7"/>
  <c r="BS18" i="7"/>
  <c r="BV18" i="7"/>
  <c r="BY18" i="7"/>
  <c r="CB18" i="7"/>
  <c r="CE18" i="7"/>
  <c r="CH18" i="7"/>
  <c r="CK18" i="7"/>
  <c r="CN18" i="7"/>
  <c r="CQ18" i="7"/>
  <c r="ER18" i="7" s="1"/>
  <c r="ET18" i="7"/>
  <c r="CT18" i="7"/>
  <c r="EV18" i="7" s="1"/>
  <c r="CW18" i="7"/>
  <c r="CZ18" i="7"/>
  <c r="DC18" i="7"/>
  <c r="DF18" i="7"/>
  <c r="EW20" i="7"/>
  <c r="EW21" i="7"/>
  <c r="BG10" i="7"/>
  <c r="BG11" i="7"/>
  <c r="BG18" i="7"/>
  <c r="ET4" i="7"/>
  <c r="EW7" i="7"/>
  <c r="EW10" i="7"/>
  <c r="EW11" i="7"/>
  <c r="ET12" i="7"/>
  <c r="EW12" i="7"/>
  <c r="EW15" i="7"/>
  <c r="ET16" i="7"/>
  <c r="EW19" i="7"/>
  <c r="ET20" i="7"/>
  <c r="EW23" i="7"/>
  <c r="BG1" i="7"/>
  <c r="W1" i="25"/>
  <c r="AF17" i="28"/>
  <c r="AG17" i="28"/>
  <c r="AH17" i="28"/>
  <c r="AI17" i="28"/>
  <c r="AJ17" i="28"/>
  <c r="AK17" i="28"/>
  <c r="AL17" i="28"/>
  <c r="AM17" i="28"/>
  <c r="AN17" i="28"/>
  <c r="X18" i="28"/>
  <c r="Y18" i="28"/>
  <c r="Z18" i="28"/>
  <c r="AA18" i="28"/>
  <c r="AB18" i="28"/>
  <c r="AC18" i="28"/>
  <c r="AD18" i="28"/>
  <c r="AE18" i="28"/>
  <c r="AH18" i="28"/>
  <c r="AJ18" i="28"/>
  <c r="AK18" i="28"/>
  <c r="AL18" i="28"/>
  <c r="AM18" i="28"/>
  <c r="AN18" i="28"/>
  <c r="X19" i="28"/>
  <c r="Y19" i="28"/>
  <c r="Z19" i="28"/>
  <c r="AA19" i="28"/>
  <c r="AB19" i="28"/>
  <c r="AC19" i="28"/>
  <c r="AD19" i="28"/>
  <c r="AE19" i="28"/>
  <c r="AF19" i="28"/>
  <c r="AG19" i="28"/>
  <c r="AI19" i="28"/>
  <c r="AG20" i="28"/>
  <c r="Y21" i="28"/>
  <c r="AB21" i="28"/>
  <c r="AC21" i="28"/>
  <c r="AD21" i="28"/>
  <c r="AH21" i="28"/>
  <c r="AI21" i="28"/>
  <c r="AJ21" i="28"/>
  <c r="AK21" i="28"/>
  <c r="AL21" i="28"/>
  <c r="AM21" i="28"/>
  <c r="AN21" i="28"/>
  <c r="W10" i="28"/>
  <c r="Y10" i="28"/>
  <c r="AB10" i="28"/>
  <c r="AC10" i="28"/>
  <c r="AD10" i="28"/>
  <c r="AH10" i="28"/>
  <c r="AI10" i="28"/>
  <c r="AJ10" i="28"/>
  <c r="AK10" i="28"/>
  <c r="AL10" i="28"/>
  <c r="W11" i="28"/>
  <c r="Y11" i="28"/>
  <c r="AB11" i="28"/>
  <c r="AC11" i="28"/>
  <c r="AD11" i="28"/>
  <c r="AH11" i="28"/>
  <c r="AI11" i="28"/>
  <c r="AJ11" i="28"/>
  <c r="AK11" i="28"/>
  <c r="AL11" i="28"/>
  <c r="F1" i="26"/>
  <c r="F5" i="26" s="1"/>
  <c r="W1" i="28"/>
  <c r="AL7" i="25"/>
  <c r="AL9" i="25"/>
  <c r="AL11" i="25"/>
  <c r="AL12" i="25"/>
  <c r="AL13" i="25"/>
  <c r="AL14" i="25"/>
  <c r="AL15" i="25"/>
  <c r="AL4" i="25"/>
  <c r="AA5" i="25"/>
  <c r="Z6" i="25"/>
  <c r="AA6" i="25"/>
  <c r="AB6" i="25"/>
  <c r="AC6" i="25"/>
  <c r="AF6" i="25"/>
  <c r="W7" i="25"/>
  <c r="Z7" i="25"/>
  <c r="AA7" i="25"/>
  <c r="AB7" i="25"/>
  <c r="AC7" i="25"/>
  <c r="AF7" i="25"/>
  <c r="AI7" i="25"/>
  <c r="W8" i="25"/>
  <c r="AC8" i="25"/>
  <c r="AI8" i="25"/>
  <c r="W9" i="25"/>
  <c r="Z9" i="25"/>
  <c r="AC9" i="25"/>
  <c r="AF9" i="25"/>
  <c r="AI9" i="25"/>
  <c r="Z10" i="25"/>
  <c r="AF10" i="25"/>
  <c r="Z11" i="25"/>
  <c r="AC11" i="25"/>
  <c r="AF11" i="25"/>
  <c r="W12" i="25"/>
  <c r="Z12" i="25"/>
  <c r="AC12" i="25"/>
  <c r="AF12" i="25"/>
  <c r="AI12" i="25"/>
  <c r="W13" i="25"/>
  <c r="Z13" i="25"/>
  <c r="AC13" i="25"/>
  <c r="AF13" i="25"/>
  <c r="AI13" i="25"/>
  <c r="W14" i="25"/>
  <c r="Z14" i="25"/>
  <c r="AC14" i="25"/>
  <c r="AF14" i="25"/>
  <c r="AI14" i="25"/>
  <c r="Z15" i="25"/>
  <c r="AC15" i="25"/>
  <c r="AF15" i="25"/>
  <c r="W16" i="25"/>
  <c r="Z16" i="25"/>
  <c r="AC16" i="25"/>
  <c r="AF16" i="25"/>
  <c r="AI16" i="25"/>
  <c r="W17" i="25"/>
  <c r="AI17" i="25"/>
  <c r="Z4" i="25"/>
  <c r="AA4" i="25"/>
  <c r="AB4" i="25"/>
  <c r="AF4" i="25"/>
  <c r="EV11" i="7" l="1"/>
  <c r="EU18" i="7"/>
  <c r="Y17" i="28"/>
  <c r="AA91" i="28"/>
  <c r="AD58" i="28"/>
  <c r="Z61" i="28"/>
  <c r="AD85" i="28"/>
  <c r="AB91" i="28"/>
  <c r="Z116" i="28"/>
  <c r="AE110" i="28"/>
  <c r="Y84" i="28"/>
  <c r="AG84" i="28"/>
  <c r="X115" i="28"/>
  <c r="AF115" i="28"/>
  <c r="AB57" i="28"/>
  <c r="AA60" i="28"/>
  <c r="Z84" i="28"/>
  <c r="Y115" i="28"/>
  <c r="AG115" i="28"/>
  <c r="AC57" i="28"/>
  <c r="AB60" i="28"/>
  <c r="X57" i="28"/>
  <c r="X60" i="28"/>
  <c r="AE91" i="28"/>
  <c r="AE58" i="28"/>
  <c r="AA61" i="28"/>
  <c r="AE85" i="28"/>
  <c r="AC91" i="28"/>
  <c r="AA116" i="28"/>
  <c r="AG110" i="28"/>
  <c r="AA84" i="28"/>
  <c r="Z115" i="28"/>
  <c r="AD57" i="28"/>
  <c r="AC60" i="28"/>
  <c r="AC84" i="28"/>
  <c r="AB115" i="28"/>
  <c r="AE60" i="28"/>
  <c r="AC115" i="28"/>
  <c r="AF60" i="28"/>
  <c r="X58" i="28"/>
  <c r="AF58" i="28"/>
  <c r="AB61" i="28"/>
  <c r="X85" i="28"/>
  <c r="AF85" i="28"/>
  <c r="AF91" i="28"/>
  <c r="AB116" i="28"/>
  <c r="X110" i="28"/>
  <c r="AB84" i="28"/>
  <c r="AA115" i="28"/>
  <c r="AD60" i="28"/>
  <c r="AF57" i="28"/>
  <c r="AG57" i="28"/>
  <c r="Y58" i="28"/>
  <c r="AG58" i="28"/>
  <c r="AC61" i="28"/>
  <c r="Y85" i="28"/>
  <c r="AG85" i="28"/>
  <c r="AG91" i="28"/>
  <c r="AC116" i="28"/>
  <c r="Y110" i="28"/>
  <c r="AE57" i="28"/>
  <c r="Z58" i="28"/>
  <c r="AD61" i="28"/>
  <c r="Z85" i="28"/>
  <c r="AD116" i="28"/>
  <c r="Z110" i="28"/>
  <c r="AA58" i="28"/>
  <c r="AE61" i="28"/>
  <c r="AA85" i="28"/>
  <c r="AE116" i="28"/>
  <c r="AA110" i="28"/>
  <c r="AD84" i="28"/>
  <c r="Y57" i="28"/>
  <c r="AD91" i="28"/>
  <c r="AB58" i="28"/>
  <c r="X61" i="28"/>
  <c r="AF61" i="28"/>
  <c r="AB85" i="28"/>
  <c r="X91" i="28"/>
  <c r="X116" i="28"/>
  <c r="AF116" i="28"/>
  <c r="AC110" i="28"/>
  <c r="AE84" i="28"/>
  <c r="AD115" i="28"/>
  <c r="Z57" i="28"/>
  <c r="Y60" i="28"/>
  <c r="AG60" i="28"/>
  <c r="Z91" i="28"/>
  <c r="AC58" i="28"/>
  <c r="Y61" i="28"/>
  <c r="AG61" i="28"/>
  <c r="AC85" i="28"/>
  <c r="Y91" i="28"/>
  <c r="Y116" i="28"/>
  <c r="AG116" i="28"/>
  <c r="AD110" i="28"/>
  <c r="X84" i="28"/>
  <c r="AF84" i="28"/>
  <c r="AE115" i="28"/>
  <c r="AA57" i="28"/>
  <c r="Z60" i="28"/>
  <c r="Y90" i="28"/>
  <c r="AG111" i="28"/>
  <c r="AB110" i="28"/>
  <c r="AD111" i="28"/>
  <c r="Y111" i="28"/>
  <c r="AD90" i="28"/>
  <c r="AC111" i="28"/>
  <c r="AE111" i="28"/>
  <c r="AB111" i="28"/>
  <c r="AC90" i="28"/>
  <c r="AA111" i="28"/>
  <c r="X111" i="28"/>
  <c r="AG90" i="28"/>
  <c r="AF111" i="28"/>
  <c r="AE90" i="28"/>
  <c r="AF90" i="28"/>
  <c r="AB90" i="28"/>
  <c r="X90" i="28"/>
  <c r="AF110" i="28"/>
  <c r="Z111" i="28"/>
  <c r="Z90" i="28"/>
  <c r="AA90" i="28"/>
  <c r="X25" i="28"/>
  <c r="AF25" i="28"/>
  <c r="AN25" i="28"/>
  <c r="AE26" i="28"/>
  <c r="AM26" i="28"/>
  <c r="AD27" i="28"/>
  <c r="AL27" i="28"/>
  <c r="AC28" i="28"/>
  <c r="AK28" i="28"/>
  <c r="AB29" i="28"/>
  <c r="AJ29" i="28"/>
  <c r="AA30" i="28"/>
  <c r="AI30" i="28"/>
  <c r="Z31" i="28"/>
  <c r="AH31" i="28"/>
  <c r="X33" i="28"/>
  <c r="AF33" i="28"/>
  <c r="AN33" i="28"/>
  <c r="AE34" i="28"/>
  <c r="AM34" i="28"/>
  <c r="AA38" i="28"/>
  <c r="AI38" i="28"/>
  <c r="Z39" i="28"/>
  <c r="AH39" i="28"/>
  <c r="Y40" i="28"/>
  <c r="AG40" i="28"/>
  <c r="AF41" i="28"/>
  <c r="AA46" i="28"/>
  <c r="W28" i="28"/>
  <c r="Y39" i="28"/>
  <c r="Y25" i="28"/>
  <c r="AG25" i="28"/>
  <c r="X26" i="28"/>
  <c r="AF26" i="28"/>
  <c r="AN26" i="28"/>
  <c r="AE27" i="28"/>
  <c r="AM27" i="28"/>
  <c r="AD28" i="28"/>
  <c r="AL28" i="28"/>
  <c r="AC29" i="28"/>
  <c r="AK29" i="28"/>
  <c r="AB30" i="28"/>
  <c r="AJ30" i="28"/>
  <c r="AA31" i="28"/>
  <c r="AI31" i="28"/>
  <c r="AG33" i="28"/>
  <c r="X34" i="28"/>
  <c r="AF34" i="28"/>
  <c r="AN34" i="28"/>
  <c r="AE35" i="28"/>
  <c r="AM35" i="28"/>
  <c r="AB38" i="28"/>
  <c r="AJ38" i="28"/>
  <c r="AA39" i="28"/>
  <c r="AI39" i="28"/>
  <c r="Z40" i="28"/>
  <c r="AH40" i="28"/>
  <c r="AE43" i="28"/>
  <c r="AM43" i="28"/>
  <c r="W29" i="28"/>
  <c r="Z25" i="28"/>
  <c r="AH25" i="28"/>
  <c r="Y26" i="28"/>
  <c r="AG26" i="28"/>
  <c r="X27" i="28"/>
  <c r="AF27" i="28"/>
  <c r="AN27" i="28"/>
  <c r="AE28" i="28"/>
  <c r="AM28" i="28"/>
  <c r="AD29" i="28"/>
  <c r="AL29" i="28"/>
  <c r="AC30" i="28"/>
  <c r="AK30" i="28"/>
  <c r="AB31" i="28"/>
  <c r="AJ31" i="28"/>
  <c r="Z33" i="28"/>
  <c r="AG34" i="28"/>
  <c r="X35" i="28"/>
  <c r="AF35" i="28"/>
  <c r="AN35" i="28"/>
  <c r="AE36" i="28"/>
  <c r="AM36" i="28"/>
  <c r="AC38" i="28"/>
  <c r="AK38" i="28"/>
  <c r="AB39" i="28"/>
  <c r="AJ39" i="28"/>
  <c r="AA40" i="28"/>
  <c r="AI40" i="28"/>
  <c r="AH41" i="28"/>
  <c r="X43" i="28"/>
  <c r="AF43" i="28"/>
  <c r="AN43" i="28"/>
  <c r="AE44" i="28"/>
  <c r="AM44" i="28"/>
  <c r="W30" i="28"/>
  <c r="W38" i="28"/>
  <c r="AE25" i="28"/>
  <c r="AD26" i="28"/>
  <c r="AC27" i="28"/>
  <c r="AB28" i="28"/>
  <c r="AA29" i="28"/>
  <c r="Z30" i="28"/>
  <c r="Y31" i="28"/>
  <c r="AM33" i="28"/>
  <c r="X40" i="28"/>
  <c r="AA45" i="28"/>
  <c r="W27" i="28"/>
  <c r="AA25" i="28"/>
  <c r="AI25" i="28"/>
  <c r="Z26" i="28"/>
  <c r="AH26" i="28"/>
  <c r="Y27" i="28"/>
  <c r="AG27" i="28"/>
  <c r="X28" i="28"/>
  <c r="AF28" i="28"/>
  <c r="AN28" i="28"/>
  <c r="AE29" i="28"/>
  <c r="AM29" i="28"/>
  <c r="AD30" i="28"/>
  <c r="AL30" i="28"/>
  <c r="AC31" i="28"/>
  <c r="AK31" i="28"/>
  <c r="AA33" i="28"/>
  <c r="Z34" i="28"/>
  <c r="AG35" i="28"/>
  <c r="X36" i="28"/>
  <c r="AF36" i="28"/>
  <c r="AN36" i="28"/>
  <c r="AD38" i="28"/>
  <c r="AL38" i="28"/>
  <c r="AC39" i="28"/>
  <c r="AK39" i="28"/>
  <c r="AB40" i="28"/>
  <c r="AJ40" i="28"/>
  <c r="AG43" i="28"/>
  <c r="X44" i="28"/>
  <c r="AF44" i="28"/>
  <c r="AN44" i="28"/>
  <c r="AE45" i="28"/>
  <c r="AM45" i="28"/>
  <c r="W31" i="28"/>
  <c r="W39" i="28"/>
  <c r="AB25" i="28"/>
  <c r="AJ25" i="28"/>
  <c r="AA26" i="28"/>
  <c r="AI26" i="28"/>
  <c r="Z27" i="28"/>
  <c r="AH27" i="28"/>
  <c r="Y28" i="28"/>
  <c r="AG28" i="28"/>
  <c r="X29" i="28"/>
  <c r="AF29" i="28"/>
  <c r="AN29" i="28"/>
  <c r="AE30" i="28"/>
  <c r="AM30" i="28"/>
  <c r="AD31" i="28"/>
  <c r="AL31" i="28"/>
  <c r="AA34" i="28"/>
  <c r="Z35" i="28"/>
  <c r="AG36" i="28"/>
  <c r="AE38" i="28"/>
  <c r="AM38" i="28"/>
  <c r="AD39" i="28"/>
  <c r="AL39" i="28"/>
  <c r="AC40" i="28"/>
  <c r="AK40" i="28"/>
  <c r="AJ41" i="28"/>
  <c r="Z43" i="28"/>
  <c r="AG44" i="28"/>
  <c r="X45" i="28"/>
  <c r="AF45" i="28"/>
  <c r="AN45" i="28"/>
  <c r="AE46" i="28"/>
  <c r="AM46" i="28"/>
  <c r="W40" i="28"/>
  <c r="AC25" i="28"/>
  <c r="AK25" i="28"/>
  <c r="AB26" i="28"/>
  <c r="AJ26" i="28"/>
  <c r="AA27" i="28"/>
  <c r="AI27" i="28"/>
  <c r="Z28" i="28"/>
  <c r="AH28" i="28"/>
  <c r="Y29" i="28"/>
  <c r="AG29" i="28"/>
  <c r="X30" i="28"/>
  <c r="AF30" i="28"/>
  <c r="AN30" i="28"/>
  <c r="AE31" i="28"/>
  <c r="AM31" i="28"/>
  <c r="AA35" i="28"/>
  <c r="Z36" i="28"/>
  <c r="X38" i="28"/>
  <c r="AF38" i="28"/>
  <c r="AN38" i="28"/>
  <c r="AE39" i="28"/>
  <c r="AM39" i="28"/>
  <c r="AD40" i="28"/>
  <c r="AL40" i="28"/>
  <c r="AK41" i="28"/>
  <c r="AA43" i="28"/>
  <c r="Z44" i="28"/>
  <c r="AG45" i="28"/>
  <c r="X46" i="28"/>
  <c r="AF46" i="28"/>
  <c r="AN46" i="28"/>
  <c r="W25" i="28"/>
  <c r="X31" i="28"/>
  <c r="AG38" i="28"/>
  <c r="AF39" i="28"/>
  <c r="AE40" i="28"/>
  <c r="AA44" i="28"/>
  <c r="AG46" i="28"/>
  <c r="W26" i="28"/>
  <c r="AH38" i="28"/>
  <c r="AF40" i="28"/>
  <c r="AM41" i="28"/>
  <c r="AD25" i="28"/>
  <c r="AL25" i="28"/>
  <c r="AC26" i="28"/>
  <c r="AK26" i="28"/>
  <c r="AB27" i="28"/>
  <c r="AJ27" i="28"/>
  <c r="AA28" i="28"/>
  <c r="AI28" i="28"/>
  <c r="Z29" i="28"/>
  <c r="AH29" i="28"/>
  <c r="Y30" i="28"/>
  <c r="AG30" i="28"/>
  <c r="AF31" i="28"/>
  <c r="AN31" i="28"/>
  <c r="AA36" i="28"/>
  <c r="Y38" i="28"/>
  <c r="X39" i="28"/>
  <c r="AN39" i="28"/>
  <c r="AM40" i="28"/>
  <c r="Z45" i="28"/>
  <c r="AM25" i="28"/>
  <c r="AL26" i="28"/>
  <c r="AK27" i="28"/>
  <c r="AJ28" i="28"/>
  <c r="AI29" i="28"/>
  <c r="AH30" i="28"/>
  <c r="AG31" i="28"/>
  <c r="AE33" i="28"/>
  <c r="Z38" i="28"/>
  <c r="AG39" i="28"/>
  <c r="AN40" i="28"/>
  <c r="Z46" i="28"/>
  <c r="Y14" i="28"/>
  <c r="AC12" i="28"/>
  <c r="AK16" i="28"/>
  <c r="W15" i="28"/>
  <c r="AA13" i="28"/>
  <c r="AE21" i="28"/>
  <c r="AA21" i="28"/>
  <c r="AN20" i="28"/>
  <c r="AJ20" i="28"/>
  <c r="AF20" i="28"/>
  <c r="AB20" i="28"/>
  <c r="X20" i="28"/>
  <c r="AK19" i="28"/>
  <c r="AE17" i="28"/>
  <c r="AA17" i="28"/>
  <c r="AM15" i="28"/>
  <c r="AC16" i="28"/>
  <c r="AG14" i="28"/>
  <c r="AK12" i="28"/>
  <c r="Z21" i="28"/>
  <c r="AM20" i="28"/>
  <c r="AI20" i="28"/>
  <c r="AE20" i="28"/>
  <c r="AA20" i="28"/>
  <c r="AN19" i="28"/>
  <c r="AJ19" i="28"/>
  <c r="AG18" i="28"/>
  <c r="AD17" i="28"/>
  <c r="Z17" i="28"/>
  <c r="AG21" i="28"/>
  <c r="AL20" i="28"/>
  <c r="AH20" i="28"/>
  <c r="AD20" i="28"/>
  <c r="Z20" i="28"/>
  <c r="AM19" i="28"/>
  <c r="AF18" i="28"/>
  <c r="AC17" i="28"/>
  <c r="X23" i="28"/>
  <c r="AF23" i="28"/>
  <c r="AN23" i="28"/>
  <c r="AA23" i="28"/>
  <c r="AM23" i="28"/>
  <c r="AG23" i="28"/>
  <c r="Z23" i="28"/>
  <c r="AE23" i="28"/>
  <c r="AE15" i="28"/>
  <c r="AI13" i="28"/>
  <c r="AM11" i="28"/>
  <c r="AF21" i="28"/>
  <c r="X21" i="28"/>
  <c r="AK20" i="28"/>
  <c r="AC20" i="28"/>
  <c r="Y20" i="28"/>
  <c r="AL19" i="28"/>
  <c r="AH19" i="28"/>
  <c r="AI18" i="28"/>
  <c r="AB17" i="28"/>
  <c r="X17" i="28"/>
  <c r="ET22" i="7"/>
  <c r="EW9" i="7"/>
  <c r="ET6" i="7"/>
  <c r="EW17" i="7"/>
  <c r="ET15" i="7"/>
  <c r="ET13" i="7"/>
  <c r="EW4" i="7"/>
  <c r="ET17" i="7"/>
  <c r="ET23" i="7"/>
  <c r="ET21" i="7"/>
  <c r="EW14" i="7"/>
  <c r="EW18" i="7"/>
  <c r="ES18" i="7"/>
  <c r="EW16" i="7"/>
  <c r="EV10" i="7"/>
  <c r="EU10" i="7"/>
  <c r="ER10" i="7"/>
  <c r="ET11" i="7"/>
  <c r="ES11" i="7"/>
  <c r="EW6" i="7"/>
  <c r="ET9" i="7"/>
  <c r="ET7" i="7"/>
  <c r="ET5" i="7"/>
  <c r="ET8" i="7"/>
  <c r="AG10" i="28"/>
  <c r="AM9" i="28"/>
  <c r="AE9" i="28"/>
  <c r="W9" i="28"/>
  <c r="AG8" i="28"/>
  <c r="Y8" i="28"/>
  <c r="AI7" i="28"/>
  <c r="AA7" i="28"/>
  <c r="AK6" i="28"/>
  <c r="AC6" i="28"/>
  <c r="AM5" i="28"/>
  <c r="AE5" i="28"/>
  <c r="W5" i="28"/>
  <c r="AJ16" i="28"/>
  <c r="AL15" i="28"/>
  <c r="AN14" i="28"/>
  <c r="X14" i="28"/>
  <c r="AJ12" i="28"/>
  <c r="AF10" i="28"/>
  <c r="AL9" i="28"/>
  <c r="AN8" i="28"/>
  <c r="X8" i="28"/>
  <c r="AJ6" i="28"/>
  <c r="AL5" i="28"/>
  <c r="AD5" i="28"/>
  <c r="AG16" i="28"/>
  <c r="Y16" i="28"/>
  <c r="AI15" i="28"/>
  <c r="AA15" i="28"/>
  <c r="AK14" i="28"/>
  <c r="AC14" i="28"/>
  <c r="AM13" i="28"/>
  <c r="AE13" i="28"/>
  <c r="W13" i="28"/>
  <c r="AG12" i="28"/>
  <c r="Y12" i="28"/>
  <c r="AE11" i="28"/>
  <c r="AA11" i="28"/>
  <c r="AN10" i="28"/>
  <c r="X10" i="28"/>
  <c r="AI9" i="28"/>
  <c r="AA9" i="28"/>
  <c r="AK8" i="28"/>
  <c r="AC8" i="28"/>
  <c r="AM7" i="28"/>
  <c r="AE7" i="28"/>
  <c r="W7" i="28"/>
  <c r="AG6" i="28"/>
  <c r="Y6" i="28"/>
  <c r="AI5" i="28"/>
  <c r="AA5" i="28"/>
  <c r="AB16" i="28"/>
  <c r="AD15" i="28"/>
  <c r="AF14" i="28"/>
  <c r="AH13" i="28"/>
  <c r="Z13" i="28"/>
  <c r="AB12" i="28"/>
  <c r="AD9" i="28"/>
  <c r="AF8" i="28"/>
  <c r="AH7" i="28"/>
  <c r="Z7" i="28"/>
  <c r="AB6" i="28"/>
  <c r="AN16" i="28"/>
  <c r="AF16" i="28"/>
  <c r="X16" i="28"/>
  <c r="AH15" i="28"/>
  <c r="Z15" i="28"/>
  <c r="AJ14" i="28"/>
  <c r="AB14" i="28"/>
  <c r="AL13" i="28"/>
  <c r="AD13" i="28"/>
  <c r="AN12" i="28"/>
  <c r="AF12" i="28"/>
  <c r="X12" i="28"/>
  <c r="Z11" i="28"/>
  <c r="AH9" i="28"/>
  <c r="Z9" i="28"/>
  <c r="AJ8" i="28"/>
  <c r="AB8" i="28"/>
  <c r="AL7" i="28"/>
  <c r="AD7" i="28"/>
  <c r="AN6" i="28"/>
  <c r="AF6" i="28"/>
  <c r="X6" i="28"/>
  <c r="AH5" i="28"/>
  <c r="Z5" i="28"/>
  <c r="AM16" i="28"/>
  <c r="AI16" i="28"/>
  <c r="AE16" i="28"/>
  <c r="AA16" i="28"/>
  <c r="W16" i="28"/>
  <c r="AK15" i="28"/>
  <c r="AG15" i="28"/>
  <c r="AC15" i="28"/>
  <c r="Y15" i="28"/>
  <c r="AM14" i="28"/>
  <c r="AI14" i="28"/>
  <c r="AE14" i="28"/>
  <c r="AA14" i="28"/>
  <c r="W14" i="28"/>
  <c r="AK13" i="28"/>
  <c r="AG13" i="28"/>
  <c r="AC13" i="28"/>
  <c r="Y13" i="28"/>
  <c r="AM12" i="28"/>
  <c r="AI12" i="28"/>
  <c r="AE12" i="28"/>
  <c r="AA12" i="28"/>
  <c r="W12" i="28"/>
  <c r="AG11" i="28"/>
  <c r="AM10" i="28"/>
  <c r="AE10" i="28"/>
  <c r="AA10" i="28"/>
  <c r="AK9" i="28"/>
  <c r="AG9" i="28"/>
  <c r="AC9" i="28"/>
  <c r="Y9" i="28"/>
  <c r="AM8" i="28"/>
  <c r="AI8" i="28"/>
  <c r="AE8" i="28"/>
  <c r="AA8" i="28"/>
  <c r="W8" i="28"/>
  <c r="AK7" i="28"/>
  <c r="AG7" i="28"/>
  <c r="AC7" i="28"/>
  <c r="Y7" i="28"/>
  <c r="AM6" i="28"/>
  <c r="AI6" i="28"/>
  <c r="AE6" i="28"/>
  <c r="AA6" i="28"/>
  <c r="W6" i="28"/>
  <c r="AK5" i="28"/>
  <c r="AG5" i="28"/>
  <c r="AC5" i="28"/>
  <c r="Y5" i="28"/>
  <c r="W17" i="28"/>
  <c r="AL16" i="28"/>
  <c r="AH16" i="28"/>
  <c r="AD16" i="28"/>
  <c r="Z16" i="28"/>
  <c r="AN15" i="28"/>
  <c r="AJ15" i="28"/>
  <c r="AF15" i="28"/>
  <c r="AB15" i="28"/>
  <c r="X15" i="28"/>
  <c r="AL14" i="28"/>
  <c r="AH14" i="28"/>
  <c r="AD14" i="28"/>
  <c r="Z14" i="28"/>
  <c r="AN13" i="28"/>
  <c r="AJ13" i="28"/>
  <c r="AF13" i="28"/>
  <c r="AB13" i="28"/>
  <c r="X13" i="28"/>
  <c r="AL12" i="28"/>
  <c r="AH12" i="28"/>
  <c r="AD12" i="28"/>
  <c r="Z12" i="28"/>
  <c r="AN11" i="28"/>
  <c r="AF11" i="28"/>
  <c r="X11" i="28"/>
  <c r="Z10" i="28"/>
  <c r="AN9" i="28"/>
  <c r="AJ9" i="28"/>
  <c r="AF9" i="28"/>
  <c r="AB9" i="28"/>
  <c r="X9" i="28"/>
  <c r="AL8" i="28"/>
  <c r="AH8" i="28"/>
  <c r="AD8" i="28"/>
  <c r="Z8" i="28"/>
  <c r="AN7" i="28"/>
  <c r="AJ7" i="28"/>
  <c r="AF7" i="28"/>
  <c r="AB7" i="28"/>
  <c r="X7" i="28"/>
  <c r="AL6" i="28"/>
  <c r="AH6" i="28"/>
  <c r="AD6" i="28"/>
  <c r="Z6" i="28"/>
  <c r="AN5" i="28"/>
  <c r="AJ5" i="28"/>
  <c r="AF5" i="28"/>
  <c r="AB5" i="28"/>
  <c r="X5" i="28"/>
  <c r="F7" i="26"/>
  <c r="F4" i="26"/>
  <c r="F6" i="26"/>
  <c r="F8" i="26"/>
  <c r="F9" i="26"/>
  <c r="BG4" i="4" l="1"/>
  <c r="BJ4" i="4"/>
  <c r="BV4" i="4"/>
  <c r="CH4" i="4"/>
  <c r="CT4" i="4"/>
  <c r="DF4" i="4"/>
  <c r="BM4" i="4"/>
  <c r="BY4" i="4"/>
  <c r="CK4" i="4"/>
  <c r="CW4" i="4"/>
  <c r="BP4" i="4"/>
  <c r="CB4" i="4"/>
  <c r="CN4" i="4"/>
  <c r="CZ4" i="4"/>
  <c r="BS4" i="4"/>
  <c r="CE4" i="4"/>
  <c r="CQ4" i="4"/>
  <c r="DC4" i="4"/>
  <c r="BG1" i="23"/>
  <c r="BG1" i="22"/>
  <c r="X4" i="28"/>
  <c r="Z4" i="28"/>
  <c r="AA4" i="28"/>
  <c r="AD4" i="28"/>
  <c r="AE4" i="28"/>
  <c r="AH4" i="28"/>
  <c r="AI4" i="28"/>
  <c r="AL4" i="28"/>
  <c r="AM4" i="28"/>
  <c r="W4" i="28"/>
  <c r="AK4" i="28" l="1"/>
  <c r="AG4" i="28"/>
  <c r="AC4" i="28"/>
  <c r="Y4" i="28"/>
  <c r="AN4" i="28"/>
  <c r="AJ4" i="28"/>
  <c r="AF4" i="28"/>
  <c r="AB4" i="28"/>
  <c r="A16" i="25"/>
  <c r="AL16" i="25" s="1"/>
  <c r="A17" i="25"/>
  <c r="A15" i="25"/>
  <c r="A11" i="25"/>
  <c r="A12" i="25"/>
  <c r="A13" i="25"/>
  <c r="A10" i="25"/>
  <c r="A5" i="25"/>
  <c r="A6" i="25"/>
  <c r="A7" i="25"/>
  <c r="A8" i="25"/>
  <c r="A4" i="25"/>
  <c r="A29" i="24"/>
  <c r="T29" i="24" s="1"/>
  <c r="A23" i="24"/>
  <c r="A24" i="24"/>
  <c r="A25" i="24"/>
  <c r="A26" i="24"/>
  <c r="A27" i="24"/>
  <c r="W27" i="24" s="1"/>
  <c r="A22" i="24"/>
  <c r="W22" i="24" s="1"/>
  <c r="A18" i="24"/>
  <c r="A19" i="24"/>
  <c r="A17" i="24"/>
  <c r="W17" i="24" s="1"/>
  <c r="A5" i="24"/>
  <c r="W5" i="24" s="1"/>
  <c r="A6" i="24"/>
  <c r="W6" i="24" s="1"/>
  <c r="A7" i="24"/>
  <c r="W7" i="24" s="1"/>
  <c r="A8" i="24"/>
  <c r="W8" i="24" s="1"/>
  <c r="A9" i="24"/>
  <c r="W9" i="24" s="1"/>
  <c r="A10" i="24"/>
  <c r="A11" i="24"/>
  <c r="A12" i="24"/>
  <c r="A13" i="24"/>
  <c r="A4" i="24"/>
  <c r="W4" i="24" s="1"/>
  <c r="A6" i="23"/>
  <c r="BM6" i="23" s="1"/>
  <c r="A5" i="23"/>
  <c r="BU5" i="23" s="1"/>
  <c r="A4" i="23"/>
  <c r="BS4" i="23" s="1"/>
  <c r="A6" i="22"/>
  <c r="BQ6" i="22" s="1"/>
  <c r="A5" i="22"/>
  <c r="BX5" i="22" s="1"/>
  <c r="A4" i="22"/>
  <c r="BW4" i="22" s="1"/>
  <c r="A23" i="21"/>
  <c r="A22" i="21"/>
  <c r="A19" i="21"/>
  <c r="BP19" i="21" s="1"/>
  <c r="A5" i="21"/>
  <c r="BM5" i="21" s="1"/>
  <c r="A6" i="21"/>
  <c r="BP6" i="21" s="1"/>
  <c r="A7" i="21"/>
  <c r="BS7" i="21" s="1"/>
  <c r="A8" i="21"/>
  <c r="A9" i="21"/>
  <c r="BV9" i="21" s="1"/>
  <c r="A10" i="21"/>
  <c r="BY10" i="21" s="1"/>
  <c r="A11" i="21"/>
  <c r="CB11" i="21" s="1"/>
  <c r="A12" i="21"/>
  <c r="CE12" i="21" s="1"/>
  <c r="A13" i="21"/>
  <c r="A14" i="21"/>
  <c r="A15" i="21"/>
  <c r="CT15" i="21" s="1"/>
  <c r="A16" i="21"/>
  <c r="A17" i="21"/>
  <c r="A4" i="21"/>
  <c r="BJ4" i="21" s="1"/>
  <c r="A5" i="17"/>
  <c r="A5" i="16"/>
  <c r="A5" i="8"/>
  <c r="A6" i="8"/>
  <c r="A7" i="8"/>
  <c r="A8" i="8"/>
  <c r="A9" i="8"/>
  <c r="A5" i="9"/>
  <c r="A6" i="9"/>
  <c r="A7" i="9"/>
  <c r="A8" i="9"/>
  <c r="A5" i="12"/>
  <c r="A6" i="12"/>
  <c r="A7" i="12"/>
  <c r="A8" i="12"/>
  <c r="A9" i="12"/>
  <c r="A10" i="12"/>
  <c r="A11" i="12"/>
  <c r="A5" i="13"/>
  <c r="A6" i="13"/>
  <c r="A7" i="13"/>
  <c r="A8" i="13"/>
  <c r="A9" i="13"/>
  <c r="A5" i="14"/>
  <c r="A6" i="14"/>
  <c r="A7" i="14"/>
  <c r="A8" i="14"/>
  <c r="A9" i="14"/>
  <c r="A4" i="14"/>
  <c r="A4" i="13"/>
  <c r="A4" i="12"/>
  <c r="A4" i="9"/>
  <c r="A4" i="8"/>
  <c r="BJ6" i="6"/>
  <c r="BM7" i="6"/>
  <c r="BP8" i="6"/>
  <c r="BV10" i="6"/>
  <c r="BY11" i="6"/>
  <c r="CB12" i="6"/>
  <c r="CE13" i="6"/>
  <c r="CT16" i="6"/>
  <c r="AF5" i="5"/>
  <c r="AI6" i="5"/>
  <c r="AL7" i="5"/>
  <c r="AC4" i="5"/>
  <c r="BG8" i="4"/>
  <c r="BJ9" i="4"/>
  <c r="BM10" i="4"/>
  <c r="BP11" i="4"/>
  <c r="BS12" i="4"/>
  <c r="BV13" i="4"/>
  <c r="BY14" i="4"/>
  <c r="CB15" i="4"/>
  <c r="CE16" i="4"/>
  <c r="CH17" i="4"/>
  <c r="CK18" i="4"/>
  <c r="CN19" i="4"/>
  <c r="CQ20" i="4"/>
  <c r="CT21" i="4"/>
  <c r="CW22" i="4"/>
  <c r="CZ23" i="4"/>
  <c r="DC24" i="4"/>
  <c r="DF25" i="4"/>
  <c r="H2" i="1"/>
  <c r="A14" i="17"/>
  <c r="A13" i="17"/>
  <c r="A14" i="16"/>
  <c r="A13" i="16"/>
  <c r="A22" i="14"/>
  <c r="A21" i="14"/>
  <c r="A17" i="14"/>
  <c r="A18" i="14"/>
  <c r="A19" i="14"/>
  <c r="A16" i="14"/>
  <c r="A12" i="14"/>
  <c r="A13" i="14"/>
  <c r="A14" i="14"/>
  <c r="A11" i="14"/>
  <c r="A25" i="13"/>
  <c r="A24" i="13"/>
  <c r="A19" i="13"/>
  <c r="A20" i="13"/>
  <c r="A21" i="13"/>
  <c r="A22" i="13"/>
  <c r="A18" i="13"/>
  <c r="A13" i="13"/>
  <c r="A14" i="13"/>
  <c r="A15" i="13"/>
  <c r="A12" i="13"/>
  <c r="A28" i="12"/>
  <c r="A21" i="12"/>
  <c r="A22" i="12"/>
  <c r="A23" i="12"/>
  <c r="A24" i="12"/>
  <c r="A25" i="12"/>
  <c r="A20" i="12"/>
  <c r="A14" i="12"/>
  <c r="A15" i="12"/>
  <c r="A16" i="12"/>
  <c r="A17" i="12"/>
  <c r="A18" i="12"/>
  <c r="A13" i="12"/>
  <c r="A23" i="9"/>
  <c r="A18" i="9"/>
  <c r="A19" i="9"/>
  <c r="A20" i="9"/>
  <c r="A17" i="9"/>
  <c r="A12" i="9"/>
  <c r="A13" i="9"/>
  <c r="A14" i="9"/>
  <c r="A11" i="9"/>
  <c r="A22" i="8"/>
  <c r="A16" i="8"/>
  <c r="A17" i="8"/>
  <c r="A18" i="8"/>
  <c r="A19" i="8"/>
  <c r="A20" i="8"/>
  <c r="A15" i="8"/>
  <c r="A12" i="8"/>
  <c r="A13" i="8"/>
  <c r="A11" i="8"/>
  <c r="AC37" i="5"/>
  <c r="Z13" i="16" l="1"/>
  <c r="AF13" i="16"/>
  <c r="AL13" i="16"/>
  <c r="W13" i="16"/>
  <c r="AC13" i="16"/>
  <c r="AI13" i="16"/>
  <c r="W14" i="16"/>
  <c r="AC14" i="16"/>
  <c r="AI14" i="16"/>
  <c r="Z14" i="16"/>
  <c r="AF14" i="16"/>
  <c r="AL14" i="16"/>
  <c r="AC5" i="17"/>
  <c r="AF5" i="17"/>
  <c r="AI5" i="17"/>
  <c r="Z5" i="17"/>
  <c r="AL5" i="17"/>
  <c r="W5" i="17"/>
  <c r="Z14" i="17"/>
  <c r="AL14" i="17"/>
  <c r="AC14" i="17"/>
  <c r="AF14" i="17"/>
  <c r="W14" i="17"/>
  <c r="AI14" i="17"/>
  <c r="AF13" i="17"/>
  <c r="W13" i="17"/>
  <c r="AI13" i="17"/>
  <c r="Z13" i="17"/>
  <c r="AL13" i="17"/>
  <c r="AC13" i="17"/>
  <c r="W5" i="16"/>
  <c r="AI5" i="16"/>
  <c r="Z5" i="16"/>
  <c r="AC5" i="16"/>
  <c r="AF5" i="16"/>
  <c r="AL5" i="16"/>
  <c r="T4" i="24"/>
  <c r="BJ50" i="6"/>
  <c r="BV50" i="6"/>
  <c r="CH50" i="6"/>
  <c r="CT50" i="6"/>
  <c r="DF50" i="6"/>
  <c r="BM50" i="6"/>
  <c r="BY50" i="6"/>
  <c r="CK50" i="6"/>
  <c r="CW50" i="6"/>
  <c r="BP50" i="6"/>
  <c r="CB50" i="6"/>
  <c r="CN50" i="6"/>
  <c r="CZ50" i="6"/>
  <c r="BS50" i="6"/>
  <c r="CE50" i="6"/>
  <c r="CQ50" i="6"/>
  <c r="DC50" i="6"/>
  <c r="BG50" i="6"/>
  <c r="BS12" i="7"/>
  <c r="CE12" i="7"/>
  <c r="CQ12" i="7"/>
  <c r="CZ12" i="7"/>
  <c r="BJ12" i="7"/>
  <c r="BV12" i="7"/>
  <c r="CH12" i="7"/>
  <c r="CT12" i="7"/>
  <c r="DC12" i="7"/>
  <c r="BM12" i="7"/>
  <c r="BY12" i="7"/>
  <c r="CK12" i="7"/>
  <c r="DF12" i="7"/>
  <c r="BP12" i="7"/>
  <c r="CB12" i="7"/>
  <c r="CN12" i="7"/>
  <c r="CW12" i="7"/>
  <c r="BG12" i="7"/>
  <c r="BP14" i="7"/>
  <c r="CB14" i="7"/>
  <c r="CN14" i="7"/>
  <c r="CW14" i="7"/>
  <c r="BS14" i="7"/>
  <c r="CE14" i="7"/>
  <c r="CQ14" i="7"/>
  <c r="CZ14" i="7"/>
  <c r="BJ14" i="7"/>
  <c r="BV14" i="7"/>
  <c r="CH14" i="7"/>
  <c r="DC14" i="7"/>
  <c r="BM14" i="7"/>
  <c r="BY14" i="7"/>
  <c r="CK14" i="7"/>
  <c r="CT14" i="7"/>
  <c r="DF14" i="7"/>
  <c r="BG14" i="7"/>
  <c r="BJ13" i="8"/>
  <c r="BV13" i="8"/>
  <c r="CH13" i="8"/>
  <c r="CT13" i="8"/>
  <c r="DF13" i="8"/>
  <c r="BM13" i="8"/>
  <c r="BY13" i="8"/>
  <c r="CK13" i="8"/>
  <c r="CW13" i="8"/>
  <c r="BP13" i="8"/>
  <c r="CB13" i="8"/>
  <c r="CN13" i="8"/>
  <c r="CZ13" i="8"/>
  <c r="BG13" i="8"/>
  <c r="BS13" i="8"/>
  <c r="CE13" i="8"/>
  <c r="CQ13" i="8"/>
  <c r="DC13" i="8"/>
  <c r="BM12" i="9"/>
  <c r="BY12" i="9"/>
  <c r="CK12" i="9"/>
  <c r="CW12" i="9"/>
  <c r="BP12" i="9"/>
  <c r="CB12" i="9"/>
  <c r="CN12" i="9"/>
  <c r="CZ12" i="9"/>
  <c r="BS12" i="9"/>
  <c r="CE12" i="9"/>
  <c r="CQ12" i="9"/>
  <c r="DC12" i="9"/>
  <c r="BG12" i="9"/>
  <c r="BJ12" i="9"/>
  <c r="BV12" i="9"/>
  <c r="CH12" i="9"/>
  <c r="CT12" i="9"/>
  <c r="DF12" i="9"/>
  <c r="DC18" i="12"/>
  <c r="BJ18" i="12"/>
  <c r="BV18" i="12"/>
  <c r="CH18" i="12"/>
  <c r="CT18" i="12"/>
  <c r="DF18" i="12"/>
  <c r="BM18" i="12"/>
  <c r="BY18" i="12"/>
  <c r="CK18" i="12"/>
  <c r="CW18" i="12"/>
  <c r="BP18" i="12"/>
  <c r="CB18" i="12"/>
  <c r="CN18" i="12"/>
  <c r="CZ18" i="12"/>
  <c r="BS18" i="12"/>
  <c r="CE18" i="12"/>
  <c r="CQ18" i="12"/>
  <c r="BG18" i="12"/>
  <c r="BP12" i="13"/>
  <c r="CB12" i="13"/>
  <c r="CN12" i="13"/>
  <c r="CZ12" i="13"/>
  <c r="BS12" i="13"/>
  <c r="CE12" i="13"/>
  <c r="CQ12" i="13"/>
  <c r="DC12" i="13"/>
  <c r="BJ12" i="13"/>
  <c r="CH12" i="13"/>
  <c r="DF12" i="13"/>
  <c r="BM12" i="13"/>
  <c r="CK12" i="13"/>
  <c r="BV12" i="13"/>
  <c r="CT12" i="13"/>
  <c r="BY12" i="13"/>
  <c r="CW12" i="13"/>
  <c r="BG12" i="13"/>
  <c r="BJ18" i="13"/>
  <c r="BV18" i="13"/>
  <c r="CH18" i="13"/>
  <c r="CT18" i="13"/>
  <c r="DF18" i="13"/>
  <c r="BM18" i="13"/>
  <c r="BY18" i="13"/>
  <c r="CK18" i="13"/>
  <c r="CW18" i="13"/>
  <c r="BP18" i="13"/>
  <c r="CN18" i="13"/>
  <c r="BS18" i="13"/>
  <c r="CQ18" i="13"/>
  <c r="BG18" i="13"/>
  <c r="CB18" i="13"/>
  <c r="CZ18" i="13"/>
  <c r="CE18" i="13"/>
  <c r="DC18" i="13"/>
  <c r="BS14" i="14"/>
  <c r="CE14" i="14"/>
  <c r="CQ14" i="14"/>
  <c r="DC14" i="14"/>
  <c r="BJ14" i="14"/>
  <c r="BV14" i="14"/>
  <c r="CH14" i="14"/>
  <c r="CT14" i="14"/>
  <c r="DF14" i="14"/>
  <c r="BM14" i="14"/>
  <c r="BY14" i="14"/>
  <c r="CK14" i="14"/>
  <c r="CW14" i="14"/>
  <c r="BP14" i="14"/>
  <c r="CB14" i="14"/>
  <c r="CN14" i="14"/>
  <c r="CZ14" i="14"/>
  <c r="BG14" i="14"/>
  <c r="BJ22" i="14"/>
  <c r="BV22" i="14"/>
  <c r="CH22" i="14"/>
  <c r="CT22" i="14"/>
  <c r="DF22" i="14"/>
  <c r="BM22" i="14"/>
  <c r="BY22" i="14"/>
  <c r="CK22" i="14"/>
  <c r="CW22" i="14"/>
  <c r="BG22" i="14"/>
  <c r="BP22" i="14"/>
  <c r="CB22" i="14"/>
  <c r="CN22" i="14"/>
  <c r="CZ22" i="14"/>
  <c r="BS22" i="14"/>
  <c r="CE22" i="14"/>
  <c r="CQ22" i="14"/>
  <c r="DC22" i="14"/>
  <c r="BG48" i="4"/>
  <c r="BS48" i="4"/>
  <c r="CE48" i="4"/>
  <c r="CQ48" i="4"/>
  <c r="DC48" i="4"/>
  <c r="BJ48" i="4"/>
  <c r="BV48" i="4"/>
  <c r="CH48" i="4"/>
  <c r="CT48" i="4"/>
  <c r="DF48" i="4"/>
  <c r="BM48" i="4"/>
  <c r="BY48" i="4"/>
  <c r="CK48" i="4"/>
  <c r="CW48" i="4"/>
  <c r="BP48" i="4"/>
  <c r="CB48" i="4"/>
  <c r="CN48" i="4"/>
  <c r="CZ48" i="4"/>
  <c r="AC27" i="5"/>
  <c r="AF27" i="5"/>
  <c r="AR27" i="5"/>
  <c r="AI27" i="5"/>
  <c r="AU27" i="5"/>
  <c r="AL27" i="5"/>
  <c r="AX27" i="5"/>
  <c r="AO27" i="5"/>
  <c r="BM53" i="6"/>
  <c r="BY53" i="6"/>
  <c r="CK53" i="6"/>
  <c r="CW53" i="6"/>
  <c r="BP53" i="6"/>
  <c r="CB53" i="6"/>
  <c r="CN53" i="6"/>
  <c r="CZ53" i="6"/>
  <c r="BS53" i="6"/>
  <c r="CE53" i="6"/>
  <c r="CQ53" i="6"/>
  <c r="DC53" i="6"/>
  <c r="BJ53" i="6"/>
  <c r="BV53" i="6"/>
  <c r="CH53" i="6"/>
  <c r="CT53" i="6"/>
  <c r="DF53" i="6"/>
  <c r="BG53" i="6"/>
  <c r="BM49" i="6"/>
  <c r="BY49" i="6"/>
  <c r="CK49" i="6"/>
  <c r="CW49" i="6"/>
  <c r="BP49" i="6"/>
  <c r="CB49" i="6"/>
  <c r="CN49" i="6"/>
  <c r="CZ49" i="6"/>
  <c r="BS49" i="6"/>
  <c r="CE49" i="6"/>
  <c r="CQ49" i="6"/>
  <c r="DC49" i="6"/>
  <c r="BJ49" i="6"/>
  <c r="BV49" i="6"/>
  <c r="CH49" i="6"/>
  <c r="CT49" i="6"/>
  <c r="DF49" i="6"/>
  <c r="BG49" i="6"/>
  <c r="BM45" i="6"/>
  <c r="BY45" i="6"/>
  <c r="CK45" i="6"/>
  <c r="CW45" i="6"/>
  <c r="BP45" i="6"/>
  <c r="CB45" i="6"/>
  <c r="CN45" i="6"/>
  <c r="CZ45" i="6"/>
  <c r="BS45" i="6"/>
  <c r="CE45" i="6"/>
  <c r="CQ45" i="6"/>
  <c r="DC45" i="6"/>
  <c r="BJ45" i="6"/>
  <c r="BV45" i="6"/>
  <c r="CH45" i="6"/>
  <c r="CT45" i="6"/>
  <c r="DF45" i="6"/>
  <c r="BG45" i="6"/>
  <c r="BJ17" i="7"/>
  <c r="BV17" i="7"/>
  <c r="CH17" i="7"/>
  <c r="CT17" i="7"/>
  <c r="DF17" i="7"/>
  <c r="BM17" i="7"/>
  <c r="BY17" i="7"/>
  <c r="CK17" i="7"/>
  <c r="CW17" i="7"/>
  <c r="BP17" i="7"/>
  <c r="CB17" i="7"/>
  <c r="CN17" i="7"/>
  <c r="CZ17" i="7"/>
  <c r="BS17" i="7"/>
  <c r="CE17" i="7"/>
  <c r="CQ17" i="7"/>
  <c r="DC17" i="7"/>
  <c r="BG17" i="7"/>
  <c r="BM13" i="7"/>
  <c r="BY13" i="7"/>
  <c r="CK13" i="7"/>
  <c r="CT13" i="7"/>
  <c r="DC13" i="7"/>
  <c r="BP13" i="7"/>
  <c r="CB13" i="7"/>
  <c r="CN13" i="7"/>
  <c r="DF13" i="7"/>
  <c r="BS13" i="7"/>
  <c r="CE13" i="7"/>
  <c r="CQ13" i="7"/>
  <c r="CW13" i="7"/>
  <c r="BJ13" i="7"/>
  <c r="BV13" i="7"/>
  <c r="CH13" i="7"/>
  <c r="CZ13" i="7"/>
  <c r="BG13" i="7"/>
  <c r="BM21" i="7"/>
  <c r="BY21" i="7"/>
  <c r="CK21" i="7"/>
  <c r="BP21" i="7"/>
  <c r="CB21" i="7"/>
  <c r="BS21" i="7"/>
  <c r="CE21" i="7"/>
  <c r="CQ21" i="7"/>
  <c r="CW21" i="7"/>
  <c r="BJ21" i="7"/>
  <c r="BV21" i="7"/>
  <c r="CH21" i="7"/>
  <c r="CZ21" i="7"/>
  <c r="CN21" i="7"/>
  <c r="DC21" i="7"/>
  <c r="BG21" i="7"/>
  <c r="CT21" i="7"/>
  <c r="DF21" i="7"/>
  <c r="BM12" i="8"/>
  <c r="BY12" i="8"/>
  <c r="CK12" i="8"/>
  <c r="CW12" i="8"/>
  <c r="BP12" i="8"/>
  <c r="CB12" i="8"/>
  <c r="CN12" i="8"/>
  <c r="CZ12" i="8"/>
  <c r="BG12" i="8"/>
  <c r="BS12" i="8"/>
  <c r="CE12" i="8"/>
  <c r="CQ12" i="8"/>
  <c r="DC12" i="8"/>
  <c r="BJ12" i="8"/>
  <c r="BV12" i="8"/>
  <c r="CH12" i="8"/>
  <c r="CT12" i="8"/>
  <c r="DF12" i="8"/>
  <c r="BS18" i="8"/>
  <c r="CE18" i="8"/>
  <c r="CQ18" i="8"/>
  <c r="DC18" i="8"/>
  <c r="BJ18" i="8"/>
  <c r="BV18" i="8"/>
  <c r="CH18" i="8"/>
  <c r="CT18" i="8"/>
  <c r="DF18" i="8"/>
  <c r="BM18" i="8"/>
  <c r="BY18" i="8"/>
  <c r="CK18" i="8"/>
  <c r="CW18" i="8"/>
  <c r="BP18" i="8"/>
  <c r="CB18" i="8"/>
  <c r="CN18" i="8"/>
  <c r="CZ18" i="8"/>
  <c r="BG18" i="8"/>
  <c r="BP11" i="9"/>
  <c r="CB11" i="9"/>
  <c r="CN11" i="9"/>
  <c r="CZ11" i="9"/>
  <c r="BS11" i="9"/>
  <c r="CE11" i="9"/>
  <c r="CQ11" i="9"/>
  <c r="DC11" i="9"/>
  <c r="BG11" i="9"/>
  <c r="BJ11" i="9"/>
  <c r="BV11" i="9"/>
  <c r="CH11" i="9"/>
  <c r="CT11" i="9"/>
  <c r="DF11" i="9"/>
  <c r="BM11" i="9"/>
  <c r="BY11" i="9"/>
  <c r="CK11" i="9"/>
  <c r="CW11" i="9"/>
  <c r="BJ17" i="9"/>
  <c r="BV17" i="9"/>
  <c r="CH17" i="9"/>
  <c r="CT17" i="9"/>
  <c r="DF17" i="9"/>
  <c r="BM17" i="9"/>
  <c r="BY17" i="9"/>
  <c r="CK17" i="9"/>
  <c r="CW17" i="9"/>
  <c r="BP17" i="9"/>
  <c r="CB17" i="9"/>
  <c r="CN17" i="9"/>
  <c r="CZ17" i="9"/>
  <c r="BS17" i="9"/>
  <c r="CE17" i="9"/>
  <c r="CQ17" i="9"/>
  <c r="DC17" i="9"/>
  <c r="BG17" i="9"/>
  <c r="BP23" i="9"/>
  <c r="CB23" i="9"/>
  <c r="CN23" i="9"/>
  <c r="CZ23" i="9"/>
  <c r="BS23" i="9"/>
  <c r="CE23" i="9"/>
  <c r="CQ23" i="9"/>
  <c r="DC23" i="9"/>
  <c r="BG23" i="9"/>
  <c r="BJ23" i="9"/>
  <c r="BV23" i="9"/>
  <c r="CH23" i="9"/>
  <c r="CT23" i="9"/>
  <c r="DF23" i="9"/>
  <c r="BM23" i="9"/>
  <c r="BY23" i="9"/>
  <c r="CK23" i="9"/>
  <c r="CW23" i="9"/>
  <c r="BG38" i="11"/>
  <c r="DC17" i="12"/>
  <c r="BM17" i="12"/>
  <c r="BY17" i="12"/>
  <c r="CK17" i="12"/>
  <c r="DF17" i="12"/>
  <c r="BP17" i="12"/>
  <c r="CB17" i="12"/>
  <c r="CN17" i="12"/>
  <c r="CW17" i="12"/>
  <c r="BS17" i="12"/>
  <c r="CE17" i="12"/>
  <c r="CQ17" i="12"/>
  <c r="BG17" i="12"/>
  <c r="CZ17" i="12"/>
  <c r="BJ17" i="12"/>
  <c r="BV17" i="12"/>
  <c r="CH17" i="12"/>
  <c r="CT17" i="12"/>
  <c r="DC20" i="12"/>
  <c r="BP20" i="12"/>
  <c r="CB20" i="12"/>
  <c r="CN20" i="12"/>
  <c r="DF20" i="12"/>
  <c r="BS20" i="12"/>
  <c r="CE20" i="12"/>
  <c r="CQ20" i="12"/>
  <c r="BG20" i="12"/>
  <c r="CW20" i="12"/>
  <c r="BJ20" i="12"/>
  <c r="BV20" i="12"/>
  <c r="CH20" i="12"/>
  <c r="CT20" i="12"/>
  <c r="CZ20" i="12"/>
  <c r="BM20" i="12"/>
  <c r="BY20" i="12"/>
  <c r="CK20" i="12"/>
  <c r="DC22" i="12"/>
  <c r="BJ22" i="12"/>
  <c r="BV22" i="12"/>
  <c r="CH22" i="12"/>
  <c r="CT22" i="12"/>
  <c r="DF22" i="12"/>
  <c r="BM22" i="12"/>
  <c r="BY22" i="12"/>
  <c r="CK22" i="12"/>
  <c r="CW22" i="12"/>
  <c r="BP22" i="12"/>
  <c r="CB22" i="12"/>
  <c r="CN22" i="12"/>
  <c r="CZ22" i="12"/>
  <c r="BS22" i="12"/>
  <c r="CE22" i="12"/>
  <c r="CQ22" i="12"/>
  <c r="BG22" i="12"/>
  <c r="BS15" i="13"/>
  <c r="CE15" i="13"/>
  <c r="CQ15" i="13"/>
  <c r="DC15" i="13"/>
  <c r="BJ15" i="13"/>
  <c r="BV15" i="13"/>
  <c r="CH15" i="13"/>
  <c r="CT15" i="13"/>
  <c r="DF15" i="13"/>
  <c r="BY15" i="13"/>
  <c r="CW15" i="13"/>
  <c r="CB15" i="13"/>
  <c r="CZ15" i="13"/>
  <c r="BM15" i="13"/>
  <c r="CK15" i="13"/>
  <c r="BG15" i="13"/>
  <c r="BP15" i="13"/>
  <c r="CN15" i="13"/>
  <c r="BJ22" i="13"/>
  <c r="BV22" i="13"/>
  <c r="CH22" i="13"/>
  <c r="CT22" i="13"/>
  <c r="DF22" i="13"/>
  <c r="BM22" i="13"/>
  <c r="BY22" i="13"/>
  <c r="CK22" i="13"/>
  <c r="CW22" i="13"/>
  <c r="BG22" i="13"/>
  <c r="BP22" i="13"/>
  <c r="CB22" i="13"/>
  <c r="CN22" i="13"/>
  <c r="CZ22" i="13"/>
  <c r="BS22" i="13"/>
  <c r="CE22" i="13"/>
  <c r="CQ22" i="13"/>
  <c r="DC22" i="13"/>
  <c r="BP24" i="13"/>
  <c r="CB24" i="13"/>
  <c r="CN24" i="13"/>
  <c r="CZ24" i="13"/>
  <c r="BS24" i="13"/>
  <c r="CE24" i="13"/>
  <c r="CQ24" i="13"/>
  <c r="DC24" i="13"/>
  <c r="BJ24" i="13"/>
  <c r="BV24" i="13"/>
  <c r="CH24" i="13"/>
  <c r="CT24" i="13"/>
  <c r="DF24" i="13"/>
  <c r="BM24" i="13"/>
  <c r="BY24" i="13"/>
  <c r="CK24" i="13"/>
  <c r="CW24" i="13"/>
  <c r="BG24" i="13"/>
  <c r="BJ13" i="14"/>
  <c r="BV13" i="14"/>
  <c r="CH13" i="14"/>
  <c r="CT13" i="14"/>
  <c r="DF13" i="14"/>
  <c r="BM13" i="14"/>
  <c r="BY13" i="14"/>
  <c r="CK13" i="14"/>
  <c r="CW13" i="14"/>
  <c r="BP13" i="14"/>
  <c r="CB13" i="14"/>
  <c r="CN13" i="14"/>
  <c r="CZ13" i="14"/>
  <c r="BG13" i="14"/>
  <c r="BS13" i="14"/>
  <c r="CE13" i="14"/>
  <c r="CQ13" i="14"/>
  <c r="DC13" i="14"/>
  <c r="BJ18" i="14"/>
  <c r="BV18" i="14"/>
  <c r="CH18" i="14"/>
  <c r="CT18" i="14"/>
  <c r="DF18" i="14"/>
  <c r="BM18" i="14"/>
  <c r="BY18" i="14"/>
  <c r="CK18" i="14"/>
  <c r="CW18" i="14"/>
  <c r="BG18" i="14"/>
  <c r="BP18" i="14"/>
  <c r="CB18" i="14"/>
  <c r="CN18" i="14"/>
  <c r="CZ18" i="14"/>
  <c r="BS18" i="14"/>
  <c r="CE18" i="14"/>
  <c r="CQ18" i="14"/>
  <c r="DC18" i="14"/>
  <c r="BG37" i="4"/>
  <c r="BM37" i="4"/>
  <c r="BY37" i="4"/>
  <c r="CK37" i="4"/>
  <c r="CW37" i="4"/>
  <c r="BP37" i="4"/>
  <c r="CB37" i="4"/>
  <c r="CN37" i="4"/>
  <c r="CZ37" i="4"/>
  <c r="BS37" i="4"/>
  <c r="CE37" i="4"/>
  <c r="CQ37" i="4"/>
  <c r="DC37" i="4"/>
  <c r="BJ37" i="4"/>
  <c r="BV37" i="4"/>
  <c r="CH37" i="4"/>
  <c r="CT37" i="4"/>
  <c r="DF37" i="4"/>
  <c r="BM47" i="4"/>
  <c r="BY47" i="4"/>
  <c r="CK47" i="4"/>
  <c r="CW47" i="4"/>
  <c r="BP47" i="4"/>
  <c r="CB47" i="4"/>
  <c r="CN47" i="4"/>
  <c r="CZ47" i="4"/>
  <c r="BG47" i="4"/>
  <c r="BS47" i="4"/>
  <c r="CE47" i="4"/>
  <c r="CQ47" i="4"/>
  <c r="DC47" i="4"/>
  <c r="BJ47" i="4"/>
  <c r="BV47" i="4"/>
  <c r="CH47" i="4"/>
  <c r="CT47" i="4"/>
  <c r="DF47" i="4"/>
  <c r="BM43" i="4"/>
  <c r="BY43" i="4"/>
  <c r="CK43" i="4"/>
  <c r="CW43" i="4"/>
  <c r="BP43" i="4"/>
  <c r="CB43" i="4"/>
  <c r="CN43" i="4"/>
  <c r="CZ43" i="4"/>
  <c r="BG43" i="4"/>
  <c r="BS43" i="4"/>
  <c r="CE43" i="4"/>
  <c r="CQ43" i="4"/>
  <c r="DC43" i="4"/>
  <c r="BJ43" i="4"/>
  <c r="BV43" i="4"/>
  <c r="CH43" i="4"/>
  <c r="CT43" i="4"/>
  <c r="DF43" i="4"/>
  <c r="BM55" i="4"/>
  <c r="BY55" i="4"/>
  <c r="CK55" i="4"/>
  <c r="CW55" i="4"/>
  <c r="BP55" i="4"/>
  <c r="CB55" i="4"/>
  <c r="CN55" i="4"/>
  <c r="CZ55" i="4"/>
  <c r="BG55" i="4"/>
  <c r="BS55" i="4"/>
  <c r="CE55" i="4"/>
  <c r="CQ55" i="4"/>
  <c r="DC55" i="4"/>
  <c r="BJ55" i="4"/>
  <c r="BV55" i="4"/>
  <c r="CH55" i="4"/>
  <c r="CT55" i="4"/>
  <c r="DF55" i="4"/>
  <c r="BG7" i="4"/>
  <c r="BS7" i="4"/>
  <c r="CE7" i="4"/>
  <c r="CQ7" i="4"/>
  <c r="DC7" i="4"/>
  <c r="BJ7" i="4"/>
  <c r="BV7" i="4"/>
  <c r="CH7" i="4"/>
  <c r="CT7" i="4"/>
  <c r="DF7" i="4"/>
  <c r="BM7" i="4"/>
  <c r="BY7" i="4"/>
  <c r="CK7" i="4"/>
  <c r="CW7" i="4"/>
  <c r="BP7" i="4"/>
  <c r="CB7" i="4"/>
  <c r="CN7" i="4"/>
  <c r="CZ7" i="4"/>
  <c r="AC13" i="5"/>
  <c r="AL13" i="5"/>
  <c r="AX13" i="5"/>
  <c r="AO13" i="5"/>
  <c r="AF13" i="5"/>
  <c r="AR13" i="5"/>
  <c r="AI13" i="5"/>
  <c r="AU13" i="5"/>
  <c r="AC11" i="5"/>
  <c r="AL11" i="5"/>
  <c r="AX11" i="5"/>
  <c r="AO11" i="5"/>
  <c r="AF11" i="5"/>
  <c r="AR11" i="5"/>
  <c r="AI11" i="5"/>
  <c r="AU11" i="5"/>
  <c r="BM35" i="6"/>
  <c r="BY35" i="6"/>
  <c r="CK35" i="6"/>
  <c r="CW35" i="6"/>
  <c r="BP35" i="6"/>
  <c r="CB35" i="6"/>
  <c r="CN35" i="6"/>
  <c r="CZ35" i="6"/>
  <c r="BS35" i="6"/>
  <c r="CE35" i="6"/>
  <c r="CQ35" i="6"/>
  <c r="DC35" i="6"/>
  <c r="BJ35" i="6"/>
  <c r="BV35" i="6"/>
  <c r="CH35" i="6"/>
  <c r="CT35" i="6"/>
  <c r="DF35" i="6"/>
  <c r="BG35" i="6"/>
  <c r="BM31" i="6"/>
  <c r="BY31" i="6"/>
  <c r="CK31" i="6"/>
  <c r="CW31" i="6"/>
  <c r="BP31" i="6"/>
  <c r="CB31" i="6"/>
  <c r="CN31" i="6"/>
  <c r="CZ31" i="6"/>
  <c r="BS31" i="6"/>
  <c r="CE31" i="6"/>
  <c r="CQ31" i="6"/>
  <c r="DC31" i="6"/>
  <c r="BJ31" i="6"/>
  <c r="BV31" i="6"/>
  <c r="CH31" i="6"/>
  <c r="CT31" i="6"/>
  <c r="DF31" i="6"/>
  <c r="BG31" i="6"/>
  <c r="BM27" i="6"/>
  <c r="BY27" i="6"/>
  <c r="CK27" i="6"/>
  <c r="CW27" i="6"/>
  <c r="BP27" i="6"/>
  <c r="CB27" i="6"/>
  <c r="CN27" i="6"/>
  <c r="CZ27" i="6"/>
  <c r="BS27" i="6"/>
  <c r="CE27" i="6"/>
  <c r="CQ27" i="6"/>
  <c r="DC27" i="6"/>
  <c r="BJ27" i="6"/>
  <c r="BV27" i="6"/>
  <c r="CH27" i="6"/>
  <c r="CT27" i="6"/>
  <c r="DF27" i="6"/>
  <c r="BG27" i="6"/>
  <c r="BM23" i="6"/>
  <c r="BY23" i="6"/>
  <c r="CK23" i="6"/>
  <c r="CW23" i="6"/>
  <c r="BP23" i="6"/>
  <c r="CB23" i="6"/>
  <c r="CN23" i="6"/>
  <c r="CZ23" i="6"/>
  <c r="BS23" i="6"/>
  <c r="CE23" i="6"/>
  <c r="CQ23" i="6"/>
  <c r="DC23" i="6"/>
  <c r="BJ23" i="6"/>
  <c r="BV23" i="6"/>
  <c r="CH23" i="6"/>
  <c r="CT23" i="6"/>
  <c r="DF23" i="6"/>
  <c r="BG23" i="6"/>
  <c r="BM19" i="6"/>
  <c r="BY19" i="6"/>
  <c r="CK19" i="6"/>
  <c r="CW19" i="6"/>
  <c r="BP19" i="6"/>
  <c r="CB19" i="6"/>
  <c r="CN19" i="6"/>
  <c r="CZ19" i="6"/>
  <c r="BS19" i="6"/>
  <c r="CE19" i="6"/>
  <c r="CQ19" i="6"/>
  <c r="DC19" i="6"/>
  <c r="BJ19" i="6"/>
  <c r="BV19" i="6"/>
  <c r="CH19" i="6"/>
  <c r="CT19" i="6"/>
  <c r="DF19" i="6"/>
  <c r="BG19" i="6"/>
  <c r="CN15" i="6"/>
  <c r="CQ15" i="6"/>
  <c r="BM9" i="7"/>
  <c r="BY9" i="7"/>
  <c r="CK9" i="7"/>
  <c r="DF9" i="7"/>
  <c r="BP9" i="7"/>
  <c r="CB9" i="7"/>
  <c r="CN9" i="7"/>
  <c r="CW9" i="7"/>
  <c r="BS9" i="7"/>
  <c r="CE9" i="7"/>
  <c r="CQ9" i="7"/>
  <c r="CZ9" i="7"/>
  <c r="BJ9" i="7"/>
  <c r="BV9" i="7"/>
  <c r="CH9" i="7"/>
  <c r="CT9" i="7"/>
  <c r="DC9" i="7"/>
  <c r="BG9" i="7"/>
  <c r="BP5" i="7"/>
  <c r="CB5" i="7"/>
  <c r="CN5" i="7"/>
  <c r="DF5" i="7"/>
  <c r="BS5" i="7"/>
  <c r="CE5" i="7"/>
  <c r="CQ5" i="7"/>
  <c r="CW5" i="7"/>
  <c r="BJ5" i="7"/>
  <c r="BV5" i="7"/>
  <c r="CH5" i="7"/>
  <c r="CZ5" i="7"/>
  <c r="BM5" i="7"/>
  <c r="BY5" i="7"/>
  <c r="CK5" i="7"/>
  <c r="CT5" i="7"/>
  <c r="DC5" i="7"/>
  <c r="BG5" i="7"/>
  <c r="DC4" i="12"/>
  <c r="BP4" i="12"/>
  <c r="CB4" i="12"/>
  <c r="CN4" i="12"/>
  <c r="DF4" i="12"/>
  <c r="BS4" i="12"/>
  <c r="CE4" i="12"/>
  <c r="CQ4" i="12"/>
  <c r="CW4" i="12"/>
  <c r="BJ4" i="12"/>
  <c r="BV4" i="12"/>
  <c r="CH4" i="12"/>
  <c r="CT4" i="12"/>
  <c r="CZ4" i="12"/>
  <c r="BM4" i="12"/>
  <c r="BY4" i="12"/>
  <c r="CK4" i="12"/>
  <c r="BG4" i="12"/>
  <c r="BJ9" i="14"/>
  <c r="BV9" i="14"/>
  <c r="CH9" i="14"/>
  <c r="CT9" i="14"/>
  <c r="DF9" i="14"/>
  <c r="BM9" i="14"/>
  <c r="BY9" i="14"/>
  <c r="CK9" i="14"/>
  <c r="CW9" i="14"/>
  <c r="BP9" i="14"/>
  <c r="CB9" i="14"/>
  <c r="CN9" i="14"/>
  <c r="CZ9" i="14"/>
  <c r="BG9" i="14"/>
  <c r="BS9" i="14"/>
  <c r="CE9" i="14"/>
  <c r="CQ9" i="14"/>
  <c r="DC9" i="14"/>
  <c r="BJ5" i="14"/>
  <c r="BV5" i="14"/>
  <c r="CH5" i="14"/>
  <c r="CT5" i="14"/>
  <c r="DF5" i="14"/>
  <c r="BM5" i="14"/>
  <c r="BY5" i="14"/>
  <c r="CK5" i="14"/>
  <c r="CW5" i="14"/>
  <c r="BG5" i="14"/>
  <c r="BP5" i="14"/>
  <c r="CB5" i="14"/>
  <c r="CN5" i="14"/>
  <c r="CZ5" i="14"/>
  <c r="BS5" i="14"/>
  <c r="CE5" i="14"/>
  <c r="CQ5" i="14"/>
  <c r="DC5" i="14"/>
  <c r="BJ6" i="13"/>
  <c r="BV6" i="13"/>
  <c r="CH6" i="13"/>
  <c r="CT6" i="13"/>
  <c r="DF6" i="13"/>
  <c r="BM6" i="13"/>
  <c r="BY6" i="13"/>
  <c r="CK6" i="13"/>
  <c r="CW6" i="13"/>
  <c r="BP6" i="13"/>
  <c r="CB6" i="13"/>
  <c r="CN6" i="13"/>
  <c r="CQ6" i="13"/>
  <c r="BG6" i="13"/>
  <c r="BS6" i="13"/>
  <c r="CZ6" i="13"/>
  <c r="CE6" i="13"/>
  <c r="DC6" i="13"/>
  <c r="DC9" i="12"/>
  <c r="BM9" i="12"/>
  <c r="BY9" i="12"/>
  <c r="CK9" i="12"/>
  <c r="DF9" i="12"/>
  <c r="BP9" i="12"/>
  <c r="CB9" i="12"/>
  <c r="CN9" i="12"/>
  <c r="CW9" i="12"/>
  <c r="BS9" i="12"/>
  <c r="CE9" i="12"/>
  <c r="CQ9" i="12"/>
  <c r="BG9" i="12"/>
  <c r="CZ9" i="12"/>
  <c r="BJ9" i="12"/>
  <c r="BV9" i="12"/>
  <c r="CH9" i="12"/>
  <c r="CT9" i="12"/>
  <c r="DC5" i="12"/>
  <c r="BM5" i="12"/>
  <c r="BY5" i="12"/>
  <c r="CK5" i="12"/>
  <c r="DF5" i="12"/>
  <c r="BP5" i="12"/>
  <c r="CB5" i="12"/>
  <c r="CN5" i="12"/>
  <c r="CW5" i="12"/>
  <c r="BS5" i="12"/>
  <c r="CE5" i="12"/>
  <c r="CQ5" i="12"/>
  <c r="BG5" i="12"/>
  <c r="CZ5" i="12"/>
  <c r="BJ5" i="12"/>
  <c r="BV5" i="12"/>
  <c r="CH5" i="12"/>
  <c r="CT5" i="12"/>
  <c r="BM8" i="9"/>
  <c r="BY8" i="9"/>
  <c r="CK8" i="9"/>
  <c r="CW8" i="9"/>
  <c r="BP8" i="9"/>
  <c r="CB8" i="9"/>
  <c r="CN8" i="9"/>
  <c r="CZ8" i="9"/>
  <c r="BS8" i="9"/>
  <c r="CE8" i="9"/>
  <c r="CQ8" i="9"/>
  <c r="DC8" i="9"/>
  <c r="BG8" i="9"/>
  <c r="BJ8" i="9"/>
  <c r="BV8" i="9"/>
  <c r="CH8" i="9"/>
  <c r="CT8" i="9"/>
  <c r="DF8" i="9"/>
  <c r="BJ9" i="8"/>
  <c r="BV9" i="8"/>
  <c r="CH9" i="8"/>
  <c r="CT9" i="8"/>
  <c r="DF9" i="8"/>
  <c r="BM9" i="8"/>
  <c r="BY9" i="8"/>
  <c r="CK9" i="8"/>
  <c r="CW9" i="8"/>
  <c r="BP9" i="8"/>
  <c r="CB9" i="8"/>
  <c r="CN9" i="8"/>
  <c r="CZ9" i="8"/>
  <c r="BG9" i="8"/>
  <c r="BS9" i="8"/>
  <c r="CE9" i="8"/>
  <c r="CQ9" i="8"/>
  <c r="DC9" i="8"/>
  <c r="BJ5" i="8"/>
  <c r="BV5" i="8"/>
  <c r="CH5" i="8"/>
  <c r="CT5" i="8"/>
  <c r="DF5" i="8"/>
  <c r="BM5" i="8"/>
  <c r="BY5" i="8"/>
  <c r="CK5" i="8"/>
  <c r="CW5" i="8"/>
  <c r="BP5" i="8"/>
  <c r="CB5" i="8"/>
  <c r="CN5" i="8"/>
  <c r="CZ5" i="8"/>
  <c r="BG5" i="8"/>
  <c r="BS5" i="8"/>
  <c r="CE5" i="8"/>
  <c r="CQ5" i="8"/>
  <c r="DC5" i="8"/>
  <c r="DF17" i="21"/>
  <c r="DC17" i="21"/>
  <c r="CH13" i="21"/>
  <c r="CK13" i="21"/>
  <c r="AC4" i="25"/>
  <c r="W4" i="25"/>
  <c r="AI4" i="25"/>
  <c r="W11" i="25"/>
  <c r="AI11" i="25"/>
  <c r="AC18" i="5"/>
  <c r="AO18" i="5"/>
  <c r="AF18" i="5"/>
  <c r="AR18" i="5"/>
  <c r="AI18" i="5"/>
  <c r="AU18" i="5"/>
  <c r="AL18" i="5"/>
  <c r="AX18" i="5"/>
  <c r="BP40" i="6"/>
  <c r="CB40" i="6"/>
  <c r="CN40" i="6"/>
  <c r="CZ40" i="6"/>
  <c r="BS40" i="6"/>
  <c r="CE40" i="6"/>
  <c r="CQ40" i="6"/>
  <c r="DC40" i="6"/>
  <c r="BJ40" i="6"/>
  <c r="BV40" i="6"/>
  <c r="CH40" i="6"/>
  <c r="CT40" i="6"/>
  <c r="DF40" i="6"/>
  <c r="BM40" i="6"/>
  <c r="BY40" i="6"/>
  <c r="CK40" i="6"/>
  <c r="CW40" i="6"/>
  <c r="BG40" i="6"/>
  <c r="BJ22" i="7"/>
  <c r="BV22" i="7"/>
  <c r="BP22" i="7"/>
  <c r="CE22" i="7"/>
  <c r="CQ22" i="7"/>
  <c r="CZ22" i="7"/>
  <c r="BS22" i="7"/>
  <c r="CH22" i="7"/>
  <c r="DC22" i="7"/>
  <c r="BY22" i="7"/>
  <c r="CK22" i="7"/>
  <c r="CT22" i="7"/>
  <c r="DF22" i="7"/>
  <c r="BG22" i="7"/>
  <c r="BM22" i="7"/>
  <c r="CB22" i="7"/>
  <c r="CN22" i="7"/>
  <c r="CW22" i="7"/>
  <c r="EW22" i="7" s="1"/>
  <c r="BS18" i="9"/>
  <c r="CE18" i="9"/>
  <c r="CQ18" i="9"/>
  <c r="DC18" i="9"/>
  <c r="BG18" i="9"/>
  <c r="BJ18" i="9"/>
  <c r="BV18" i="9"/>
  <c r="CH18" i="9"/>
  <c r="CT18" i="9"/>
  <c r="DF18" i="9"/>
  <c r="BM18" i="9"/>
  <c r="BY18" i="9"/>
  <c r="CK18" i="9"/>
  <c r="CW18" i="9"/>
  <c r="BP18" i="9"/>
  <c r="CB18" i="9"/>
  <c r="CN18" i="9"/>
  <c r="CZ18" i="9"/>
  <c r="BP36" i="11"/>
  <c r="CB36" i="11"/>
  <c r="CN36" i="11"/>
  <c r="CZ36" i="11"/>
  <c r="BG36" i="11"/>
  <c r="BS36" i="11"/>
  <c r="CE36" i="11"/>
  <c r="CQ36" i="11"/>
  <c r="DC36" i="11"/>
  <c r="BJ36" i="11"/>
  <c r="BV36" i="11"/>
  <c r="CH36" i="11"/>
  <c r="CT36" i="11"/>
  <c r="DF36" i="11"/>
  <c r="BM36" i="11"/>
  <c r="BY36" i="11"/>
  <c r="CK36" i="11"/>
  <c r="CW36" i="11"/>
  <c r="DC14" i="12"/>
  <c r="BJ14" i="12"/>
  <c r="BV14" i="12"/>
  <c r="CH14" i="12"/>
  <c r="CT14" i="12"/>
  <c r="DF14" i="12"/>
  <c r="BM14" i="12"/>
  <c r="BY14" i="12"/>
  <c r="CK14" i="12"/>
  <c r="CW14" i="12"/>
  <c r="BP14" i="12"/>
  <c r="CB14" i="12"/>
  <c r="CN14" i="12"/>
  <c r="CZ14" i="12"/>
  <c r="BS14" i="12"/>
  <c r="CE14" i="12"/>
  <c r="CQ14" i="12"/>
  <c r="BG14" i="12"/>
  <c r="BS19" i="13"/>
  <c r="CE19" i="13"/>
  <c r="CQ19" i="13"/>
  <c r="BJ19" i="13"/>
  <c r="BV19" i="13"/>
  <c r="CH19" i="13"/>
  <c r="CT19" i="13"/>
  <c r="BM19" i="13"/>
  <c r="CK19" i="13"/>
  <c r="DC19" i="13"/>
  <c r="BP19" i="13"/>
  <c r="CN19" i="13"/>
  <c r="DF19" i="13"/>
  <c r="BY19" i="13"/>
  <c r="CW19" i="13"/>
  <c r="BG19" i="13"/>
  <c r="CB19" i="13"/>
  <c r="CZ19" i="13"/>
  <c r="BG38" i="4"/>
  <c r="BS38" i="4"/>
  <c r="CE38" i="4"/>
  <c r="CQ38" i="4"/>
  <c r="DC38" i="4"/>
  <c r="BJ38" i="4"/>
  <c r="BV38" i="4"/>
  <c r="CH38" i="4"/>
  <c r="CT38" i="4"/>
  <c r="DF38" i="4"/>
  <c r="BM38" i="4"/>
  <c r="BY38" i="4"/>
  <c r="CK38" i="4"/>
  <c r="CW38" i="4"/>
  <c r="BP38" i="4"/>
  <c r="CB38" i="4"/>
  <c r="CN38" i="4"/>
  <c r="CZ38" i="4"/>
  <c r="BG52" i="4"/>
  <c r="BS52" i="4"/>
  <c r="CE52" i="4"/>
  <c r="CQ52" i="4"/>
  <c r="DC52" i="4"/>
  <c r="BJ52" i="4"/>
  <c r="BV52" i="4"/>
  <c r="CH52" i="4"/>
  <c r="CT52" i="4"/>
  <c r="DF52" i="4"/>
  <c r="BM52" i="4"/>
  <c r="BY52" i="4"/>
  <c r="CK52" i="4"/>
  <c r="CW52" i="4"/>
  <c r="BP52" i="4"/>
  <c r="CB52" i="4"/>
  <c r="CN52" i="4"/>
  <c r="CZ52" i="4"/>
  <c r="AC24" i="5"/>
  <c r="AI24" i="5"/>
  <c r="AU24" i="5"/>
  <c r="AL24" i="5"/>
  <c r="AX24" i="5"/>
  <c r="AO24" i="5"/>
  <c r="AF24" i="5"/>
  <c r="AR24" i="5"/>
  <c r="AC20" i="5"/>
  <c r="AI20" i="5"/>
  <c r="AU20" i="5"/>
  <c r="AL20" i="5"/>
  <c r="AX20" i="5"/>
  <c r="AO20" i="5"/>
  <c r="AF20" i="5"/>
  <c r="AR20" i="5"/>
  <c r="BP52" i="6"/>
  <c r="CB52" i="6"/>
  <c r="CN52" i="6"/>
  <c r="CZ52" i="6"/>
  <c r="BS52" i="6"/>
  <c r="CE52" i="6"/>
  <c r="CQ52" i="6"/>
  <c r="DC52" i="6"/>
  <c r="BJ52" i="6"/>
  <c r="BV52" i="6"/>
  <c r="CH52" i="6"/>
  <c r="CT52" i="6"/>
  <c r="DF52" i="6"/>
  <c r="BM52" i="6"/>
  <c r="BY52" i="6"/>
  <c r="CK52" i="6"/>
  <c r="CW52" i="6"/>
  <c r="BG52" i="6"/>
  <c r="BP56" i="6"/>
  <c r="CB56" i="6"/>
  <c r="CN56" i="6"/>
  <c r="CZ56" i="6"/>
  <c r="BS56" i="6"/>
  <c r="CE56" i="6"/>
  <c r="CQ56" i="6"/>
  <c r="DC56" i="6"/>
  <c r="BJ56" i="6"/>
  <c r="BV56" i="6"/>
  <c r="CH56" i="6"/>
  <c r="CT56" i="6"/>
  <c r="DF56" i="6"/>
  <c r="BM56" i="6"/>
  <c r="BY56" i="6"/>
  <c r="CK56" i="6"/>
  <c r="CW56" i="6"/>
  <c r="BG56" i="6"/>
  <c r="BP16" i="7"/>
  <c r="CB16" i="7"/>
  <c r="CN16" i="7"/>
  <c r="CW16" i="7"/>
  <c r="BS16" i="7"/>
  <c r="CE16" i="7"/>
  <c r="CQ16" i="7"/>
  <c r="CZ16" i="7"/>
  <c r="BJ16" i="7"/>
  <c r="BV16" i="7"/>
  <c r="CH16" i="7"/>
  <c r="CT16" i="7"/>
  <c r="DC16" i="7"/>
  <c r="BM16" i="7"/>
  <c r="BY16" i="7"/>
  <c r="CK16" i="7"/>
  <c r="DF16" i="7"/>
  <c r="BG16" i="7"/>
  <c r="BS20" i="7"/>
  <c r="CE20" i="7"/>
  <c r="CQ20" i="7"/>
  <c r="CZ20" i="7"/>
  <c r="BJ20" i="7"/>
  <c r="BV20" i="7"/>
  <c r="CH20" i="7"/>
  <c r="CT20" i="7"/>
  <c r="DC20" i="7"/>
  <c r="BM20" i="7"/>
  <c r="BY20" i="7"/>
  <c r="CK20" i="7"/>
  <c r="DF20" i="7"/>
  <c r="BP20" i="7"/>
  <c r="CB20" i="7"/>
  <c r="CN20" i="7"/>
  <c r="CW20" i="7"/>
  <c r="BG20" i="7"/>
  <c r="BJ17" i="8"/>
  <c r="BV17" i="8"/>
  <c r="CH17" i="8"/>
  <c r="CT17" i="8"/>
  <c r="DF17" i="8"/>
  <c r="BM17" i="8"/>
  <c r="BY17" i="8"/>
  <c r="CK17" i="8"/>
  <c r="CW17" i="8"/>
  <c r="BP17" i="8"/>
  <c r="CB17" i="8"/>
  <c r="CN17" i="8"/>
  <c r="CZ17" i="8"/>
  <c r="BG17" i="8"/>
  <c r="BS17" i="8"/>
  <c r="CE17" i="8"/>
  <c r="CQ17" i="8"/>
  <c r="DC17" i="8"/>
  <c r="BS14" i="9"/>
  <c r="CE14" i="9"/>
  <c r="CQ14" i="9"/>
  <c r="DC14" i="9"/>
  <c r="BG14" i="9"/>
  <c r="BJ14" i="9"/>
  <c r="BV14" i="9"/>
  <c r="CH14" i="9"/>
  <c r="CT14" i="9"/>
  <c r="DF14" i="9"/>
  <c r="BM14" i="9"/>
  <c r="BY14" i="9"/>
  <c r="CK14" i="9"/>
  <c r="CW14" i="9"/>
  <c r="BP14" i="9"/>
  <c r="CB14" i="9"/>
  <c r="CN14" i="9"/>
  <c r="CZ14" i="9"/>
  <c r="DC25" i="12"/>
  <c r="BM25" i="12"/>
  <c r="BY25" i="12"/>
  <c r="CK25" i="12"/>
  <c r="DF25" i="12"/>
  <c r="BP25" i="12"/>
  <c r="CB25" i="12"/>
  <c r="CN25" i="12"/>
  <c r="CW25" i="12"/>
  <c r="BS25" i="12"/>
  <c r="CE25" i="12"/>
  <c r="CQ25" i="12"/>
  <c r="BG25" i="12"/>
  <c r="CZ25" i="12"/>
  <c r="BJ25" i="12"/>
  <c r="BV25" i="12"/>
  <c r="CH25" i="12"/>
  <c r="CT25" i="12"/>
  <c r="DC21" i="12"/>
  <c r="BM21" i="12"/>
  <c r="BY21" i="12"/>
  <c r="CK21" i="12"/>
  <c r="DF21" i="12"/>
  <c r="BP21" i="12"/>
  <c r="CB21" i="12"/>
  <c r="CN21" i="12"/>
  <c r="CW21" i="12"/>
  <c r="BS21" i="12"/>
  <c r="CE21" i="12"/>
  <c r="CQ21" i="12"/>
  <c r="BG21" i="12"/>
  <c r="CZ21" i="12"/>
  <c r="BJ21" i="12"/>
  <c r="BV21" i="12"/>
  <c r="CH21" i="12"/>
  <c r="CT21" i="12"/>
  <c r="BJ14" i="13"/>
  <c r="BV14" i="13"/>
  <c r="CH14" i="13"/>
  <c r="CT14" i="13"/>
  <c r="DF14" i="13"/>
  <c r="BM14" i="13"/>
  <c r="BY14" i="13"/>
  <c r="CK14" i="13"/>
  <c r="CW14" i="13"/>
  <c r="CB14" i="13"/>
  <c r="CZ14" i="13"/>
  <c r="CE14" i="13"/>
  <c r="DC14" i="13"/>
  <c r="BG14" i="13"/>
  <c r="BP14" i="13"/>
  <c r="CN14" i="13"/>
  <c r="BS14" i="13"/>
  <c r="CQ14" i="13"/>
  <c r="BM25" i="13"/>
  <c r="BY25" i="13"/>
  <c r="CK25" i="13"/>
  <c r="CW25" i="13"/>
  <c r="BG25" i="13"/>
  <c r="BP25" i="13"/>
  <c r="CB25" i="13"/>
  <c r="CN25" i="13"/>
  <c r="CZ25" i="13"/>
  <c r="BS25" i="13"/>
  <c r="CE25" i="13"/>
  <c r="CQ25" i="13"/>
  <c r="DC25" i="13"/>
  <c r="BJ25" i="13"/>
  <c r="BV25" i="13"/>
  <c r="CH25" i="13"/>
  <c r="CT25" i="13"/>
  <c r="DF25" i="13"/>
  <c r="BM12" i="14"/>
  <c r="BY12" i="14"/>
  <c r="CK12" i="14"/>
  <c r="CW12" i="14"/>
  <c r="BP12" i="14"/>
  <c r="CB12" i="14"/>
  <c r="CN12" i="14"/>
  <c r="CZ12" i="14"/>
  <c r="BG12" i="14"/>
  <c r="BS12" i="14"/>
  <c r="CE12" i="14"/>
  <c r="CQ12" i="14"/>
  <c r="DC12" i="14"/>
  <c r="BJ12" i="14"/>
  <c r="BV12" i="14"/>
  <c r="CH12" i="14"/>
  <c r="CT12" i="14"/>
  <c r="DF12" i="14"/>
  <c r="BG40" i="4"/>
  <c r="BS40" i="4"/>
  <c r="CE40" i="4"/>
  <c r="CQ40" i="4"/>
  <c r="DC40" i="4"/>
  <c r="BJ40" i="4"/>
  <c r="BV40" i="4"/>
  <c r="CH40" i="4"/>
  <c r="CT40" i="4"/>
  <c r="DF40" i="4"/>
  <c r="BM40" i="4"/>
  <c r="BY40" i="4"/>
  <c r="CK40" i="4"/>
  <c r="CW40" i="4"/>
  <c r="BP40" i="4"/>
  <c r="CB40" i="4"/>
  <c r="CN40" i="4"/>
  <c r="CZ40" i="4"/>
  <c r="BG46" i="4"/>
  <c r="BS46" i="4"/>
  <c r="CE46" i="4"/>
  <c r="CQ46" i="4"/>
  <c r="DC46" i="4"/>
  <c r="BJ46" i="4"/>
  <c r="BV46" i="4"/>
  <c r="CH46" i="4"/>
  <c r="CT46" i="4"/>
  <c r="DF46" i="4"/>
  <c r="BM46" i="4"/>
  <c r="BY46" i="4"/>
  <c r="CK46" i="4"/>
  <c r="CW46" i="4"/>
  <c r="BP46" i="4"/>
  <c r="CB46" i="4"/>
  <c r="CN46" i="4"/>
  <c r="CZ46" i="4"/>
  <c r="BG42" i="4"/>
  <c r="BS42" i="4"/>
  <c r="CE42" i="4"/>
  <c r="CQ42" i="4"/>
  <c r="DC42" i="4"/>
  <c r="BJ42" i="4"/>
  <c r="BV42" i="4"/>
  <c r="CH42" i="4"/>
  <c r="CT42" i="4"/>
  <c r="DF42" i="4"/>
  <c r="BM42" i="4"/>
  <c r="BY42" i="4"/>
  <c r="CK42" i="4"/>
  <c r="CW42" i="4"/>
  <c r="BP42" i="4"/>
  <c r="CB42" i="4"/>
  <c r="CN42" i="4"/>
  <c r="CZ42" i="4"/>
  <c r="BG54" i="4"/>
  <c r="BS54" i="4"/>
  <c r="CE54" i="4"/>
  <c r="CQ54" i="4"/>
  <c r="DC54" i="4"/>
  <c r="BJ54" i="4"/>
  <c r="BV54" i="4"/>
  <c r="CH54" i="4"/>
  <c r="CT54" i="4"/>
  <c r="DF54" i="4"/>
  <c r="BM54" i="4"/>
  <c r="BY54" i="4"/>
  <c r="CK54" i="4"/>
  <c r="CW54" i="4"/>
  <c r="BP54" i="4"/>
  <c r="CB54" i="4"/>
  <c r="CN54" i="4"/>
  <c r="CZ54" i="4"/>
  <c r="BM6" i="4"/>
  <c r="BY6" i="4"/>
  <c r="CK6" i="4"/>
  <c r="CW6" i="4"/>
  <c r="BP6" i="4"/>
  <c r="CB6" i="4"/>
  <c r="CN6" i="4"/>
  <c r="CZ6" i="4"/>
  <c r="BG6" i="4"/>
  <c r="BS6" i="4"/>
  <c r="CE6" i="4"/>
  <c r="CQ6" i="4"/>
  <c r="DC6" i="4"/>
  <c r="BJ6" i="4"/>
  <c r="BV6" i="4"/>
  <c r="CH6" i="4"/>
  <c r="CT6" i="4"/>
  <c r="DF6" i="4"/>
  <c r="AC12" i="5"/>
  <c r="AI12" i="5"/>
  <c r="AU12" i="5"/>
  <c r="AL12" i="5"/>
  <c r="AX12" i="5"/>
  <c r="AO12" i="5"/>
  <c r="AF12" i="5"/>
  <c r="AR12" i="5"/>
  <c r="AC10" i="5"/>
  <c r="AI10" i="5"/>
  <c r="AU10" i="5"/>
  <c r="AL10" i="5"/>
  <c r="AX10" i="5"/>
  <c r="AO10" i="5"/>
  <c r="AF10" i="5"/>
  <c r="AR10" i="5"/>
  <c r="BP34" i="6"/>
  <c r="CB34" i="6"/>
  <c r="CN34" i="6"/>
  <c r="CZ34" i="6"/>
  <c r="BS34" i="6"/>
  <c r="CE34" i="6"/>
  <c r="CQ34" i="6"/>
  <c r="DC34" i="6"/>
  <c r="BJ34" i="6"/>
  <c r="BV34" i="6"/>
  <c r="CH34" i="6"/>
  <c r="CT34" i="6"/>
  <c r="DF34" i="6"/>
  <c r="BM34" i="6"/>
  <c r="BY34" i="6"/>
  <c r="CK34" i="6"/>
  <c r="CW34" i="6"/>
  <c r="BG34" i="6"/>
  <c r="BP30" i="6"/>
  <c r="CB30" i="6"/>
  <c r="CN30" i="6"/>
  <c r="CZ30" i="6"/>
  <c r="BS30" i="6"/>
  <c r="CE30" i="6"/>
  <c r="CQ30" i="6"/>
  <c r="DC30" i="6"/>
  <c r="BJ30" i="6"/>
  <c r="BV30" i="6"/>
  <c r="CH30" i="6"/>
  <c r="CT30" i="6"/>
  <c r="DF30" i="6"/>
  <c r="BM30" i="6"/>
  <c r="BY30" i="6"/>
  <c r="CK30" i="6"/>
  <c r="CW30" i="6"/>
  <c r="BG30" i="6"/>
  <c r="BP26" i="6"/>
  <c r="CB26" i="6"/>
  <c r="CN26" i="6"/>
  <c r="CZ26" i="6"/>
  <c r="BS26" i="6"/>
  <c r="CE26" i="6"/>
  <c r="CQ26" i="6"/>
  <c r="DC26" i="6"/>
  <c r="BJ26" i="6"/>
  <c r="BV26" i="6"/>
  <c r="CH26" i="6"/>
  <c r="CT26" i="6"/>
  <c r="DF26" i="6"/>
  <c r="BM26" i="6"/>
  <c r="BY26" i="6"/>
  <c r="CK26" i="6"/>
  <c r="CW26" i="6"/>
  <c r="BG26" i="6"/>
  <c r="BP22" i="6"/>
  <c r="CB22" i="6"/>
  <c r="CN22" i="6"/>
  <c r="CZ22" i="6"/>
  <c r="BS22" i="6"/>
  <c r="CE22" i="6"/>
  <c r="CQ22" i="6"/>
  <c r="DC22" i="6"/>
  <c r="BJ22" i="6"/>
  <c r="BV22" i="6"/>
  <c r="CH22" i="6"/>
  <c r="CT22" i="6"/>
  <c r="DF22" i="6"/>
  <c r="BM22" i="6"/>
  <c r="BY22" i="6"/>
  <c r="CK22" i="6"/>
  <c r="CW22" i="6"/>
  <c r="BG22" i="6"/>
  <c r="DC18" i="6"/>
  <c r="DF18" i="6"/>
  <c r="CH14" i="6"/>
  <c r="CK14" i="6"/>
  <c r="BS8" i="7"/>
  <c r="CE8" i="7"/>
  <c r="CQ8" i="7"/>
  <c r="CZ8" i="7"/>
  <c r="BJ8" i="7"/>
  <c r="BV8" i="7"/>
  <c r="CH8" i="7"/>
  <c r="CT8" i="7"/>
  <c r="DC8" i="7"/>
  <c r="BM8" i="7"/>
  <c r="BY8" i="7"/>
  <c r="CK8" i="7"/>
  <c r="DF8" i="7"/>
  <c r="BP8" i="7"/>
  <c r="CB8" i="7"/>
  <c r="CN8" i="7"/>
  <c r="CW8" i="7"/>
  <c r="BG8" i="7"/>
  <c r="BM4" i="8"/>
  <c r="BY4" i="8"/>
  <c r="CK4" i="8"/>
  <c r="CW4" i="8"/>
  <c r="BG4" i="8"/>
  <c r="BP4" i="8"/>
  <c r="CB4" i="8"/>
  <c r="CN4" i="8"/>
  <c r="CZ4" i="8"/>
  <c r="BS4" i="8"/>
  <c r="CE4" i="8"/>
  <c r="CQ4" i="8"/>
  <c r="DC4" i="8"/>
  <c r="BJ4" i="8"/>
  <c r="BV4" i="8"/>
  <c r="CH4" i="8"/>
  <c r="CT4" i="8"/>
  <c r="DF4" i="8"/>
  <c r="BP4" i="13"/>
  <c r="CB4" i="13"/>
  <c r="CN4" i="13"/>
  <c r="CZ4" i="13"/>
  <c r="BS4" i="13"/>
  <c r="CE4" i="13"/>
  <c r="CQ4" i="13"/>
  <c r="DC4" i="13"/>
  <c r="BJ4" i="13"/>
  <c r="BV4" i="13"/>
  <c r="CH4" i="13"/>
  <c r="CT4" i="13"/>
  <c r="DF4" i="13"/>
  <c r="CW4" i="13"/>
  <c r="BM4" i="13"/>
  <c r="BY4" i="13"/>
  <c r="CK4" i="13"/>
  <c r="BG4" i="13"/>
  <c r="BM8" i="14"/>
  <c r="BY8" i="14"/>
  <c r="CK8" i="14"/>
  <c r="CW8" i="14"/>
  <c r="BP8" i="14"/>
  <c r="CB8" i="14"/>
  <c r="CN8" i="14"/>
  <c r="CZ8" i="14"/>
  <c r="BG8" i="14"/>
  <c r="BS8" i="14"/>
  <c r="CE8" i="14"/>
  <c r="CQ8" i="14"/>
  <c r="DC8" i="14"/>
  <c r="BJ8" i="14"/>
  <c r="BV8" i="14"/>
  <c r="CH8" i="14"/>
  <c r="CT8" i="14"/>
  <c r="DF8" i="14"/>
  <c r="BM9" i="13"/>
  <c r="BY9" i="13"/>
  <c r="CK9" i="13"/>
  <c r="CW9" i="13"/>
  <c r="BP9" i="13"/>
  <c r="CB9" i="13"/>
  <c r="CN9" i="13"/>
  <c r="CZ9" i="13"/>
  <c r="CE9" i="13"/>
  <c r="DC9" i="13"/>
  <c r="BG9" i="13"/>
  <c r="BJ9" i="13"/>
  <c r="CH9" i="13"/>
  <c r="DF9" i="13"/>
  <c r="BS9" i="13"/>
  <c r="CQ9" i="13"/>
  <c r="BV9" i="13"/>
  <c r="CT9" i="13"/>
  <c r="BM5" i="13"/>
  <c r="BY5" i="13"/>
  <c r="CK5" i="13"/>
  <c r="CW5" i="13"/>
  <c r="BP5" i="13"/>
  <c r="CB5" i="13"/>
  <c r="CN5" i="13"/>
  <c r="CZ5" i="13"/>
  <c r="BS5" i="13"/>
  <c r="CE5" i="13"/>
  <c r="CQ5" i="13"/>
  <c r="DC5" i="13"/>
  <c r="CT5" i="13"/>
  <c r="BG5" i="13"/>
  <c r="BJ5" i="13"/>
  <c r="DF5" i="13"/>
  <c r="BV5" i="13"/>
  <c r="CH5" i="13"/>
  <c r="DC8" i="12"/>
  <c r="BP8" i="12"/>
  <c r="CB8" i="12"/>
  <c r="CN8" i="12"/>
  <c r="DF8" i="12"/>
  <c r="BS8" i="12"/>
  <c r="CE8" i="12"/>
  <c r="CQ8" i="12"/>
  <c r="BG8" i="12"/>
  <c r="CW8" i="12"/>
  <c r="BJ8" i="12"/>
  <c r="BV8" i="12"/>
  <c r="CH8" i="12"/>
  <c r="CT8" i="12"/>
  <c r="CZ8" i="12"/>
  <c r="BM8" i="12"/>
  <c r="BY8" i="12"/>
  <c r="CK8" i="12"/>
  <c r="BP7" i="9"/>
  <c r="CB7" i="9"/>
  <c r="CN7" i="9"/>
  <c r="CZ7" i="9"/>
  <c r="BS7" i="9"/>
  <c r="CE7" i="9"/>
  <c r="CQ7" i="9"/>
  <c r="DC7" i="9"/>
  <c r="BG7" i="9"/>
  <c r="BJ7" i="9"/>
  <c r="BV7" i="9"/>
  <c r="CH7" i="9"/>
  <c r="CT7" i="9"/>
  <c r="DF7" i="9"/>
  <c r="BM7" i="9"/>
  <c r="BY7" i="9"/>
  <c r="CK7" i="9"/>
  <c r="CW7" i="9"/>
  <c r="BM8" i="8"/>
  <c r="BY8" i="8"/>
  <c r="CK8" i="8"/>
  <c r="CW8" i="8"/>
  <c r="BG8" i="8"/>
  <c r="BP8" i="8"/>
  <c r="CB8" i="8"/>
  <c r="CN8" i="8"/>
  <c r="CZ8" i="8"/>
  <c r="BS8" i="8"/>
  <c r="CE8" i="8"/>
  <c r="CQ8" i="8"/>
  <c r="DC8" i="8"/>
  <c r="BJ8" i="8"/>
  <c r="BV8" i="8"/>
  <c r="CH8" i="8"/>
  <c r="CT8" i="8"/>
  <c r="DF8" i="8"/>
  <c r="CW16" i="21"/>
  <c r="CZ16" i="21"/>
  <c r="AF8" i="25"/>
  <c r="Z8" i="25"/>
  <c r="AL8" i="25"/>
  <c r="AL10" i="25"/>
  <c r="AC10" i="25"/>
  <c r="AI10" i="25"/>
  <c r="W10" i="25"/>
  <c r="W15" i="25"/>
  <c r="AI15" i="25"/>
  <c r="AC22" i="5"/>
  <c r="AO22" i="5"/>
  <c r="AF22" i="5"/>
  <c r="AR22" i="5"/>
  <c r="AI22" i="5"/>
  <c r="AU22" i="5"/>
  <c r="AL22" i="5"/>
  <c r="AX22" i="5"/>
  <c r="BJ46" i="6"/>
  <c r="BV46" i="6"/>
  <c r="CH46" i="6"/>
  <c r="CT46" i="6"/>
  <c r="DF46" i="6"/>
  <c r="BM46" i="6"/>
  <c r="BY46" i="6"/>
  <c r="CK46" i="6"/>
  <c r="CW46" i="6"/>
  <c r="BP46" i="6"/>
  <c r="CB46" i="6"/>
  <c r="CN46" i="6"/>
  <c r="CZ46" i="6"/>
  <c r="BS46" i="6"/>
  <c r="CE46" i="6"/>
  <c r="CQ46" i="6"/>
  <c r="DC46" i="6"/>
  <c r="BG46" i="6"/>
  <c r="BP19" i="8"/>
  <c r="CB19" i="8"/>
  <c r="CN19" i="8"/>
  <c r="CZ19" i="8"/>
  <c r="BG19" i="8"/>
  <c r="BS19" i="8"/>
  <c r="CE19" i="8"/>
  <c r="CQ19" i="8"/>
  <c r="DC19" i="8"/>
  <c r="BJ19" i="8"/>
  <c r="BV19" i="8"/>
  <c r="CH19" i="8"/>
  <c r="CT19" i="8"/>
  <c r="DF19" i="8"/>
  <c r="BM19" i="8"/>
  <c r="BY19" i="8"/>
  <c r="CK19" i="8"/>
  <c r="CW19" i="8"/>
  <c r="BS22" i="8"/>
  <c r="CE22" i="8"/>
  <c r="CQ22" i="8"/>
  <c r="DC22" i="8"/>
  <c r="CH22" i="8"/>
  <c r="BJ22" i="8"/>
  <c r="CT22" i="8"/>
  <c r="BM22" i="8"/>
  <c r="BY22" i="8"/>
  <c r="CK22" i="8"/>
  <c r="CW22" i="8"/>
  <c r="BP22" i="8"/>
  <c r="CB22" i="8"/>
  <c r="CN22" i="8"/>
  <c r="CZ22" i="8"/>
  <c r="BG22" i="8"/>
  <c r="BV22" i="8"/>
  <c r="DF22" i="8"/>
  <c r="DC23" i="12"/>
  <c r="BS23" i="12"/>
  <c r="CE23" i="12"/>
  <c r="CQ23" i="12"/>
  <c r="BG23" i="12"/>
  <c r="DF23" i="12"/>
  <c r="BJ23" i="12"/>
  <c r="BV23" i="12"/>
  <c r="CH23" i="12"/>
  <c r="CT23" i="12"/>
  <c r="CW23" i="12"/>
  <c r="BM23" i="12"/>
  <c r="BY23" i="12"/>
  <c r="CK23" i="12"/>
  <c r="CZ23" i="12"/>
  <c r="BP23" i="12"/>
  <c r="CB23" i="12"/>
  <c r="CN23" i="12"/>
  <c r="BS19" i="14"/>
  <c r="CE19" i="14"/>
  <c r="CQ19" i="14"/>
  <c r="DC19" i="14"/>
  <c r="BJ19" i="14"/>
  <c r="BV19" i="14"/>
  <c r="CH19" i="14"/>
  <c r="CT19" i="14"/>
  <c r="DF19" i="14"/>
  <c r="BM19" i="14"/>
  <c r="BY19" i="14"/>
  <c r="CK19" i="14"/>
  <c r="CW19" i="14"/>
  <c r="BG19" i="14"/>
  <c r="BP19" i="14"/>
  <c r="CB19" i="14"/>
  <c r="CN19" i="14"/>
  <c r="CZ19" i="14"/>
  <c r="BG44" i="4"/>
  <c r="BS44" i="4"/>
  <c r="CE44" i="4"/>
  <c r="CQ44" i="4"/>
  <c r="DC44" i="4"/>
  <c r="BJ44" i="4"/>
  <c r="BV44" i="4"/>
  <c r="CH44" i="4"/>
  <c r="CT44" i="4"/>
  <c r="DF44" i="4"/>
  <c r="BM44" i="4"/>
  <c r="BY44" i="4"/>
  <c r="CK44" i="4"/>
  <c r="CW44" i="4"/>
  <c r="BP44" i="4"/>
  <c r="CB44" i="4"/>
  <c r="CN44" i="4"/>
  <c r="CZ44" i="4"/>
  <c r="AC21" i="5"/>
  <c r="AL21" i="5"/>
  <c r="AX21" i="5"/>
  <c r="AO21" i="5"/>
  <c r="AF21" i="5"/>
  <c r="AR21" i="5"/>
  <c r="AI21" i="5"/>
  <c r="AU21" i="5"/>
  <c r="AC38" i="5"/>
  <c r="AL38" i="5"/>
  <c r="AO38" i="5"/>
  <c r="AI38" i="5"/>
  <c r="AX38" i="5"/>
  <c r="AF38" i="5"/>
  <c r="AR38" i="5"/>
  <c r="AU38" i="5"/>
  <c r="AC34" i="5"/>
  <c r="AX34" i="5"/>
  <c r="AO34" i="5"/>
  <c r="AF34" i="5"/>
  <c r="AR34" i="5"/>
  <c r="AU34" i="5"/>
  <c r="AL34" i="5"/>
  <c r="AI34" i="5"/>
  <c r="AC30" i="5"/>
  <c r="AO30" i="5"/>
  <c r="AF30" i="5"/>
  <c r="AR30" i="5"/>
  <c r="AL30" i="5"/>
  <c r="AI30" i="5"/>
  <c r="AU30" i="5"/>
  <c r="AX30" i="5"/>
  <c r="AC26" i="5"/>
  <c r="AO26" i="5"/>
  <c r="AF26" i="5"/>
  <c r="AR26" i="5"/>
  <c r="AI26" i="5"/>
  <c r="AU26" i="5"/>
  <c r="AL26" i="5"/>
  <c r="AX26" i="5"/>
  <c r="BJ39" i="6"/>
  <c r="BS39" i="6"/>
  <c r="CE39" i="6"/>
  <c r="CQ39" i="6"/>
  <c r="DC39" i="6"/>
  <c r="BV39" i="6"/>
  <c r="CH39" i="6"/>
  <c r="CT39" i="6"/>
  <c r="DF39" i="6"/>
  <c r="BM39" i="6"/>
  <c r="BY39" i="6"/>
  <c r="CK39" i="6"/>
  <c r="CW39" i="6"/>
  <c r="BP39" i="6"/>
  <c r="CB39" i="6"/>
  <c r="CN39" i="6"/>
  <c r="CZ39" i="6"/>
  <c r="BG39" i="6"/>
  <c r="BP48" i="6"/>
  <c r="CB48" i="6"/>
  <c r="CN48" i="6"/>
  <c r="CZ48" i="6"/>
  <c r="BS48" i="6"/>
  <c r="CE48" i="6"/>
  <c r="CQ48" i="6"/>
  <c r="DC48" i="6"/>
  <c r="BJ48" i="6"/>
  <c r="BV48" i="6"/>
  <c r="CH48" i="6"/>
  <c r="CT48" i="6"/>
  <c r="DF48" i="6"/>
  <c r="BM48" i="6"/>
  <c r="BY48" i="6"/>
  <c r="CK48" i="6"/>
  <c r="CW48" i="6"/>
  <c r="BG48" i="6"/>
  <c r="BM19" i="7"/>
  <c r="BY19" i="7"/>
  <c r="CK19" i="7"/>
  <c r="CT19" i="7"/>
  <c r="DF19" i="7"/>
  <c r="BP19" i="7"/>
  <c r="CB19" i="7"/>
  <c r="CN19" i="7"/>
  <c r="CW19" i="7"/>
  <c r="BS19" i="7"/>
  <c r="CE19" i="7"/>
  <c r="CZ19" i="7"/>
  <c r="BJ19" i="7"/>
  <c r="BV19" i="7"/>
  <c r="CH19" i="7"/>
  <c r="CQ19" i="7"/>
  <c r="DC19" i="7"/>
  <c r="BG19" i="7"/>
  <c r="BP15" i="8"/>
  <c r="CB15" i="8"/>
  <c r="CN15" i="8"/>
  <c r="CZ15" i="8"/>
  <c r="BG15" i="8"/>
  <c r="BS15" i="8"/>
  <c r="CE15" i="8"/>
  <c r="CQ15" i="8"/>
  <c r="DC15" i="8"/>
  <c r="BJ15" i="8"/>
  <c r="BV15" i="8"/>
  <c r="CH15" i="8"/>
  <c r="CT15" i="8"/>
  <c r="DF15" i="8"/>
  <c r="BM15" i="8"/>
  <c r="BY15" i="8"/>
  <c r="CK15" i="8"/>
  <c r="CW15" i="8"/>
  <c r="BM20" i="9"/>
  <c r="BY20" i="9"/>
  <c r="CK20" i="9"/>
  <c r="CW20" i="9"/>
  <c r="BP20" i="9"/>
  <c r="CB20" i="9"/>
  <c r="CN20" i="9"/>
  <c r="CZ20" i="9"/>
  <c r="BS20" i="9"/>
  <c r="CE20" i="9"/>
  <c r="CQ20" i="9"/>
  <c r="DC20" i="9"/>
  <c r="BG20" i="9"/>
  <c r="BJ20" i="9"/>
  <c r="BV20" i="9"/>
  <c r="CH20" i="9"/>
  <c r="CT20" i="9"/>
  <c r="DF20" i="9"/>
  <c r="BM37" i="11"/>
  <c r="BY37" i="11"/>
  <c r="CK37" i="11"/>
  <c r="CW37" i="11"/>
  <c r="BP37" i="11"/>
  <c r="CB37" i="11"/>
  <c r="CN37" i="11"/>
  <c r="CZ37" i="11"/>
  <c r="BG37" i="11"/>
  <c r="BS37" i="11"/>
  <c r="CE37" i="11"/>
  <c r="CQ37" i="11"/>
  <c r="DC37" i="11"/>
  <c r="BJ37" i="11"/>
  <c r="BV37" i="11"/>
  <c r="CH37" i="11"/>
  <c r="CT37" i="11"/>
  <c r="DF37" i="11"/>
  <c r="DC16" i="12"/>
  <c r="BP16" i="12"/>
  <c r="CB16" i="12"/>
  <c r="CN16" i="12"/>
  <c r="DF16" i="12"/>
  <c r="BS16" i="12"/>
  <c r="CE16" i="12"/>
  <c r="CQ16" i="12"/>
  <c r="BG16" i="12"/>
  <c r="CW16" i="12"/>
  <c r="BJ16" i="12"/>
  <c r="BV16" i="12"/>
  <c r="CH16" i="12"/>
  <c r="CT16" i="12"/>
  <c r="CZ16" i="12"/>
  <c r="BM16" i="12"/>
  <c r="BY16" i="12"/>
  <c r="CK16" i="12"/>
  <c r="BM21" i="13"/>
  <c r="BY21" i="13"/>
  <c r="CK21" i="13"/>
  <c r="CW21" i="13"/>
  <c r="BG21" i="13"/>
  <c r="BP21" i="13"/>
  <c r="CB21" i="13"/>
  <c r="CN21" i="13"/>
  <c r="CZ21" i="13"/>
  <c r="BS21" i="13"/>
  <c r="CE21" i="13"/>
  <c r="CQ21" i="13"/>
  <c r="DC21" i="13"/>
  <c r="BJ21" i="13"/>
  <c r="BV21" i="13"/>
  <c r="CH21" i="13"/>
  <c r="CT21" i="13"/>
  <c r="DF21" i="13"/>
  <c r="BM17" i="14"/>
  <c r="BY17" i="14"/>
  <c r="CK17" i="14"/>
  <c r="CW17" i="14"/>
  <c r="BP17" i="14"/>
  <c r="CB17" i="14"/>
  <c r="CN17" i="14"/>
  <c r="CZ17" i="14"/>
  <c r="BS17" i="14"/>
  <c r="CE17" i="14"/>
  <c r="CQ17" i="14"/>
  <c r="DC17" i="14"/>
  <c r="BG17" i="14"/>
  <c r="BJ17" i="14"/>
  <c r="BV17" i="14"/>
  <c r="CH17" i="14"/>
  <c r="CT17" i="14"/>
  <c r="DF17" i="14"/>
  <c r="AC19" i="5"/>
  <c r="AF19" i="5"/>
  <c r="AR19" i="5"/>
  <c r="AI19" i="5"/>
  <c r="AU19" i="5"/>
  <c r="AL19" i="5"/>
  <c r="AX19" i="5"/>
  <c r="AO19" i="5"/>
  <c r="AC29" i="5"/>
  <c r="AL29" i="5"/>
  <c r="AO29" i="5"/>
  <c r="AF29" i="5"/>
  <c r="AR29" i="5"/>
  <c r="AU29" i="5"/>
  <c r="AX29" i="5"/>
  <c r="AI29" i="5"/>
  <c r="AC25" i="5"/>
  <c r="AL25" i="5"/>
  <c r="AX25" i="5"/>
  <c r="AO25" i="5"/>
  <c r="AF25" i="5"/>
  <c r="AR25" i="5"/>
  <c r="AI25" i="5"/>
  <c r="AU25" i="5"/>
  <c r="AC36" i="5"/>
  <c r="AI36" i="5"/>
  <c r="AU36" i="5"/>
  <c r="AF36" i="5"/>
  <c r="AL36" i="5"/>
  <c r="AX36" i="5"/>
  <c r="AO36" i="5"/>
  <c r="AR36" i="5"/>
  <c r="BM41" i="6"/>
  <c r="BY41" i="6"/>
  <c r="CK41" i="6"/>
  <c r="CW41" i="6"/>
  <c r="BP41" i="6"/>
  <c r="CB41" i="6"/>
  <c r="CN41" i="6"/>
  <c r="CZ41" i="6"/>
  <c r="BS41" i="6"/>
  <c r="CE41" i="6"/>
  <c r="CQ41" i="6"/>
  <c r="DC41" i="6"/>
  <c r="BJ41" i="6"/>
  <c r="BV41" i="6"/>
  <c r="CH41" i="6"/>
  <c r="CT41" i="6"/>
  <c r="DF41" i="6"/>
  <c r="BG41" i="6"/>
  <c r="BS51" i="6"/>
  <c r="CE51" i="6"/>
  <c r="CQ51" i="6"/>
  <c r="DC51" i="6"/>
  <c r="BJ51" i="6"/>
  <c r="BV51" i="6"/>
  <c r="CH51" i="6"/>
  <c r="CT51" i="6"/>
  <c r="DF51" i="6"/>
  <c r="BM51" i="6"/>
  <c r="BY51" i="6"/>
  <c r="CK51" i="6"/>
  <c r="CW51" i="6"/>
  <c r="BP51" i="6"/>
  <c r="CB51" i="6"/>
  <c r="CN51" i="6"/>
  <c r="CZ51" i="6"/>
  <c r="BG51" i="6"/>
  <c r="BS47" i="6"/>
  <c r="CE47" i="6"/>
  <c r="CQ47" i="6"/>
  <c r="DC47" i="6"/>
  <c r="BJ47" i="6"/>
  <c r="BV47" i="6"/>
  <c r="CH47" i="6"/>
  <c r="CT47" i="6"/>
  <c r="DF47" i="6"/>
  <c r="BM47" i="6"/>
  <c r="BY47" i="6"/>
  <c r="CK47" i="6"/>
  <c r="CW47" i="6"/>
  <c r="BP47" i="6"/>
  <c r="CB47" i="6"/>
  <c r="CN47" i="6"/>
  <c r="CZ47" i="6"/>
  <c r="BG47" i="6"/>
  <c r="BM57" i="6"/>
  <c r="BY57" i="6"/>
  <c r="CK57" i="6"/>
  <c r="CW57" i="6"/>
  <c r="CB57" i="6"/>
  <c r="CZ57" i="6"/>
  <c r="BP57" i="6"/>
  <c r="CN57" i="6"/>
  <c r="DC57" i="6"/>
  <c r="BS57" i="6"/>
  <c r="CE57" i="6"/>
  <c r="CQ57" i="6"/>
  <c r="BJ57" i="6"/>
  <c r="BV57" i="6"/>
  <c r="CH57" i="6"/>
  <c r="CT57" i="6"/>
  <c r="DF57" i="6"/>
  <c r="BG57" i="6"/>
  <c r="BJ15" i="7"/>
  <c r="BV15" i="7"/>
  <c r="CH15" i="7"/>
  <c r="CQ15" i="7"/>
  <c r="DC15" i="7"/>
  <c r="BM15" i="7"/>
  <c r="BY15" i="7"/>
  <c r="CK15" i="7"/>
  <c r="CT15" i="7"/>
  <c r="DF15" i="7"/>
  <c r="BP15" i="7"/>
  <c r="CB15" i="7"/>
  <c r="CN15" i="7"/>
  <c r="CW15" i="7"/>
  <c r="BS15" i="7"/>
  <c r="CE15" i="7"/>
  <c r="CZ15" i="7"/>
  <c r="BG15" i="7"/>
  <c r="BM23" i="7"/>
  <c r="BY23" i="7"/>
  <c r="CK23" i="7"/>
  <c r="CT23" i="7"/>
  <c r="DF23" i="7"/>
  <c r="BP23" i="7"/>
  <c r="CB23" i="7"/>
  <c r="CN23" i="7"/>
  <c r="CW23" i="7"/>
  <c r="BS23" i="7"/>
  <c r="CE23" i="7"/>
  <c r="CZ23" i="7"/>
  <c r="BG23" i="7"/>
  <c r="BJ23" i="7"/>
  <c r="BV23" i="7"/>
  <c r="CH23" i="7"/>
  <c r="CQ23" i="7"/>
  <c r="DC23" i="7"/>
  <c r="BP11" i="8"/>
  <c r="CB11" i="8"/>
  <c r="CN11" i="8"/>
  <c r="CZ11" i="8"/>
  <c r="BG11" i="8"/>
  <c r="BS11" i="8"/>
  <c r="CE11" i="8"/>
  <c r="CQ11" i="8"/>
  <c r="DC11" i="8"/>
  <c r="BJ11" i="8"/>
  <c r="BV11" i="8"/>
  <c r="CH11" i="8"/>
  <c r="CT11" i="8"/>
  <c r="DF11" i="8"/>
  <c r="BM11" i="8"/>
  <c r="BY11" i="8"/>
  <c r="CK11" i="8"/>
  <c r="CW11" i="8"/>
  <c r="BM20" i="8"/>
  <c r="BY20" i="8"/>
  <c r="CK20" i="8"/>
  <c r="CW20" i="8"/>
  <c r="CB20" i="8"/>
  <c r="CZ20" i="8"/>
  <c r="BG20" i="8"/>
  <c r="BP20" i="8"/>
  <c r="CN20" i="8"/>
  <c r="BS20" i="8"/>
  <c r="CE20" i="8"/>
  <c r="CQ20" i="8"/>
  <c r="DC20" i="8"/>
  <c r="BJ20" i="8"/>
  <c r="BV20" i="8"/>
  <c r="CH20" i="8"/>
  <c r="CT20" i="8"/>
  <c r="DF20" i="8"/>
  <c r="BM16" i="8"/>
  <c r="BY16" i="8"/>
  <c r="CK16" i="8"/>
  <c r="CW16" i="8"/>
  <c r="BP16" i="8"/>
  <c r="CB16" i="8"/>
  <c r="CN16" i="8"/>
  <c r="CZ16" i="8"/>
  <c r="BS16" i="8"/>
  <c r="CE16" i="8"/>
  <c r="CQ16" i="8"/>
  <c r="DC16" i="8"/>
  <c r="BJ16" i="8"/>
  <c r="BV16" i="8"/>
  <c r="CH16" i="8"/>
  <c r="CT16" i="8"/>
  <c r="DF16" i="8"/>
  <c r="BG16" i="8"/>
  <c r="BJ13" i="9"/>
  <c r="BV13" i="9"/>
  <c r="CH13" i="9"/>
  <c r="CT13" i="9"/>
  <c r="DF13" i="9"/>
  <c r="BM13" i="9"/>
  <c r="BY13" i="9"/>
  <c r="CK13" i="9"/>
  <c r="CW13" i="9"/>
  <c r="BP13" i="9"/>
  <c r="CB13" i="9"/>
  <c r="CN13" i="9"/>
  <c r="CZ13" i="9"/>
  <c r="BS13" i="9"/>
  <c r="CE13" i="9"/>
  <c r="CQ13" i="9"/>
  <c r="DC13" i="9"/>
  <c r="BG13" i="9"/>
  <c r="BP19" i="9"/>
  <c r="CB19" i="9"/>
  <c r="CN19" i="9"/>
  <c r="CZ19" i="9"/>
  <c r="BS19" i="9"/>
  <c r="CE19" i="9"/>
  <c r="CQ19" i="9"/>
  <c r="DC19" i="9"/>
  <c r="BG19" i="9"/>
  <c r="BJ19" i="9"/>
  <c r="BV19" i="9"/>
  <c r="CH19" i="9"/>
  <c r="CT19" i="9"/>
  <c r="DF19" i="9"/>
  <c r="BM19" i="9"/>
  <c r="BY19" i="9"/>
  <c r="CK19" i="9"/>
  <c r="CW19" i="9"/>
  <c r="DC13" i="12"/>
  <c r="BM13" i="12"/>
  <c r="BY13" i="12"/>
  <c r="CK13" i="12"/>
  <c r="DF13" i="12"/>
  <c r="BP13" i="12"/>
  <c r="CB13" i="12"/>
  <c r="CN13" i="12"/>
  <c r="CW13" i="12"/>
  <c r="BS13" i="12"/>
  <c r="CE13" i="12"/>
  <c r="CQ13" i="12"/>
  <c r="BG13" i="12"/>
  <c r="CZ13" i="12"/>
  <c r="BJ13" i="12"/>
  <c r="BV13" i="12"/>
  <c r="CH13" i="12"/>
  <c r="CT13" i="12"/>
  <c r="DC15" i="12"/>
  <c r="BS15" i="12"/>
  <c r="CE15" i="12"/>
  <c r="CQ15" i="12"/>
  <c r="BG15" i="12"/>
  <c r="DF15" i="12"/>
  <c r="BJ15" i="12"/>
  <c r="BV15" i="12"/>
  <c r="CH15" i="12"/>
  <c r="CT15" i="12"/>
  <c r="CW15" i="12"/>
  <c r="BM15" i="12"/>
  <c r="BY15" i="12"/>
  <c r="CK15" i="12"/>
  <c r="CZ15" i="12"/>
  <c r="BP15" i="12"/>
  <c r="CB15" i="12"/>
  <c r="CN15" i="12"/>
  <c r="DC24" i="12"/>
  <c r="BP24" i="12"/>
  <c r="CB24" i="12"/>
  <c r="CN24" i="12"/>
  <c r="DF24" i="12"/>
  <c r="BS24" i="12"/>
  <c r="CE24" i="12"/>
  <c r="CQ24" i="12"/>
  <c r="BG24" i="12"/>
  <c r="CW24" i="12"/>
  <c r="BJ24" i="12"/>
  <c r="BV24" i="12"/>
  <c r="CH24" i="12"/>
  <c r="CT24" i="12"/>
  <c r="CZ24" i="12"/>
  <c r="BM24" i="12"/>
  <c r="BY24" i="12"/>
  <c r="CK24" i="12"/>
  <c r="DC28" i="12"/>
  <c r="BP28" i="12"/>
  <c r="CB28" i="12"/>
  <c r="CN28" i="12"/>
  <c r="DF28" i="12"/>
  <c r="BS28" i="12"/>
  <c r="CE28" i="12"/>
  <c r="CQ28" i="12"/>
  <c r="BG28" i="12"/>
  <c r="CW28" i="12"/>
  <c r="BJ28" i="12"/>
  <c r="BV28" i="12"/>
  <c r="CH28" i="12"/>
  <c r="CT28" i="12"/>
  <c r="CZ28" i="12"/>
  <c r="BM28" i="12"/>
  <c r="BY28" i="12"/>
  <c r="CK28" i="12"/>
  <c r="BM13" i="13"/>
  <c r="BY13" i="13"/>
  <c r="CK13" i="13"/>
  <c r="CW13" i="13"/>
  <c r="BP13" i="13"/>
  <c r="CB13" i="13"/>
  <c r="CN13" i="13"/>
  <c r="CZ13" i="13"/>
  <c r="CE13" i="13"/>
  <c r="DC13" i="13"/>
  <c r="BG13" i="13"/>
  <c r="BJ13" i="13"/>
  <c r="CH13" i="13"/>
  <c r="DF13" i="13"/>
  <c r="BS13" i="13"/>
  <c r="CQ13" i="13"/>
  <c r="BV13" i="13"/>
  <c r="CT13" i="13"/>
  <c r="BP20" i="13"/>
  <c r="CB20" i="13"/>
  <c r="CN20" i="13"/>
  <c r="CZ20" i="13"/>
  <c r="BS20" i="13"/>
  <c r="CE20" i="13"/>
  <c r="CQ20" i="13"/>
  <c r="DC20" i="13"/>
  <c r="BJ20" i="13"/>
  <c r="BV20" i="13"/>
  <c r="CH20" i="13"/>
  <c r="CT20" i="13"/>
  <c r="DF20" i="13"/>
  <c r="BM20" i="13"/>
  <c r="BY20" i="13"/>
  <c r="CK20" i="13"/>
  <c r="CW20" i="13"/>
  <c r="BG20" i="13"/>
  <c r="BP11" i="14"/>
  <c r="CB11" i="14"/>
  <c r="CN11" i="14"/>
  <c r="CZ11" i="14"/>
  <c r="BG11" i="14"/>
  <c r="BS11" i="14"/>
  <c r="CE11" i="14"/>
  <c r="CQ11" i="14"/>
  <c r="DC11" i="14"/>
  <c r="BJ11" i="14"/>
  <c r="BV11" i="14"/>
  <c r="CH11" i="14"/>
  <c r="CT11" i="14"/>
  <c r="DF11" i="14"/>
  <c r="BM11" i="14"/>
  <c r="BY11" i="14"/>
  <c r="CK11" i="14"/>
  <c r="CW11" i="14"/>
  <c r="BP16" i="14"/>
  <c r="CB16" i="14"/>
  <c r="CN16" i="14"/>
  <c r="CZ16" i="14"/>
  <c r="BS16" i="14"/>
  <c r="CE16" i="14"/>
  <c r="CQ16" i="14"/>
  <c r="DC16" i="14"/>
  <c r="BJ16" i="14"/>
  <c r="BV16" i="14"/>
  <c r="CH16" i="14"/>
  <c r="CT16" i="14"/>
  <c r="DF16" i="14"/>
  <c r="BM16" i="14"/>
  <c r="BY16" i="14"/>
  <c r="CK16" i="14"/>
  <c r="CW16" i="14"/>
  <c r="BG16" i="14"/>
  <c r="BM21" i="14"/>
  <c r="BY21" i="14"/>
  <c r="CK21" i="14"/>
  <c r="CW21" i="14"/>
  <c r="BG21" i="14"/>
  <c r="BP21" i="14"/>
  <c r="CB21" i="14"/>
  <c r="CN21" i="14"/>
  <c r="CZ21" i="14"/>
  <c r="BS21" i="14"/>
  <c r="CE21" i="14"/>
  <c r="CQ21" i="14"/>
  <c r="DC21" i="14"/>
  <c r="BJ21" i="14"/>
  <c r="BV21" i="14"/>
  <c r="CH21" i="14"/>
  <c r="CT21" i="14"/>
  <c r="DF21" i="14"/>
  <c r="BG36" i="4"/>
  <c r="BP36" i="4"/>
  <c r="CB36" i="4"/>
  <c r="CN36" i="4"/>
  <c r="CZ36" i="4"/>
  <c r="BS36" i="4"/>
  <c r="CE36" i="4"/>
  <c r="CQ36" i="4"/>
  <c r="DC36" i="4"/>
  <c r="BJ36" i="4"/>
  <c r="BV36" i="4"/>
  <c r="CH36" i="4"/>
  <c r="CT36" i="4"/>
  <c r="DF36" i="4"/>
  <c r="BM36" i="4"/>
  <c r="BY36" i="4"/>
  <c r="CK36" i="4"/>
  <c r="CW36" i="4"/>
  <c r="BM49" i="4"/>
  <c r="BY49" i="4"/>
  <c r="CK49" i="4"/>
  <c r="CW49" i="4"/>
  <c r="BP49" i="4"/>
  <c r="CB49" i="4"/>
  <c r="CN49" i="4"/>
  <c r="CZ49" i="4"/>
  <c r="BG49" i="4"/>
  <c r="BS49" i="4"/>
  <c r="CE49" i="4"/>
  <c r="CQ49" i="4"/>
  <c r="DC49" i="4"/>
  <c r="BJ49" i="4"/>
  <c r="BV49" i="4"/>
  <c r="CH49" i="4"/>
  <c r="CT49" i="4"/>
  <c r="DF49" i="4"/>
  <c r="BM45" i="4"/>
  <c r="BY45" i="4"/>
  <c r="CK45" i="4"/>
  <c r="CW45" i="4"/>
  <c r="BP45" i="4"/>
  <c r="CB45" i="4"/>
  <c r="CN45" i="4"/>
  <c r="CZ45" i="4"/>
  <c r="BG45" i="4"/>
  <c r="BS45" i="4"/>
  <c r="CE45" i="4"/>
  <c r="CQ45" i="4"/>
  <c r="DC45" i="4"/>
  <c r="BJ45" i="4"/>
  <c r="BV45" i="4"/>
  <c r="CH45" i="4"/>
  <c r="CT45" i="4"/>
  <c r="DF45" i="4"/>
  <c r="BM41" i="4"/>
  <c r="BY41" i="4"/>
  <c r="CK41" i="4"/>
  <c r="CW41" i="4"/>
  <c r="BP41" i="4"/>
  <c r="CB41" i="4"/>
  <c r="CN41" i="4"/>
  <c r="CZ41" i="4"/>
  <c r="BG41" i="4"/>
  <c r="BS41" i="4"/>
  <c r="CE41" i="4"/>
  <c r="CQ41" i="4"/>
  <c r="DC41" i="4"/>
  <c r="BJ41" i="4"/>
  <c r="BV41" i="4"/>
  <c r="CH41" i="4"/>
  <c r="CT41" i="4"/>
  <c r="DF41" i="4"/>
  <c r="BM53" i="4"/>
  <c r="BY53" i="4"/>
  <c r="CK53" i="4"/>
  <c r="CW53" i="4"/>
  <c r="BP53" i="4"/>
  <c r="CB53" i="4"/>
  <c r="CN53" i="4"/>
  <c r="CZ53" i="4"/>
  <c r="BG53" i="4"/>
  <c r="BS53" i="4"/>
  <c r="CE53" i="4"/>
  <c r="CQ53" i="4"/>
  <c r="DC53" i="4"/>
  <c r="BJ53" i="4"/>
  <c r="BV53" i="4"/>
  <c r="CH53" i="4"/>
  <c r="CT53" i="4"/>
  <c r="DF53" i="4"/>
  <c r="BM26" i="4"/>
  <c r="BY26" i="4"/>
  <c r="CK26" i="4"/>
  <c r="CW26" i="4"/>
  <c r="BP26" i="4"/>
  <c r="CB26" i="4"/>
  <c r="CN26" i="4"/>
  <c r="CZ26" i="4"/>
  <c r="BG26" i="4"/>
  <c r="BS26" i="4"/>
  <c r="CE26" i="4"/>
  <c r="CQ26" i="4"/>
  <c r="DC26" i="4"/>
  <c r="BJ26" i="4"/>
  <c r="BV26" i="4"/>
  <c r="CH26" i="4"/>
  <c r="CT26" i="4"/>
  <c r="DF26" i="4"/>
  <c r="AC15" i="5"/>
  <c r="AF15" i="5"/>
  <c r="AR15" i="5"/>
  <c r="AI15" i="5"/>
  <c r="AU15" i="5"/>
  <c r="AL15" i="5"/>
  <c r="AX15" i="5"/>
  <c r="AO15" i="5"/>
  <c r="AU9" i="5"/>
  <c r="AX9" i="5"/>
  <c r="BS33" i="6"/>
  <c r="CE33" i="6"/>
  <c r="CQ33" i="6"/>
  <c r="DC33" i="6"/>
  <c r="BJ33" i="6"/>
  <c r="BV33" i="6"/>
  <c r="CH33" i="6"/>
  <c r="CT33" i="6"/>
  <c r="DF33" i="6"/>
  <c r="BM33" i="6"/>
  <c r="BY33" i="6"/>
  <c r="CK33" i="6"/>
  <c r="CW33" i="6"/>
  <c r="BP33" i="6"/>
  <c r="CB33" i="6"/>
  <c r="CN33" i="6"/>
  <c r="CZ33" i="6"/>
  <c r="BG33" i="6"/>
  <c r="BS29" i="6"/>
  <c r="CE29" i="6"/>
  <c r="CQ29" i="6"/>
  <c r="DC29" i="6"/>
  <c r="BJ29" i="6"/>
  <c r="BV29" i="6"/>
  <c r="CH29" i="6"/>
  <c r="CT29" i="6"/>
  <c r="DF29" i="6"/>
  <c r="BM29" i="6"/>
  <c r="BY29" i="6"/>
  <c r="CK29" i="6"/>
  <c r="CW29" i="6"/>
  <c r="BP29" i="6"/>
  <c r="CB29" i="6"/>
  <c r="CN29" i="6"/>
  <c r="CZ29" i="6"/>
  <c r="BG29" i="6"/>
  <c r="BS25" i="6"/>
  <c r="CE25" i="6"/>
  <c r="CQ25" i="6"/>
  <c r="DC25" i="6"/>
  <c r="BJ25" i="6"/>
  <c r="BV25" i="6"/>
  <c r="CH25" i="6"/>
  <c r="CT25" i="6"/>
  <c r="DF25" i="6"/>
  <c r="BM25" i="6"/>
  <c r="BY25" i="6"/>
  <c r="CK25" i="6"/>
  <c r="CW25" i="6"/>
  <c r="BP25" i="6"/>
  <c r="CB25" i="6"/>
  <c r="CN25" i="6"/>
  <c r="CZ25" i="6"/>
  <c r="BG25" i="6"/>
  <c r="BS21" i="6"/>
  <c r="CE21" i="6"/>
  <c r="CQ21" i="6"/>
  <c r="DC21" i="6"/>
  <c r="BJ21" i="6"/>
  <c r="BV21" i="6"/>
  <c r="CH21" i="6"/>
  <c r="CT21" i="6"/>
  <c r="DF21" i="6"/>
  <c r="BM21" i="6"/>
  <c r="BY21" i="6"/>
  <c r="CK21" i="6"/>
  <c r="CW21" i="6"/>
  <c r="BP21" i="6"/>
  <c r="CB21" i="6"/>
  <c r="CN21" i="6"/>
  <c r="CZ21" i="6"/>
  <c r="BG21" i="6"/>
  <c r="CW17" i="6"/>
  <c r="CZ17" i="6"/>
  <c r="BS9" i="6"/>
  <c r="BV9" i="6"/>
  <c r="BJ5" i="6"/>
  <c r="BG5" i="6"/>
  <c r="BM7" i="7"/>
  <c r="BY7" i="7"/>
  <c r="CK7" i="7"/>
  <c r="CT7" i="7"/>
  <c r="DF7" i="7"/>
  <c r="BP7" i="7"/>
  <c r="CB7" i="7"/>
  <c r="CN7" i="7"/>
  <c r="CW7" i="7"/>
  <c r="BS7" i="7"/>
  <c r="CE7" i="7"/>
  <c r="CZ7" i="7"/>
  <c r="BJ7" i="7"/>
  <c r="BV7" i="7"/>
  <c r="CH7" i="7"/>
  <c r="CQ7" i="7"/>
  <c r="DC7" i="7"/>
  <c r="BG7" i="7"/>
  <c r="BM4" i="9"/>
  <c r="BY4" i="9"/>
  <c r="CK4" i="9"/>
  <c r="CW4" i="9"/>
  <c r="BP4" i="9"/>
  <c r="CB4" i="9"/>
  <c r="CN4" i="9"/>
  <c r="CZ4" i="9"/>
  <c r="BS4" i="9"/>
  <c r="CE4" i="9"/>
  <c r="CQ4" i="9"/>
  <c r="DC4" i="9"/>
  <c r="BJ4" i="9"/>
  <c r="BV4" i="9"/>
  <c r="CH4" i="9"/>
  <c r="CT4" i="9"/>
  <c r="DF4" i="9"/>
  <c r="BG4" i="9"/>
  <c r="BM4" i="14"/>
  <c r="BY4" i="14"/>
  <c r="CK4" i="14"/>
  <c r="CW4" i="14"/>
  <c r="BP4" i="14"/>
  <c r="CB4" i="14"/>
  <c r="CN4" i="14"/>
  <c r="CZ4" i="14"/>
  <c r="BS4" i="14"/>
  <c r="CE4" i="14"/>
  <c r="CQ4" i="14"/>
  <c r="DC4" i="14"/>
  <c r="BJ4" i="14"/>
  <c r="BV4" i="14"/>
  <c r="CH4" i="14"/>
  <c r="CT4" i="14"/>
  <c r="DF4" i="14"/>
  <c r="BG4" i="14"/>
  <c r="BP7" i="14"/>
  <c r="CB7" i="14"/>
  <c r="CN7" i="14"/>
  <c r="CZ7" i="14"/>
  <c r="BG7" i="14"/>
  <c r="BS7" i="14"/>
  <c r="CE7" i="14"/>
  <c r="CQ7" i="14"/>
  <c r="DC7" i="14"/>
  <c r="BJ7" i="14"/>
  <c r="BV7" i="14"/>
  <c r="CH7" i="14"/>
  <c r="CT7" i="14"/>
  <c r="DF7" i="14"/>
  <c r="BM7" i="14"/>
  <c r="BY7" i="14"/>
  <c r="CK7" i="14"/>
  <c r="CW7" i="14"/>
  <c r="BP8" i="13"/>
  <c r="CB8" i="13"/>
  <c r="CN8" i="13"/>
  <c r="CZ8" i="13"/>
  <c r="BS8" i="13"/>
  <c r="CE8" i="13"/>
  <c r="CQ8" i="13"/>
  <c r="DC8" i="13"/>
  <c r="BJ8" i="13"/>
  <c r="CH8" i="13"/>
  <c r="DF8" i="13"/>
  <c r="BM8" i="13"/>
  <c r="CK8" i="13"/>
  <c r="BV8" i="13"/>
  <c r="CT8" i="13"/>
  <c r="BY8" i="13"/>
  <c r="CW8" i="13"/>
  <c r="BG8" i="13"/>
  <c r="DC11" i="12"/>
  <c r="BS11" i="12"/>
  <c r="CE11" i="12"/>
  <c r="CQ11" i="12"/>
  <c r="BG11" i="12"/>
  <c r="DF11" i="12"/>
  <c r="BJ11" i="12"/>
  <c r="BV11" i="12"/>
  <c r="CH11" i="12"/>
  <c r="CT11" i="12"/>
  <c r="CW11" i="12"/>
  <c r="BM11" i="12"/>
  <c r="BY11" i="12"/>
  <c r="CK11" i="12"/>
  <c r="CZ11" i="12"/>
  <c r="BP11" i="12"/>
  <c r="CB11" i="12"/>
  <c r="CN11" i="12"/>
  <c r="DC7" i="12"/>
  <c r="BS7" i="12"/>
  <c r="CE7" i="12"/>
  <c r="CQ7" i="12"/>
  <c r="BG7" i="12"/>
  <c r="DF7" i="12"/>
  <c r="BJ7" i="12"/>
  <c r="BV7" i="12"/>
  <c r="CH7" i="12"/>
  <c r="CT7" i="12"/>
  <c r="CW7" i="12"/>
  <c r="BM7" i="12"/>
  <c r="BY7" i="12"/>
  <c r="CK7" i="12"/>
  <c r="CZ7" i="12"/>
  <c r="BP7" i="12"/>
  <c r="CB7" i="12"/>
  <c r="CN7" i="12"/>
  <c r="BS6" i="9"/>
  <c r="CE6" i="9"/>
  <c r="CQ6" i="9"/>
  <c r="DC6" i="9"/>
  <c r="BG6" i="9"/>
  <c r="BJ6" i="9"/>
  <c r="BV6" i="9"/>
  <c r="CH6" i="9"/>
  <c r="CT6" i="9"/>
  <c r="DF6" i="9"/>
  <c r="BM6" i="9"/>
  <c r="BY6" i="9"/>
  <c r="CK6" i="9"/>
  <c r="CW6" i="9"/>
  <c r="BP6" i="9"/>
  <c r="CB6" i="9"/>
  <c r="CN6" i="9"/>
  <c r="CZ6" i="9"/>
  <c r="BP7" i="8"/>
  <c r="CB7" i="8"/>
  <c r="CN7" i="8"/>
  <c r="CZ7" i="8"/>
  <c r="BG7" i="8"/>
  <c r="BS7" i="8"/>
  <c r="CE7" i="8"/>
  <c r="CQ7" i="8"/>
  <c r="DC7" i="8"/>
  <c r="BJ7" i="8"/>
  <c r="BV7" i="8"/>
  <c r="CH7" i="8"/>
  <c r="CT7" i="8"/>
  <c r="DF7" i="8"/>
  <c r="BM7" i="8"/>
  <c r="BY7" i="8"/>
  <c r="CK7" i="8"/>
  <c r="CW7" i="8"/>
  <c r="BS22" i="21"/>
  <c r="CE22" i="21"/>
  <c r="CQ22" i="21"/>
  <c r="DC22" i="21"/>
  <c r="BJ22" i="21"/>
  <c r="BV22" i="21"/>
  <c r="CH22" i="21"/>
  <c r="CT22" i="21"/>
  <c r="DF22" i="21"/>
  <c r="BM22" i="21"/>
  <c r="BY22" i="21"/>
  <c r="CW22" i="21"/>
  <c r="BP22" i="21"/>
  <c r="CB22" i="21"/>
  <c r="CN22" i="21"/>
  <c r="CZ22" i="21"/>
  <c r="AL17" i="25"/>
  <c r="AC17" i="25"/>
  <c r="Z17" i="25"/>
  <c r="AF17" i="25"/>
  <c r="AC28" i="5"/>
  <c r="AI28" i="5"/>
  <c r="AU28" i="5"/>
  <c r="AL28" i="5"/>
  <c r="AX28" i="5"/>
  <c r="AR28" i="5"/>
  <c r="AO28" i="5"/>
  <c r="AF28" i="5"/>
  <c r="AC33" i="5"/>
  <c r="AL33" i="5"/>
  <c r="AX33" i="5"/>
  <c r="AR33" i="5"/>
  <c r="AU33" i="5"/>
  <c r="AO33" i="5"/>
  <c r="AF33" i="5"/>
  <c r="AI33" i="5"/>
  <c r="AC35" i="5"/>
  <c r="AF35" i="5"/>
  <c r="AR35" i="5"/>
  <c r="AL35" i="5"/>
  <c r="AI35" i="5"/>
  <c r="AU35" i="5"/>
  <c r="AX35" i="5"/>
  <c r="AO35" i="5"/>
  <c r="BG5" i="4"/>
  <c r="BS5" i="4"/>
  <c r="CE5" i="4"/>
  <c r="CQ5" i="4"/>
  <c r="DC5" i="4"/>
  <c r="BJ5" i="4"/>
  <c r="BV5" i="4"/>
  <c r="CH5" i="4"/>
  <c r="CT5" i="4"/>
  <c r="DF5" i="4"/>
  <c r="BM5" i="4"/>
  <c r="BY5" i="4"/>
  <c r="CK5" i="4"/>
  <c r="CW5" i="4"/>
  <c r="BP5" i="4"/>
  <c r="CB5" i="4"/>
  <c r="CN5" i="4"/>
  <c r="CZ5" i="4"/>
  <c r="AC14" i="5"/>
  <c r="AO14" i="5"/>
  <c r="AF14" i="5"/>
  <c r="AR14" i="5"/>
  <c r="AI14" i="5"/>
  <c r="AU14" i="5"/>
  <c r="AL14" i="5"/>
  <c r="AX14" i="5"/>
  <c r="AO8" i="5"/>
  <c r="AR8" i="5"/>
  <c r="BJ4" i="6"/>
  <c r="BV4" i="6"/>
  <c r="CH4" i="6"/>
  <c r="CT4" i="6"/>
  <c r="DF4" i="6"/>
  <c r="BM4" i="6"/>
  <c r="BY4" i="6"/>
  <c r="CK4" i="6"/>
  <c r="CW4" i="6"/>
  <c r="BP4" i="6"/>
  <c r="CB4" i="6"/>
  <c r="CN4" i="6"/>
  <c r="CZ4" i="6"/>
  <c r="BS4" i="6"/>
  <c r="CE4" i="6"/>
  <c r="CQ4" i="6"/>
  <c r="DC4" i="6"/>
  <c r="BG4" i="6"/>
  <c r="BJ32" i="6"/>
  <c r="BV32" i="6"/>
  <c r="CH32" i="6"/>
  <c r="CT32" i="6"/>
  <c r="DF32" i="6"/>
  <c r="BM32" i="6"/>
  <c r="BY32" i="6"/>
  <c r="CK32" i="6"/>
  <c r="CW32" i="6"/>
  <c r="BP32" i="6"/>
  <c r="CB32" i="6"/>
  <c r="CN32" i="6"/>
  <c r="CZ32" i="6"/>
  <c r="BS32" i="6"/>
  <c r="CE32" i="6"/>
  <c r="CQ32" i="6"/>
  <c r="DC32" i="6"/>
  <c r="BG32" i="6"/>
  <c r="BJ28" i="6"/>
  <c r="BV28" i="6"/>
  <c r="CH28" i="6"/>
  <c r="CT28" i="6"/>
  <c r="DF28" i="6"/>
  <c r="BM28" i="6"/>
  <c r="BY28" i="6"/>
  <c r="CK28" i="6"/>
  <c r="CW28" i="6"/>
  <c r="BP28" i="6"/>
  <c r="CB28" i="6"/>
  <c r="CN28" i="6"/>
  <c r="CZ28" i="6"/>
  <c r="BS28" i="6"/>
  <c r="CE28" i="6"/>
  <c r="CQ28" i="6"/>
  <c r="DC28" i="6"/>
  <c r="BG28" i="6"/>
  <c r="BJ24" i="6"/>
  <c r="BV24" i="6"/>
  <c r="CH24" i="6"/>
  <c r="CT24" i="6"/>
  <c r="DF24" i="6"/>
  <c r="BM24" i="6"/>
  <c r="BY24" i="6"/>
  <c r="CK24" i="6"/>
  <c r="CW24" i="6"/>
  <c r="BP24" i="6"/>
  <c r="CB24" i="6"/>
  <c r="CN24" i="6"/>
  <c r="CZ24" i="6"/>
  <c r="BS24" i="6"/>
  <c r="CE24" i="6"/>
  <c r="CQ24" i="6"/>
  <c r="DC24" i="6"/>
  <c r="BG24" i="6"/>
  <c r="BJ20" i="6"/>
  <c r="BV20" i="6"/>
  <c r="CH20" i="6"/>
  <c r="CT20" i="6"/>
  <c r="DF20" i="6"/>
  <c r="BM20" i="6"/>
  <c r="BY20" i="6"/>
  <c r="CK20" i="6"/>
  <c r="CW20" i="6"/>
  <c r="BP20" i="6"/>
  <c r="CB20" i="6"/>
  <c r="CN20" i="6"/>
  <c r="CZ20" i="6"/>
  <c r="BS20" i="6"/>
  <c r="CE20" i="6"/>
  <c r="CQ20" i="6"/>
  <c r="DC20" i="6"/>
  <c r="BG20" i="6"/>
  <c r="BS4" i="7"/>
  <c r="CE4" i="7"/>
  <c r="CQ4" i="7"/>
  <c r="DC4" i="7"/>
  <c r="BJ4" i="7"/>
  <c r="BV4" i="7"/>
  <c r="CH4" i="7"/>
  <c r="CT4" i="7"/>
  <c r="DF4" i="7"/>
  <c r="BM4" i="7"/>
  <c r="BY4" i="7"/>
  <c r="CK4" i="7"/>
  <c r="CW4" i="7"/>
  <c r="BP4" i="7"/>
  <c r="CB4" i="7"/>
  <c r="CN4" i="7"/>
  <c r="CZ4" i="7"/>
  <c r="BG4" i="7"/>
  <c r="BS6" i="7"/>
  <c r="CE6" i="7"/>
  <c r="CQ6" i="7"/>
  <c r="CZ6" i="7"/>
  <c r="BJ6" i="7"/>
  <c r="BV6" i="7"/>
  <c r="CH6" i="7"/>
  <c r="DC6" i="7"/>
  <c r="BM6" i="7"/>
  <c r="BY6" i="7"/>
  <c r="CK6" i="7"/>
  <c r="CT6" i="7"/>
  <c r="DF6" i="7"/>
  <c r="BP6" i="7"/>
  <c r="CB6" i="7"/>
  <c r="CN6" i="7"/>
  <c r="CW6" i="7"/>
  <c r="BG6" i="7"/>
  <c r="BS6" i="14"/>
  <c r="CE6" i="14"/>
  <c r="CQ6" i="14"/>
  <c r="DC6" i="14"/>
  <c r="BG6" i="14"/>
  <c r="BJ6" i="14"/>
  <c r="BV6" i="14"/>
  <c r="CH6" i="14"/>
  <c r="CT6" i="14"/>
  <c r="DF6" i="14"/>
  <c r="BM6" i="14"/>
  <c r="BY6" i="14"/>
  <c r="CK6" i="14"/>
  <c r="CW6" i="14"/>
  <c r="BP6" i="14"/>
  <c r="CB6" i="14"/>
  <c r="CN6" i="14"/>
  <c r="CZ6" i="14"/>
  <c r="BS7" i="13"/>
  <c r="CE7" i="13"/>
  <c r="CQ7" i="13"/>
  <c r="DC7" i="13"/>
  <c r="BJ7" i="13"/>
  <c r="BV7" i="13"/>
  <c r="CH7" i="13"/>
  <c r="CT7" i="13"/>
  <c r="DF7" i="13"/>
  <c r="BM7" i="13"/>
  <c r="CK7" i="13"/>
  <c r="BP7" i="13"/>
  <c r="CN7" i="13"/>
  <c r="BY7" i="13"/>
  <c r="CW7" i="13"/>
  <c r="BG7" i="13"/>
  <c r="CB7" i="13"/>
  <c r="CZ7" i="13"/>
  <c r="DC10" i="12"/>
  <c r="BJ10" i="12"/>
  <c r="BV10" i="12"/>
  <c r="CH10" i="12"/>
  <c r="CT10" i="12"/>
  <c r="DF10" i="12"/>
  <c r="BM10" i="12"/>
  <c r="BY10" i="12"/>
  <c r="CK10" i="12"/>
  <c r="CW10" i="12"/>
  <c r="BP10" i="12"/>
  <c r="CB10" i="12"/>
  <c r="CN10" i="12"/>
  <c r="CZ10" i="12"/>
  <c r="BS10" i="12"/>
  <c r="CE10" i="12"/>
  <c r="CQ10" i="12"/>
  <c r="BG10" i="12"/>
  <c r="DC6" i="12"/>
  <c r="BJ6" i="12"/>
  <c r="BV6" i="12"/>
  <c r="CH6" i="12"/>
  <c r="CT6" i="12"/>
  <c r="DF6" i="12"/>
  <c r="BM6" i="12"/>
  <c r="BY6" i="12"/>
  <c r="CK6" i="12"/>
  <c r="CW6" i="12"/>
  <c r="BP6" i="12"/>
  <c r="CB6" i="12"/>
  <c r="CN6" i="12"/>
  <c r="CZ6" i="12"/>
  <c r="BS6" i="12"/>
  <c r="CE6" i="12"/>
  <c r="CQ6" i="12"/>
  <c r="BG6" i="12"/>
  <c r="BJ5" i="9"/>
  <c r="BV5" i="9"/>
  <c r="CH5" i="9"/>
  <c r="CT5" i="9"/>
  <c r="DF5" i="9"/>
  <c r="BM5" i="9"/>
  <c r="BY5" i="9"/>
  <c r="CK5" i="9"/>
  <c r="CW5" i="9"/>
  <c r="BP5" i="9"/>
  <c r="CB5" i="9"/>
  <c r="CN5" i="9"/>
  <c r="CZ5" i="9"/>
  <c r="BS5" i="9"/>
  <c r="CE5" i="9"/>
  <c r="CQ5" i="9"/>
  <c r="DC5" i="9"/>
  <c r="BG5" i="9"/>
  <c r="BS6" i="8"/>
  <c r="CE6" i="8"/>
  <c r="CQ6" i="8"/>
  <c r="DC6" i="8"/>
  <c r="BJ6" i="8"/>
  <c r="BV6" i="8"/>
  <c r="CH6" i="8"/>
  <c r="CT6" i="8"/>
  <c r="DF6" i="8"/>
  <c r="BM6" i="8"/>
  <c r="BY6" i="8"/>
  <c r="CK6" i="8"/>
  <c r="CW6" i="8"/>
  <c r="BP6" i="8"/>
  <c r="CB6" i="8"/>
  <c r="CN6" i="8"/>
  <c r="CZ6" i="8"/>
  <c r="BG6" i="8"/>
  <c r="CQ14" i="21"/>
  <c r="CN14" i="21"/>
  <c r="CB23" i="21"/>
  <c r="CN23" i="21"/>
  <c r="BS23" i="21"/>
  <c r="CE23" i="21"/>
  <c r="CQ23" i="21"/>
  <c r="BJ23" i="21"/>
  <c r="BV23" i="21"/>
  <c r="CH23" i="21"/>
  <c r="CT23" i="21"/>
  <c r="DF23" i="21"/>
  <c r="BM23" i="21"/>
  <c r="BY23" i="21"/>
  <c r="CW23" i="21"/>
  <c r="AL6" i="25"/>
  <c r="AI6" i="25"/>
  <c r="W6" i="25"/>
  <c r="AC5" i="25"/>
  <c r="AI5" i="25"/>
  <c r="W5" i="25"/>
  <c r="AF5" i="25"/>
  <c r="AL5" i="25"/>
  <c r="Z5" i="25"/>
  <c r="BS29" i="4"/>
  <c r="CE29" i="4"/>
  <c r="CQ29" i="4"/>
  <c r="DC29" i="4"/>
  <c r="BJ29" i="4"/>
  <c r="BV29" i="4"/>
  <c r="CH29" i="4"/>
  <c r="CT29" i="4"/>
  <c r="DF29" i="4"/>
  <c r="BM29" i="4"/>
  <c r="BY29" i="4"/>
  <c r="CK29" i="4"/>
  <c r="CW29" i="4"/>
  <c r="BP29" i="4"/>
  <c r="CB29" i="4"/>
  <c r="CN29" i="4"/>
  <c r="CZ29" i="4"/>
  <c r="BM28" i="4"/>
  <c r="BY28" i="4"/>
  <c r="CK28" i="4"/>
  <c r="CW28" i="4"/>
  <c r="BP28" i="4"/>
  <c r="CB28" i="4"/>
  <c r="CN28" i="4"/>
  <c r="CZ28" i="4"/>
  <c r="BS28" i="4"/>
  <c r="CE28" i="4"/>
  <c r="CQ28" i="4"/>
  <c r="DC28" i="4"/>
  <c r="BJ28" i="4"/>
  <c r="BV28" i="4"/>
  <c r="CH28" i="4"/>
  <c r="CT28" i="4"/>
  <c r="DF28" i="4"/>
  <c r="BS33" i="4"/>
  <c r="CE33" i="4"/>
  <c r="CQ33" i="4"/>
  <c r="DC33" i="4"/>
  <c r="BJ33" i="4"/>
  <c r="BV33" i="4"/>
  <c r="CH33" i="4"/>
  <c r="CT33" i="4"/>
  <c r="DF33" i="4"/>
  <c r="BM33" i="4"/>
  <c r="BY33" i="4"/>
  <c r="CK33" i="4"/>
  <c r="CW33" i="4"/>
  <c r="BP33" i="4"/>
  <c r="CB33" i="4"/>
  <c r="CN33" i="4"/>
  <c r="CZ33" i="4"/>
  <c r="BM32" i="4"/>
  <c r="BY32" i="4"/>
  <c r="CK32" i="4"/>
  <c r="CW32" i="4"/>
  <c r="BP32" i="4"/>
  <c r="CB32" i="4"/>
  <c r="CN32" i="4"/>
  <c r="CZ32" i="4"/>
  <c r="BS32" i="4"/>
  <c r="CE32" i="4"/>
  <c r="CQ32" i="4"/>
  <c r="DC32" i="4"/>
  <c r="BJ32" i="4"/>
  <c r="BV32" i="4"/>
  <c r="CH32" i="4"/>
  <c r="CT32" i="4"/>
  <c r="DF32" i="4"/>
  <c r="BS31" i="4"/>
  <c r="CE31" i="4"/>
  <c r="CQ31" i="4"/>
  <c r="DC31" i="4"/>
  <c r="BJ31" i="4"/>
  <c r="BV31" i="4"/>
  <c r="CH31" i="4"/>
  <c r="CT31" i="4"/>
  <c r="DF31" i="4"/>
  <c r="BM31" i="4"/>
  <c r="BY31" i="4"/>
  <c r="CK31" i="4"/>
  <c r="CW31" i="4"/>
  <c r="BP31" i="4"/>
  <c r="CB31" i="4"/>
  <c r="CN31" i="4"/>
  <c r="CZ31" i="4"/>
  <c r="BG27" i="4"/>
  <c r="BS27" i="4"/>
  <c r="CE27" i="4"/>
  <c r="CQ27" i="4"/>
  <c r="DC27" i="4"/>
  <c r="BJ27" i="4"/>
  <c r="BV27" i="4"/>
  <c r="CH27" i="4"/>
  <c r="CT27" i="4"/>
  <c r="DF27" i="4"/>
  <c r="BM27" i="4"/>
  <c r="BY27" i="4"/>
  <c r="CK27" i="4"/>
  <c r="CW27" i="4"/>
  <c r="BP27" i="4"/>
  <c r="CB27" i="4"/>
  <c r="CN27" i="4"/>
  <c r="CZ27" i="4"/>
  <c r="BM30" i="4"/>
  <c r="BY30" i="4"/>
  <c r="CK30" i="4"/>
  <c r="CW30" i="4"/>
  <c r="BP30" i="4"/>
  <c r="CB30" i="4"/>
  <c r="CN30" i="4"/>
  <c r="CZ30" i="4"/>
  <c r="BS30" i="4"/>
  <c r="CE30" i="4"/>
  <c r="CQ30" i="4"/>
  <c r="DC30" i="4"/>
  <c r="BJ30" i="4"/>
  <c r="BV30" i="4"/>
  <c r="CH30" i="4"/>
  <c r="CT30" i="4"/>
  <c r="DF30" i="4"/>
  <c r="BM5" i="23"/>
  <c r="BX6" i="22"/>
  <c r="BH5" i="22"/>
  <c r="BI6" i="22"/>
  <c r="BP5" i="22"/>
  <c r="BM6" i="22"/>
  <c r="BI6" i="23"/>
  <c r="BT5" i="22"/>
  <c r="BX6" i="23"/>
  <c r="BL5" i="23"/>
  <c r="BP4" i="23"/>
  <c r="BK4" i="23"/>
  <c r="BX4" i="23"/>
  <c r="BH4" i="23"/>
  <c r="BO4" i="22"/>
  <c r="BK4" i="22"/>
  <c r="BG4" i="22"/>
  <c r="BT5" i="23"/>
  <c r="BU6" i="22"/>
  <c r="BU6" i="23"/>
  <c r="BL4" i="23"/>
  <c r="BT4" i="23"/>
  <c r="BH5" i="23"/>
  <c r="BP5" i="23"/>
  <c r="BX5" i="23"/>
  <c r="BQ6" i="23"/>
  <c r="BG4" i="23"/>
  <c r="BO4" i="23"/>
  <c r="BW4" i="23"/>
  <c r="BI5" i="23"/>
  <c r="BQ5" i="23"/>
  <c r="BJ6" i="23"/>
  <c r="BN6" i="23"/>
  <c r="BR6" i="23"/>
  <c r="BV6" i="23"/>
  <c r="BI4" i="23"/>
  <c r="BM4" i="23"/>
  <c r="BQ4" i="23"/>
  <c r="BU4" i="23"/>
  <c r="BJ5" i="23"/>
  <c r="BN5" i="23"/>
  <c r="BR5" i="23"/>
  <c r="BV5" i="23"/>
  <c r="BG6" i="23"/>
  <c r="BK6" i="23"/>
  <c r="BO6" i="23"/>
  <c r="BS6" i="23"/>
  <c r="BW6" i="23"/>
  <c r="BJ4" i="23"/>
  <c r="BN4" i="23"/>
  <c r="BR4" i="23"/>
  <c r="BV4" i="23"/>
  <c r="BG5" i="23"/>
  <c r="BK5" i="23"/>
  <c r="BO5" i="23"/>
  <c r="BS5" i="23"/>
  <c r="BW5" i="23"/>
  <c r="BH6" i="23"/>
  <c r="BL6" i="23"/>
  <c r="BP6" i="23"/>
  <c r="BT6" i="23"/>
  <c r="BS4" i="22"/>
  <c r="BL5" i="22"/>
  <c r="BH4" i="22"/>
  <c r="BL4" i="22"/>
  <c r="BP4" i="22"/>
  <c r="BT4" i="22"/>
  <c r="BX4" i="22"/>
  <c r="BI5" i="22"/>
  <c r="BM5" i="22"/>
  <c r="BQ5" i="22"/>
  <c r="BU5" i="22"/>
  <c r="BJ6" i="22"/>
  <c r="BN6" i="22"/>
  <c r="BR6" i="22"/>
  <c r="BV6" i="22"/>
  <c r="BI4" i="22"/>
  <c r="BM4" i="22"/>
  <c r="BQ4" i="22"/>
  <c r="BU4" i="22"/>
  <c r="BJ5" i="22"/>
  <c r="BN5" i="22"/>
  <c r="BR5" i="22"/>
  <c r="BV5" i="22"/>
  <c r="BG6" i="22"/>
  <c r="BK6" i="22"/>
  <c r="BO6" i="22"/>
  <c r="BS6" i="22"/>
  <c r="BW6" i="22"/>
  <c r="BJ4" i="22"/>
  <c r="BN4" i="22"/>
  <c r="BR4" i="22"/>
  <c r="BV4" i="22"/>
  <c r="BG5" i="22"/>
  <c r="BK5" i="22"/>
  <c r="BO5" i="22"/>
  <c r="BS5" i="22"/>
  <c r="BW5" i="22"/>
  <c r="BH6" i="22"/>
  <c r="BL6" i="22"/>
  <c r="BP6" i="22"/>
  <c r="BT6" i="22"/>
  <c r="H19" i="2"/>
  <c r="H77" i="2"/>
  <c r="H78" i="2"/>
  <c r="H79" i="2"/>
  <c r="H80" i="2"/>
  <c r="H3" i="2"/>
  <c r="H4" i="2"/>
  <c r="H5" i="2"/>
  <c r="H6" i="2"/>
  <c r="H7" i="2"/>
  <c r="H8" i="2"/>
  <c r="H10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6" i="1"/>
  <c r="ES6" i="7" l="1"/>
  <c r="ER6" i="7"/>
  <c r="EU23" i="7"/>
  <c r="EV23" i="7"/>
  <c r="EU8" i="7"/>
  <c r="EV8" i="7"/>
  <c r="ER16" i="7"/>
  <c r="ES16" i="7"/>
  <c r="ER5" i="7"/>
  <c r="ES5" i="7"/>
  <c r="ER13" i="7"/>
  <c r="ES13" i="7"/>
  <c r="EV13" i="7"/>
  <c r="EU13" i="7"/>
  <c r="EV14" i="7"/>
  <c r="EU14" i="7"/>
  <c r="EU4" i="7"/>
  <c r="EV4" i="7"/>
  <c r="ER7" i="7"/>
  <c r="ES7" i="7"/>
  <c r="EV7" i="7"/>
  <c r="EU7" i="7"/>
  <c r="EV15" i="7"/>
  <c r="EU15" i="7"/>
  <c r="ES8" i="7"/>
  <c r="ER8" i="7"/>
  <c r="EU20" i="7"/>
  <c r="EV20" i="7"/>
  <c r="ES22" i="7"/>
  <c r="ER22" i="7"/>
  <c r="EV9" i="7"/>
  <c r="EU9" i="7"/>
  <c r="EU21" i="7"/>
  <c r="EV21" i="7"/>
  <c r="ES14" i="7"/>
  <c r="ER14" i="7"/>
  <c r="ES4" i="7"/>
  <c r="ER4" i="7"/>
  <c r="ER15" i="7"/>
  <c r="ES15" i="7"/>
  <c r="ER19" i="7"/>
  <c r="ES19" i="7"/>
  <c r="ET19" i="7"/>
  <c r="EV19" i="7"/>
  <c r="EU19" i="7"/>
  <c r="ES20" i="7"/>
  <c r="ER20" i="7"/>
  <c r="EU22" i="7"/>
  <c r="EV22" i="7"/>
  <c r="ES9" i="7"/>
  <c r="ER9" i="7"/>
  <c r="ER21" i="7"/>
  <c r="ES21" i="7"/>
  <c r="ES17" i="7"/>
  <c r="ER17" i="7"/>
  <c r="EU17" i="7"/>
  <c r="EV17" i="7"/>
  <c r="EU12" i="7"/>
  <c r="EV12" i="7"/>
  <c r="EU6" i="7"/>
  <c r="EV6" i="7"/>
  <c r="ES23" i="7"/>
  <c r="ER23" i="7"/>
  <c r="EV16" i="7"/>
  <c r="EU16" i="7"/>
  <c r="EV5" i="7"/>
  <c r="EU5" i="7"/>
  <c r="ER12" i="7"/>
  <c r="ES12" i="7"/>
</calcChain>
</file>

<file path=xl/sharedStrings.xml><?xml version="1.0" encoding="utf-8"?>
<sst xmlns="http://schemas.openxmlformats.org/spreadsheetml/2006/main" count="14575" uniqueCount="2126">
  <si>
    <t>PRODUIT/PRESTA</t>
  </si>
  <si>
    <t>Catégorie</t>
  </si>
  <si>
    <t>UNITES</t>
  </si>
  <si>
    <t>COEF MOA</t>
  </si>
  <si>
    <t>Poste</t>
  </si>
  <si>
    <t>Détail</t>
  </si>
  <si>
    <t>Coupes tuyaux PVC</t>
  </si>
  <si>
    <t>MOA_ALIM</t>
  </si>
  <si>
    <t>pc</t>
  </si>
  <si>
    <t>scie pendulaire</t>
  </si>
  <si>
    <t>Préparation raccord PE/PVC</t>
  </si>
  <si>
    <t>Assembler le raccord PE/PVC avec une bande teflon + ponçage PVC + préparation bout de tuyau et coude si nécessaire ( (Coef / raccord)</t>
  </si>
  <si>
    <t>Préparation Regard DIR 02/DIR 01</t>
  </si>
  <si>
    <t>scie pendulaire + scie cloche</t>
  </si>
  <si>
    <t xml:space="preserve">Perçage du regard + joint forscheda + coupe tuyau + ponçage tuyaux et accessoires + collage </t>
  </si>
  <si>
    <t>Percer à la scie cloche + pose du joint forscheda + tuyau + câbles</t>
  </si>
  <si>
    <t>Collage</t>
  </si>
  <si>
    <t>taille crayon</t>
  </si>
  <si>
    <t>pour un chaque EH</t>
  </si>
  <si>
    <t>Prédécouper rond à béton dia 12 mm pour lestage poste</t>
  </si>
  <si>
    <t>forfait</t>
  </si>
  <si>
    <t>2 bout de tuyaux 50, 1 coude 90° , une réduc 50/63</t>
  </si>
  <si>
    <t>Coupes plaques béton 50</t>
  </si>
  <si>
    <t>MOA_BETON</t>
  </si>
  <si>
    <t>banc de sciage</t>
  </si>
  <si>
    <t>Coupes plaques béton 25</t>
  </si>
  <si>
    <t>Percerment plaques béton</t>
  </si>
  <si>
    <t>perforateur</t>
  </si>
  <si>
    <t>Coef / plaques --- 3 trous par plaque ---&gt; élévateur</t>
  </si>
  <si>
    <t>Coupes Bastaings</t>
  </si>
  <si>
    <t>MOA_BOIS</t>
  </si>
  <si>
    <t>Coupes mi-bois bastaings</t>
  </si>
  <si>
    <t>Coupes chevrons</t>
  </si>
  <si>
    <t xml:space="preserve">Coupe piquet </t>
  </si>
  <si>
    <t>couper à dimension + taillage pointe</t>
  </si>
  <si>
    <t>Coupes traverses</t>
  </si>
  <si>
    <t>scie pendulaire ou tronçonneuse</t>
  </si>
  <si>
    <t>Coef / bastaings</t>
  </si>
  <si>
    <t>Encoches</t>
  </si>
  <si>
    <t>Tondeuse oscillations</t>
  </si>
  <si>
    <t>emplacement barre / nb barre *2</t>
  </si>
  <si>
    <t>Feuillures</t>
  </si>
  <si>
    <t>ml</t>
  </si>
  <si>
    <t>scie circulaire</t>
  </si>
  <si>
    <t>Coef / chevrons</t>
  </si>
  <si>
    <t>Perçage cornière galva 5EH</t>
  </si>
  <si>
    <t>MOA_PROTECTION_SANITAIRE</t>
  </si>
  <si>
    <t>perceuse</t>
  </si>
  <si>
    <t>par trou</t>
  </si>
  <si>
    <t>Coupe tige métal dia 12</t>
  </si>
  <si>
    <t>MOA_Systèmes_Constructifs</t>
  </si>
  <si>
    <t>grosse meule</t>
  </si>
  <si>
    <t>SC traverses chêne</t>
  </si>
  <si>
    <t>Préparation Regard sortie FH</t>
  </si>
  <si>
    <t>MOA_Tronc_Commun</t>
  </si>
  <si>
    <t>Pose drainage BAC</t>
  </si>
  <si>
    <t>collage</t>
  </si>
  <si>
    <t>pose + collage</t>
  </si>
  <si>
    <t>Joint Forscheda DN100 BAC</t>
  </si>
  <si>
    <t>scie cloche</t>
  </si>
  <si>
    <t>percer a la scie cloche de 108 + pose du joint</t>
  </si>
  <si>
    <t>Joint Forscheda DN50 BAC</t>
  </si>
  <si>
    <t>percer a la scie cloche de 60 + pose du joint</t>
  </si>
  <si>
    <t>Pose aération BAC</t>
  </si>
  <si>
    <t>collage de l'aération sur le drain</t>
  </si>
  <si>
    <t>2 coupes + manchon bouchon + T</t>
  </si>
  <si>
    <t>passage de membrane dia 50</t>
  </si>
  <si>
    <t>préparation passage de membrane dia 110</t>
  </si>
  <si>
    <t>Coupe tuyau + ponçage tuyaux et accessoires et passage de membrane + collage + trait marqueur (repérer les trous de vis)</t>
  </si>
  <si>
    <t>Découpe réhausse béton FH</t>
  </si>
  <si>
    <t>meuleuse</t>
  </si>
  <si>
    <t>découper le passage de tuyau dia 100</t>
  </si>
  <si>
    <t>pour chaque filtre, coupe un tuyau PVC + 2 coudes à 45° + champignon</t>
  </si>
  <si>
    <t>Aération poste de relevage</t>
  </si>
  <si>
    <t>MOC_ALIM</t>
  </si>
  <si>
    <t>percer dia 50, joint forsheda 50, poser l'unité d'aeration</t>
  </si>
  <si>
    <t>préinsérer le cable dans le fourreau</t>
  </si>
  <si>
    <t>Fixation servo moteur sur vanne 3 voies</t>
  </si>
  <si>
    <t>enlever poigner , fixer servo moteur et connexion electrique ???</t>
  </si>
  <si>
    <t>mettre à niveau et connexion entrée et sortie</t>
  </si>
  <si>
    <t>Pose et Connexion Poste de relevage</t>
  </si>
  <si>
    <t>percer dia 100, pose joint forsheda 100 et chasser un tube dia 100, Positionner poste puis mettre à niveau</t>
  </si>
  <si>
    <t>Regard Alimentation Gravitaire</t>
  </si>
  <si>
    <t>positionner et mettre à niveau</t>
  </si>
  <si>
    <t>Regard Alimentation pression</t>
  </si>
  <si>
    <t>unité</t>
  </si>
  <si>
    <t>positionner l'ensemble, mettre à niveau</t>
  </si>
  <si>
    <t>Scellement du poste</t>
  </si>
  <si>
    <t>Inserer 4 tiges métal puis 3 sac béton près à l'meploi</t>
  </si>
  <si>
    <t>Répartiteurs</t>
  </si>
  <si>
    <t>remplir les répartiteurs , mettre zone à plat, poser tapis de chanvre puis répartiteurs</t>
  </si>
  <si>
    <t>poser regard, couler le béton, coller la pointe de diamant, découper le géotextile et le poser</t>
  </si>
  <si>
    <t xml:space="preserve"> Fourreau Dia 50 ou 63</t>
  </si>
  <si>
    <t>MOC_Collecte_Exutoire</t>
  </si>
  <si>
    <t>poser fourreau dans tranchée , couper à dimension</t>
  </si>
  <si>
    <t xml:space="preserve"> TUBE EPANDRAIN DIA 100 mm</t>
  </si>
  <si>
    <t>poser tube, et couper à dimension</t>
  </si>
  <si>
    <t>couper à dimension ; ébavurer, poncer, dégraisser et coller</t>
  </si>
  <si>
    <t>clapet sortie</t>
  </si>
  <si>
    <t>couper tube à dimension, coller clapet</t>
  </si>
  <si>
    <t>Pose et connexion du regard avec branchement provisoire</t>
  </si>
  <si>
    <t>Collage accessoires Pression</t>
  </si>
  <si>
    <t>poncage, dégraissage, et collage coude et T</t>
  </si>
  <si>
    <t>Collage accessoires PVC EVAC</t>
  </si>
  <si>
    <t>Collage coudes, y, T ,...</t>
  </si>
  <si>
    <t>m²</t>
  </si>
  <si>
    <t>positionner</t>
  </si>
  <si>
    <t>Géotextile noue</t>
  </si>
  <si>
    <t>poser géotextile sur cailloux, couper à dimension</t>
  </si>
  <si>
    <t>Géotextile tranchée50 cm</t>
  </si>
  <si>
    <t>poser géotextile dans trantranché sur cailloux</t>
  </si>
  <si>
    <t>poser grillage dans tranchées</t>
  </si>
  <si>
    <t>Pose couvercle béton</t>
  </si>
  <si>
    <t>poser couvercle surrehausse</t>
  </si>
  <si>
    <t>Pose réhausse béton</t>
  </si>
  <si>
    <t>pose rehausse , mettre à niveau</t>
  </si>
  <si>
    <t>faire la jonction PE/PVC avec unité préparé en atelier</t>
  </si>
  <si>
    <t>Remplissage granulats noues</t>
  </si>
  <si>
    <t>T</t>
  </si>
  <si>
    <t>pelleter à la main + ratisser</t>
  </si>
  <si>
    <t>Tranchée gravitaire</t>
  </si>
  <si>
    <t>Mise à niveau au sable pour avoir la pente souhaitée</t>
  </si>
  <si>
    <t>Tube DIA 100</t>
  </si>
  <si>
    <t>collage tube dia 100</t>
  </si>
  <si>
    <t>tuyaux PE dia 50 ou 60</t>
  </si>
  <si>
    <t>poser tuyau PE dans la tranchée, couper à dimension</t>
  </si>
  <si>
    <t>MOC_PREPARATION</t>
  </si>
  <si>
    <t>déchargement matériel et outtilage</t>
  </si>
  <si>
    <t>positionner les filtres et mesure de niveaux</t>
  </si>
  <si>
    <t xml:space="preserve">barre T métal </t>
  </si>
  <si>
    <t>MOC_PROTECTION_SANITAIRE</t>
  </si>
  <si>
    <t>placer, positionner et visser (6 par barre)</t>
  </si>
  <si>
    <t>Pose KIT barre galva BAC</t>
  </si>
  <si>
    <t>placer, positionner et visser les deux barres (4/barres)</t>
  </si>
  <si>
    <t>manutention grille</t>
  </si>
  <si>
    <t>Caillebotis 1x1,5 m</t>
  </si>
  <si>
    <t>MOC_Systèmes_Constructifs</t>
  </si>
  <si>
    <t>assemblage bois</t>
  </si>
  <si>
    <t>Pose CHEVRON CL4 Cadre 70/40</t>
  </si>
  <si>
    <t>Pose bastaings douglas</t>
  </si>
  <si>
    <t>Pose CHEVRON milieu</t>
  </si>
  <si>
    <t>positionner et fixer chevron sur cadre</t>
  </si>
  <si>
    <t xml:space="preserve"> Pose delta MS</t>
  </si>
  <si>
    <t>pose delta MS contre les parois en bois, couper à dimension</t>
  </si>
  <si>
    <t>Gabion sous bastaings</t>
  </si>
  <si>
    <t>aider le pelleteur à mettre le 20/40 sous lme bastaing</t>
  </si>
  <si>
    <t>Gabion sous traverses</t>
  </si>
  <si>
    <t>aider le pelleteur à faire un boudin sur lesquels vont poser les traverses</t>
  </si>
  <si>
    <t>percer epdm et collage unité</t>
  </si>
  <si>
    <t>Planter Piquets BOIS 50/50 ou 46/46</t>
  </si>
  <si>
    <t>prétrou à la barre à mine, enfoncer à la masse</t>
  </si>
  <si>
    <t>Pose plaques béton 25</t>
  </si>
  <si>
    <t>poser plaque béton contre le cadre, visser sur cadre</t>
  </si>
  <si>
    <t>Pose plaques béton 50</t>
  </si>
  <si>
    <t>Pose tablette chêne</t>
  </si>
  <si>
    <t>positionner, couper à mesure, faire encoche et visser</t>
  </si>
  <si>
    <t>mettre le sable</t>
  </si>
  <si>
    <t>Découpe + Pose bardage bois</t>
  </si>
  <si>
    <t>couper a dimension + pose (cloutage)</t>
  </si>
  <si>
    <t>Terrassement volumique</t>
  </si>
  <si>
    <t>m3</t>
  </si>
  <si>
    <t>Conduite dumper pour evacuer</t>
  </si>
  <si>
    <t>Tige métal pour traverse 200/100</t>
  </si>
  <si>
    <t xml:space="preserve">percage trou puis chasser la tige métal dia12 </t>
  </si>
  <si>
    <t>Traverse de chêne 200/100 (retenue grav)</t>
  </si>
  <si>
    <t>Découpe, positionner traverses, perçage, vissage, tronçonneuse</t>
  </si>
  <si>
    <t>Traverse de chêne 200/100</t>
  </si>
  <si>
    <t>positionner traverses</t>
  </si>
  <si>
    <t>MOC_Tronc_Commun</t>
  </si>
  <si>
    <t>Percer le bac et poser le joint forsheda puis chasser bout de tube</t>
  </si>
  <si>
    <t>pose du passe-paroi préparée en atelier</t>
  </si>
  <si>
    <t>Collage final unité préparé en atelier</t>
  </si>
  <si>
    <t>Pose joint forsheda dia 50</t>
  </si>
  <si>
    <t>Pose BAC sur fond de forme (1 bac)</t>
  </si>
  <si>
    <t>aider lepelleteur à positionner les bacs</t>
  </si>
  <si>
    <t>Positionner, mettre à niveau et connexion entrée FH</t>
  </si>
  <si>
    <t>Pose réhausse béton FH</t>
  </si>
  <si>
    <t>poser la réhausse et mettre à niveau</t>
  </si>
  <si>
    <t>Plantation phragmites</t>
  </si>
  <si>
    <t>positionner et planter</t>
  </si>
  <si>
    <t>Plantation plantes aquatiques</t>
  </si>
  <si>
    <t>plantes de noues</t>
  </si>
  <si>
    <t>Barrière antiracinaire</t>
  </si>
  <si>
    <t>poser la barriere antiracine, coller à la jonction</t>
  </si>
  <si>
    <t>Pliage coins EPDM</t>
  </si>
  <si>
    <t>plier un coin "propre nickel"</t>
  </si>
  <si>
    <t>Pose Drain de sorties  FV + FH</t>
  </si>
  <si>
    <t>Positionner, couper le DRAIN à mesure</t>
  </si>
  <si>
    <t>Fond de forme (sable)</t>
  </si>
  <si>
    <t>ratissage sable + contrôle niveaux</t>
  </si>
  <si>
    <t>Mise à plat emplacement</t>
  </si>
  <si>
    <t>contrôle niveau</t>
  </si>
  <si>
    <t>Pose bâche sanwich FH</t>
  </si>
  <si>
    <t>par m² de filtre, positionner, pliage des coins</t>
  </si>
  <si>
    <t>Pose bâche sanwich FV</t>
  </si>
  <si>
    <t>Pose plaque béton milieu</t>
  </si>
  <si>
    <t>glisser la plaque sous chevron.</t>
  </si>
  <si>
    <t>Remplissage granulats filtre</t>
  </si>
  <si>
    <t>pelleter à la main + ratisser + niveaux</t>
  </si>
  <si>
    <t>Pose passage de membrane dia 110</t>
  </si>
  <si>
    <t>Pose aération filtre (FV-FH-BAC)</t>
  </si>
  <si>
    <t>pose de l'aération préparée en atelier</t>
  </si>
  <si>
    <t>Pose écolat</t>
  </si>
  <si>
    <t>MOC_Bordures</t>
  </si>
  <si>
    <t>Bordure + piquet</t>
  </si>
  <si>
    <t>MP_CHARGEMENT</t>
  </si>
  <si>
    <t>5 cm d'epaisseur (quantité sable)</t>
  </si>
  <si>
    <t>Remplissage granulats</t>
  </si>
  <si>
    <t>MP_FINITIONS</t>
  </si>
  <si>
    <t>FV Bastaings Bois</t>
  </si>
  <si>
    <t>Remise en état du terrain</t>
  </si>
  <si>
    <t>/ ml de  filtres</t>
  </si>
  <si>
    <t>Déchargement des BACS (2 bacs max)</t>
  </si>
  <si>
    <t>MP_MANUTENTION</t>
  </si>
  <si>
    <t>BACS</t>
  </si>
  <si>
    <t>Pose du poste</t>
  </si>
  <si>
    <t>Plaques béton (25-50)</t>
  </si>
  <si>
    <t>Mise en place BACS</t>
  </si>
  <si>
    <t>MP_MISE_EN_PLACE</t>
  </si>
  <si>
    <t>FV Traverses Bois</t>
  </si>
  <si>
    <t>MP_TERRASSEMENT</t>
  </si>
  <si>
    <t>(creuser 5 cm plus bas)</t>
  </si>
  <si>
    <t>Poste de relevage 600</t>
  </si>
  <si>
    <t>Poste de relevage 900</t>
  </si>
  <si>
    <t>Poste de relevage 1200</t>
  </si>
  <si>
    <t>Dégraisseur 200-500 L</t>
  </si>
  <si>
    <t>Remise en place des terres</t>
  </si>
  <si>
    <t>Creuser + couche sable + couche sous grillage + rebouchage</t>
  </si>
  <si>
    <t>Tranchée pression</t>
  </si>
  <si>
    <t>Creuser  + couche sous grillage + rebouchage</t>
  </si>
  <si>
    <t>Regard de sortie cunette</t>
  </si>
  <si>
    <t>FH</t>
  </si>
  <si>
    <t>Déssouchage</t>
  </si>
  <si>
    <t>cm</t>
  </si>
  <si>
    <t>Variable = diamètre du tronc en cm</t>
  </si>
  <si>
    <t>Comble fouille BAC</t>
  </si>
  <si>
    <t>remplir les esapces libres entre la fouille et le bac + tasser</t>
  </si>
  <si>
    <t>Talus h=45 cm</t>
  </si>
  <si>
    <t xml:space="preserve">Habillage Talus </t>
  </si>
  <si>
    <t>coef 0,5 pour h=45 cm et 2 pour h=90 cm</t>
  </si>
  <si>
    <t>Déssouchage haie</t>
  </si>
  <si>
    <t>Variable = ml de haie</t>
  </si>
  <si>
    <t>Insert into SC_Prestation (ligne,typePresta,designation,categorie,poste,unite,temps,detail) values (#LIGNE#,'#TYPE#','#LIBELLE#','#CATEGORIE#','#POSTE#','#UNITE#',#TEMPS#,'#DETAIL#');</t>
  </si>
  <si>
    <t>PRODUITS</t>
  </si>
  <si>
    <t>nb EH</t>
  </si>
  <si>
    <t>Unité</t>
  </si>
  <si>
    <t>Quantité</t>
  </si>
  <si>
    <t>PLANTES_EPURATRICES</t>
  </si>
  <si>
    <t>Phragmites australis</t>
  </si>
  <si>
    <t>GRANULATS</t>
  </si>
  <si>
    <t>Graviers 6,3/10</t>
  </si>
  <si>
    <t>Sable filtrant</t>
  </si>
  <si>
    <t>Graviers 16/31,5</t>
  </si>
  <si>
    <t>EPDM_FV</t>
  </si>
  <si>
    <t>PFV2EH</t>
  </si>
  <si>
    <t>PFV3EH3X2</t>
  </si>
  <si>
    <t>PFV4EH4X2</t>
  </si>
  <si>
    <t>PFV5EH4X2,5</t>
  </si>
  <si>
    <t>PFV6EH4X3</t>
  </si>
  <si>
    <t>PFV7EH4X3,5</t>
  </si>
  <si>
    <t>PFV8EH4X4</t>
  </si>
  <si>
    <t>PFV9EH4X4,5</t>
  </si>
  <si>
    <t>PFV10EH4X5</t>
  </si>
  <si>
    <t>PFV12EH6X4</t>
  </si>
  <si>
    <t>PFV12EH8X3</t>
  </si>
  <si>
    <t>PFV14EH8X3,5</t>
  </si>
  <si>
    <t>PFV14EH7X4</t>
  </si>
  <si>
    <t>PFV16EH8X4</t>
  </si>
  <si>
    <t>PFV18EH8X4,5</t>
  </si>
  <si>
    <t>PFV18EH9X4</t>
  </si>
  <si>
    <t>PFV20EH8X5</t>
  </si>
  <si>
    <t>PFV20EH10X4</t>
  </si>
  <si>
    <t>TUBES</t>
  </si>
  <si>
    <t>Tube drain DIA 100 CR4</t>
  </si>
  <si>
    <t>REDUCTIONS</t>
  </si>
  <si>
    <t>DIVERS</t>
  </si>
  <si>
    <t>Chapeau ventilation Dia 100</t>
  </si>
  <si>
    <t>Sable tranchée</t>
  </si>
  <si>
    <t>EVACUATION_DIA_100</t>
  </si>
  <si>
    <t>Coude 45° MF</t>
  </si>
  <si>
    <t>Manchons à butée</t>
  </si>
  <si>
    <t>PIGEON_MATERIAUX</t>
  </si>
  <si>
    <t xml:space="preserve"> Plaque cloture béton h50</t>
  </si>
  <si>
    <t>Accessoires_au_détail</t>
  </si>
  <si>
    <t>Préparation Aération Filtres</t>
  </si>
  <si>
    <t>t</t>
  </si>
  <si>
    <t/>
  </si>
  <si>
    <t>12(6/4)</t>
  </si>
  <si>
    <t>12(8/3)</t>
  </si>
  <si>
    <t>14(8/3,5)</t>
  </si>
  <si>
    <t>14(7/4)</t>
  </si>
  <si>
    <t>18(8/4,5)</t>
  </si>
  <si>
    <t>18(9/4)</t>
  </si>
  <si>
    <t>20(10/4)</t>
  </si>
  <si>
    <t>20(8/5)</t>
  </si>
  <si>
    <t>MATIERE</t>
  </si>
  <si>
    <t>SASKIT</t>
  </si>
  <si>
    <t>RefDimension</t>
  </si>
  <si>
    <t>MOA</t>
  </si>
  <si>
    <t>MOC</t>
  </si>
  <si>
    <t>MP</t>
  </si>
  <si>
    <t>PRODUIT</t>
  </si>
  <si>
    <t>KIT BAC PEHD 3 EH</t>
  </si>
  <si>
    <t>KIT BAC PEHD 5EH</t>
  </si>
  <si>
    <t>KIT BAC PEHD 6 EH</t>
  </si>
  <si>
    <t>KIT BAC PEHD 10 EH</t>
  </si>
  <si>
    <t>KIT BAC PEH 12EHD</t>
  </si>
  <si>
    <t>KIT BAC PEHD 20EH</t>
  </si>
  <si>
    <t>T90° FF</t>
  </si>
  <si>
    <t>PFH2EH</t>
  </si>
  <si>
    <t>PFH3EH</t>
  </si>
  <si>
    <t>PFH4EH</t>
  </si>
  <si>
    <t>PFH5EH</t>
  </si>
  <si>
    <t>PFH6EH</t>
  </si>
  <si>
    <t>PFH7EH</t>
  </si>
  <si>
    <t>PFH8EH</t>
  </si>
  <si>
    <t>PFH9EH</t>
  </si>
  <si>
    <t>PFH10EH</t>
  </si>
  <si>
    <t>PFH12EH</t>
  </si>
  <si>
    <t>PFH14EH</t>
  </si>
  <si>
    <t>PFH16EH</t>
  </si>
  <si>
    <t>PFH18EH</t>
  </si>
  <si>
    <t>PFH20EH</t>
  </si>
  <si>
    <t>Tampon visite</t>
  </si>
  <si>
    <t>Sagittaria sagittifolia</t>
  </si>
  <si>
    <t>Mentha aquatica</t>
  </si>
  <si>
    <t>Typha laxmanii ou minima</t>
  </si>
  <si>
    <t>Juncus effusus</t>
  </si>
  <si>
    <t>Iris pseudacorus</t>
  </si>
  <si>
    <t>Carex grayi</t>
  </si>
  <si>
    <t>Couvercle 25/25</t>
  </si>
  <si>
    <t>rehausse béton 25 x 25</t>
  </si>
  <si>
    <t>tuyau DIA 50</t>
  </si>
  <si>
    <t>REGARD DE COLLECTE+KIT MISE EN CHARGE</t>
  </si>
  <si>
    <t>Tasseau CL4 46x46</t>
  </si>
  <si>
    <t>BASTAING DOUGLAS 17/ 6 cm</t>
  </si>
  <si>
    <t>vis inox 6/100 spéciale</t>
  </si>
  <si>
    <t>vis inox 120</t>
  </si>
  <si>
    <t>Vis penture</t>
  </si>
  <si>
    <t>DELTA MS 1m -20ml</t>
  </si>
  <si>
    <t>tablette chêne 220/4</t>
  </si>
  <si>
    <t>tige métal</t>
  </si>
  <si>
    <t>CHEVRON DOUGLAS 7/5 cm</t>
  </si>
  <si>
    <t>Chevron traité CL 4 -7/4,5 cm</t>
  </si>
  <si>
    <t>vis inox 100</t>
  </si>
  <si>
    <t>vis inox 70</t>
  </si>
  <si>
    <t>PARPAINGS 25*50*15</t>
  </si>
  <si>
    <t>PARPAINGS EN U (bloc linteau)</t>
  </si>
  <si>
    <t>TASSEAU DOUGLAS 5/5</t>
  </si>
  <si>
    <t>FOURNISSEURS</t>
  </si>
  <si>
    <t>PRIX MATIERES (€)</t>
  </si>
  <si>
    <t>Unités</t>
  </si>
  <si>
    <t>DETAILS</t>
  </si>
  <si>
    <t>Prix sans transport</t>
  </si>
  <si>
    <t>PUM</t>
  </si>
  <si>
    <t>-</t>
  </si>
  <si>
    <t>Coude 30° FF</t>
  </si>
  <si>
    <t>T45° MF</t>
  </si>
  <si>
    <t>T67° MF</t>
  </si>
  <si>
    <t>T90° MF</t>
  </si>
  <si>
    <t>Accessoires</t>
  </si>
  <si>
    <t>T 90°</t>
  </si>
  <si>
    <t>TE DE PIED DE BICHE DIAM 50</t>
  </si>
  <si>
    <t>TOILE VEGETALE ANTI-AFFOUILLEMENT</t>
  </si>
  <si>
    <t>TE DE PRESSION DIAMETRE 63</t>
  </si>
  <si>
    <t>CABLE  1,5</t>
  </si>
  <si>
    <t>BARRIERE ANTI RACINE</t>
  </si>
  <si>
    <t>REDUCTION 100/50</t>
  </si>
  <si>
    <t>JOINT FORSHEDA DIAMETRE 100</t>
  </si>
  <si>
    <t>JOINT FORSHEDA DIAMETRE 50</t>
  </si>
  <si>
    <t>MANCHON DE DILATATION</t>
  </si>
  <si>
    <t>REDUCTION 110/100</t>
  </si>
  <si>
    <t>VANNE TRAPPE DIAMETRE 100</t>
  </si>
  <si>
    <t>VANNE GUILLOTINE DIAMETRE 50</t>
  </si>
  <si>
    <t>VANNE GUILLOTINE DIAMETRE 63</t>
  </si>
  <si>
    <t>VANNE 3 VOIES DIAM 50</t>
  </si>
  <si>
    <t>VANNE GUILLOTINE DIAMETRE 110</t>
  </si>
  <si>
    <t>VANNE 3 VOIES DIAM 63</t>
  </si>
  <si>
    <t>VANNE 3 VOIES D50 MOTORISEE HORLOGE INTEGRE</t>
  </si>
  <si>
    <t>VANNE 3 VOIES D63 MOTORISEE HORLOGE INTEGRE</t>
  </si>
  <si>
    <t>BARRE DE RENFORT POUR BAC 2,5 EH</t>
  </si>
  <si>
    <t>KIT BAC PEHD 2,5EH</t>
  </si>
  <si>
    <t>BOIS</t>
  </si>
  <si>
    <t>Chevron traité CL 4 -7/5 cm</t>
  </si>
  <si>
    <t>RESEAU PRO</t>
  </si>
  <si>
    <t>HAMON BOIS</t>
  </si>
  <si>
    <t>Bardage douglas</t>
  </si>
  <si>
    <t>MASSON BOIS</t>
  </si>
  <si>
    <t>BORDURES</t>
  </si>
  <si>
    <t>CUPA</t>
  </si>
  <si>
    <t>A tech</t>
  </si>
  <si>
    <t>DEMI RONDIN</t>
  </si>
  <si>
    <t>LEROI MERLIN</t>
  </si>
  <si>
    <t>LEROY MERLIN</t>
  </si>
  <si>
    <t>sortie de drain</t>
  </si>
  <si>
    <t>EPDM</t>
  </si>
  <si>
    <t>EPDM_FH</t>
  </si>
  <si>
    <t>PFV6EH6X2</t>
  </si>
  <si>
    <t>PFV6EH8X1,5</t>
  </si>
  <si>
    <t>PFV8EH8X2</t>
  </si>
  <si>
    <t>PFV10EH8X2,5</t>
  </si>
  <si>
    <t>PFV10EH10X2</t>
  </si>
  <si>
    <t>EVACUATION_DIA_50</t>
  </si>
  <si>
    <t>Coude 90° MF</t>
  </si>
  <si>
    <t>Y 45°</t>
  </si>
  <si>
    <t>T90°MF</t>
  </si>
  <si>
    <t>FINITION</t>
  </si>
  <si>
    <t>COLLE</t>
  </si>
  <si>
    <t>Fournitures</t>
  </si>
  <si>
    <t>DECAPANT</t>
  </si>
  <si>
    <t>CHASSE AQUATIRIS 30 L</t>
  </si>
  <si>
    <t>CHASSES</t>
  </si>
  <si>
    <t>CHASSE INEAUTECH 100L</t>
  </si>
  <si>
    <t>BASCULEUR ROTATIF INOX NAVE 26 L</t>
  </si>
  <si>
    <t>BASCULEUR ROTATIF INOX NAVE 39 L</t>
  </si>
  <si>
    <t>BASCULEUR ROTATIF INOX NAVE 80 L</t>
  </si>
  <si>
    <t>Géotextile 50 cm -100 m</t>
  </si>
  <si>
    <t>GEOTEXTILE</t>
  </si>
  <si>
    <t>Géotextile 150g/m² -  100 m</t>
  </si>
  <si>
    <t>SCIE CLOCHE ¢ 60</t>
  </si>
  <si>
    <t>Outillage</t>
  </si>
  <si>
    <t>SCIE CLOCHE ¢ 70</t>
  </si>
  <si>
    <t>PIGEON</t>
  </si>
  <si>
    <t>Plaque cloture béton h25</t>
  </si>
  <si>
    <t>Ecolat h 14 cm L 25 m + piquets</t>
  </si>
  <si>
    <t>JARDINS DE LEONIE</t>
  </si>
  <si>
    <t xml:space="preserve"> -5 à -40cm  /  soleil/mi ombre  /  6   </t>
  </si>
  <si>
    <t xml:space="preserve"> 0 à -20cm  /  soleil/mi ombre  /  5  /  juin à sept</t>
  </si>
  <si>
    <t xml:space="preserve">  -5 à -20cm  /  soleil  /  6  /juin à août                                                                                                           très bonne épuratrice, efficace contre les phosphates</t>
  </si>
  <si>
    <t>humide  /  soleil  /  2  /  juin à août</t>
  </si>
  <si>
    <t xml:space="preserve">  0 à -10cm  /  soleil/mi ombre  /  4                                                                                               variegata : pousses très colorées au printemps (rose pourpre)</t>
  </si>
  <si>
    <t xml:space="preserve"> -5 à -30cm  /  soleil  /  6  /  avril à juin</t>
  </si>
  <si>
    <t xml:space="preserve"> 0 à -10cm  /  soleil/mi ombre  /  4  /  juin à août</t>
  </si>
  <si>
    <t xml:space="preserve"> 0 à -5cm  /  soleil/mi ombre  /  3                                                                                        intéressant par sa couleur rosée</t>
  </si>
  <si>
    <t xml:space="preserve"> 0 à -60cm  /  soleil/mi ombre  / 2 </t>
  </si>
  <si>
    <t xml:space="preserve"> 0 à -20cm  /  soleil/mi ombre  / 6  /  juin à sept</t>
  </si>
  <si>
    <t xml:space="preserve"> 0 à -40cm  /  soleil  /  3 </t>
  </si>
  <si>
    <t xml:space="preserve"> 0 à -60cm  /  soleil/mi ombre  / 4  / juil à sept</t>
  </si>
  <si>
    <t xml:space="preserve"> -5 à -30cm  /  soleil/mi ombre  /  6  /  juil août</t>
  </si>
  <si>
    <t xml:space="preserve"> 0 à -10cm  /  soleil  /  6  /  mai juin</t>
  </si>
  <si>
    <t xml:space="preserve"> 0 à -10cm  /  soleil/mi ombre  /  5  /  mai juin</t>
  </si>
  <si>
    <t xml:space="preserve"> 0 à -20cm  /  soleil/mi ombre  /  6  /  juin juil</t>
  </si>
  <si>
    <t xml:space="preserve"> 0 à -10cm  /  soleil/mi ombre  /  4 </t>
  </si>
  <si>
    <t xml:space="preserve"> 0 à -10cm  /  soleil/mi ombre  / 5 </t>
  </si>
  <si>
    <t xml:space="preserve"> 0 à -5cm  /  soleil/mi ombre  /  5  /  juin à août</t>
  </si>
  <si>
    <t xml:space="preserve"> 0 à -30cm /  soleil/mi ombre  /  4  /  juin à sept</t>
  </si>
  <si>
    <t xml:space="preserve"> 0 à -10cm  /  soleil/mi ombre  /  6                                                                                                                                    rabattre à 15cm l'hiver et retailler au printemps</t>
  </si>
  <si>
    <t xml:space="preserve"> 0 à -60cm  /  soleil/mi ombre  /  6 </t>
  </si>
  <si>
    <t xml:space="preserve">  -20 à -80cm  /  soleil  / 1  /  juil à sept                                                                                                                   très graphique, peut attendre 2m de haut</t>
  </si>
  <si>
    <t xml:space="preserve"> 0 à -20cm  /  soleil/mi ombre  /  6 </t>
  </si>
  <si>
    <t xml:space="preserve"> -30 à -80cm  / soleil/mi ombre  /  3  /  avril à nov                                                                                                        parfum de vanille</t>
  </si>
  <si>
    <t xml:space="preserve"> 0 à -10cm  /  soleil/mi ombre  / 6  /  mai avril-sept oct</t>
  </si>
  <si>
    <t xml:space="preserve"> 0 à -5cm  /  soleil/mi ombre  /  4                                                                                                            pour illuminer des coins sombres</t>
  </si>
  <si>
    <t xml:space="preserve">humide  /  soleil/mi ombre  /  6  </t>
  </si>
  <si>
    <t>0 à -20cm  /  soleil/mi ombre  /  5</t>
  </si>
  <si>
    <t>PLANTES_AQUATIQUES</t>
  </si>
  <si>
    <t xml:space="preserve">0 à -10cm  /  soleil/mi ombre  /  5  </t>
  </si>
  <si>
    <t>0 à -5cm  /  soleil  /  4  / avril à juin</t>
  </si>
  <si>
    <t>0 à -15cm  /  soleil  /  8  /  mai à août</t>
  </si>
  <si>
    <t>-5 à -50cm  /  soleil/mi ombre  /  3  /  mai à juil</t>
  </si>
  <si>
    <t xml:space="preserve">0 à -30cm  /  soleil/mi ombre  /  2  </t>
  </si>
  <si>
    <t>0 à -10cm  /  soleil/mi ombre  /  5  /  avril à sept</t>
  </si>
  <si>
    <t>-10 à -60cm  /  soleil/mi ombre  /  6</t>
  </si>
  <si>
    <t xml:space="preserve">0 à -10cm  /  soleil/mi ombre  /  3  </t>
  </si>
  <si>
    <t>0 à -10cm  /  soleil/mi ombre  /  2</t>
  </si>
  <si>
    <t>0 à -10cm  /  soleil/mi ombre  /  4</t>
  </si>
  <si>
    <t>0 à-5cm  /  soleil/mi ombre  /  6</t>
  </si>
  <si>
    <t>-40 à -60cm  /  soleil  /  1  /  mai à octobre</t>
  </si>
  <si>
    <t>-40 à -90cm  /  soleil  /  1  /  mai à sept</t>
  </si>
  <si>
    <t>-30 à -100cm  /  soleil  /  1  /  mai à sept</t>
  </si>
  <si>
    <t>-40 à -80cm  /  soleil  /  1  /  mai à sept</t>
  </si>
  <si>
    <t>0 à -10cm  /  soleil/mi ombre  / 5  / juin à août</t>
  </si>
  <si>
    <t>0 à -20cm  /  soleil/mi ombre  /  5  /  juil à sept</t>
  </si>
  <si>
    <t xml:space="preserve">0 à -10cm  /  soleil/mi ombre  /  6  </t>
  </si>
  <si>
    <t>flottante  /  soleil/mi ombre  /  3</t>
  </si>
  <si>
    <t>PLANTES_SOL_HUMIDE</t>
  </si>
  <si>
    <t>soleil/mi ombre  /  1  /  août-sept  /  100</t>
  </si>
  <si>
    <t>mi ombre/o  /  3 /  avril-mai  /  100</t>
  </si>
  <si>
    <t>soleil/mi ombre  /  8  /  40</t>
  </si>
  <si>
    <t>P  /  soleil  /  6  /  mai à juil  /  45</t>
  </si>
  <si>
    <t>soleil/mi ombre  /  4  /  juin à août  /  35</t>
  </si>
  <si>
    <t>P  /  soleil/mi ombre  /  5  /  mai à juil  /  5</t>
  </si>
  <si>
    <t>soleil/mi ombre  /  5  /  juin à août  /  60</t>
  </si>
  <si>
    <t>P  /  soleil/mi ombre  /  20  /  mai à août  /  5</t>
  </si>
  <si>
    <t>P  /  soleil/mi ombre  /  6  /  sept à dec  /  40</t>
  </si>
  <si>
    <t>soleil  /  5  /  juil à oct  /  30</t>
  </si>
  <si>
    <t>soleil/mi ombre  /  6  /  mai à sept  /  40</t>
  </si>
  <si>
    <t>PLANTES_SOL_FRAIS</t>
  </si>
  <si>
    <t>P  /  soleil/mi ombre  /  3  /  juin à août  /  80</t>
  </si>
  <si>
    <t>P  /  soleil/mi ombre  /  3  /  juin à sept  /  150</t>
  </si>
  <si>
    <t>soleil/mi ombre  /  15  / mai-juin  /  60</t>
  </si>
  <si>
    <t>P  /  soleil/mi ombre  /  9  /  50</t>
  </si>
  <si>
    <t>soleil  /  8  /  juil à sept  /  60</t>
  </si>
  <si>
    <t>soleil  /  8  /  juil à sept  /  50</t>
  </si>
  <si>
    <t>P  /  toute  /  6  /  juin à sept  /  30</t>
  </si>
  <si>
    <t>P  /  soleil/mi ombre  /  4  /  40</t>
  </si>
  <si>
    <t>un</t>
  </si>
  <si>
    <t>soleil/mi ombre  /  4  /  juin-juil  /  60                                                                                                               une des rares hostas aimant le soleil et résistante aux limaces</t>
  </si>
  <si>
    <t>soleil/mi ombre  /  4  /  juin-juil  /  60</t>
  </si>
  <si>
    <t>mi ombre/o  /  4  /  juil à sept  /  100</t>
  </si>
  <si>
    <t>P  /  soleil/mi ombre  /  8  /  mai-juin  /  40</t>
  </si>
  <si>
    <t>soleil  /  6  /  juin à août  /  40</t>
  </si>
  <si>
    <t>soleil/mi ombre  /  1  /  juin à août  /  100</t>
  </si>
  <si>
    <t>P  /  soleil/mi ombre  /  2  /  mai-juin  /  60</t>
  </si>
  <si>
    <t>POSTE DE RELEVAGE EAUX USEES 2 POMPES</t>
  </si>
  <si>
    <t>POSTES_DE_RELEVAGES</t>
  </si>
  <si>
    <t>CONNECTEUR 3 POLES</t>
  </si>
  <si>
    <t>RACCORD PEHD SOUPLE POUR POSTE DE RELEVAGE</t>
  </si>
  <si>
    <t>BROYEUR AQUATIRIS</t>
  </si>
  <si>
    <t>POMPES EAUX CLAIRES - OPTIMA</t>
  </si>
  <si>
    <t>POMPES EAUX CLAIRES - BEST ONE VOX</t>
  </si>
  <si>
    <t>OVERFLOW ALARM BOX</t>
  </si>
  <si>
    <t>POMPES SUBMERSIBLES POUR EAUX CHARGEES - RIGHT</t>
  </si>
  <si>
    <t>POMPES SUBMERSIBLES POUR EAUX CHARGEES - DW VOX</t>
  </si>
  <si>
    <t>POSTE DE RELEVAGE EAUX CLAIRES</t>
  </si>
  <si>
    <t>PRESSION_DIA_50</t>
  </si>
  <si>
    <t>PROTECTIONS_SANITAIRES</t>
  </si>
  <si>
    <t>KIT CAILLEBOTIS FV GEOMEMBRANE 3EH3*2</t>
  </si>
  <si>
    <t>KIT CAILLEBOTIS FV GEOMEMBRANE 4EH4*2</t>
  </si>
  <si>
    <t>KIT CAILLEBOTIS FV GEOMEMBRANE 5EH4*2,5</t>
  </si>
  <si>
    <t>KIT CAILLEBOTIS FV GEOMEMBRANE 6EH4*3</t>
  </si>
  <si>
    <t>KIT CAILLEBOTIS FV GEOMEMBRANE 6EH6*2</t>
  </si>
  <si>
    <t>KIT CAILLEBOTIS FV GEOMEMBRANE 7EH4*3,5</t>
  </si>
  <si>
    <t>KIT CAILLEBOTIS FV GEOMEMBRANE 8EH4*4</t>
  </si>
  <si>
    <t>KIT CAILLEBOTIS FV GEOMEMBRANE 9EH4*4,5</t>
  </si>
  <si>
    <t>KIT CAILLEBOTIS FV GEOMEMBRANE 10EH4*5</t>
  </si>
  <si>
    <t>KIT CAILLEBOTIS FV GEOMEMBRANE 12EH4*6</t>
  </si>
  <si>
    <t>KIT CAILLEBOTIS FV GEOMEMBRANE 14EH4*7</t>
  </si>
  <si>
    <t>KIT CAILLEBOTIS FV GEOMEMBRANE 14EH8*3,5</t>
  </si>
  <si>
    <t>KIT CAILLEBOTIS FV GEOMEMBRANE 16EH4*8</t>
  </si>
  <si>
    <t>KIT CAILLEBOTIS FV GEOMEMBRANE 18EH4,5*8</t>
  </si>
  <si>
    <t>KIT CAILLEBOTIS FV GEOMEMBRANE 20EH8*5</t>
  </si>
  <si>
    <t>QUINCAILLERIE</t>
  </si>
  <si>
    <t>FOUSSIER</t>
  </si>
  <si>
    <t>clous inox</t>
  </si>
  <si>
    <t>REGARDS_ BETON</t>
  </si>
  <si>
    <t>KIT RELEVAGE 3 VOIES DIAM 63</t>
  </si>
  <si>
    <t>REGARDS_ET_REPARTITEURS</t>
  </si>
  <si>
    <t>COUVERCLE AQUATIRIS POUR REGARD DIR01</t>
  </si>
  <si>
    <t>REHAUSSE</t>
  </si>
  <si>
    <t>COUVERCLE AQUATIRIS POUR REGARD PE</t>
  </si>
  <si>
    <t>COUVERCLE REGARD GRAVITAIRE DOUBLE SORTIE</t>
  </si>
  <si>
    <t>REHAUSSE REGARD</t>
  </si>
  <si>
    <t>REGARD DE SORTIE SANS FOND (ZRV)</t>
  </si>
  <si>
    <t>REPARTITEUR</t>
  </si>
  <si>
    <t>REGARD HEXAGONAL NON PERCE  AVEC COUVERCLE</t>
  </si>
  <si>
    <t>REGARD CARRE AVEC COUVERCLE</t>
  </si>
  <si>
    <t>REGARD DE COLLECTE AVEC COUVERCLE</t>
  </si>
  <si>
    <t>KIT DE REPARTITION</t>
  </si>
  <si>
    <t>KIT FV RELEVAGE VANGUI50</t>
  </si>
  <si>
    <t>KIT RELEVAGE 3 VOIES DIAM 50</t>
  </si>
  <si>
    <t>KIT FV RELEVAGE VANGUI63</t>
  </si>
  <si>
    <t>KIT GRAVITAIRE PELLE INOX</t>
  </si>
  <si>
    <t>KIT FV GRAVITAIRE  vannes guillotines 110</t>
  </si>
  <si>
    <t>KIT RELEVAGE 3 VOIES MOTORISÉE DIAM 50 AVEC HORLOGE</t>
  </si>
  <si>
    <t>KIT RELEVAGE 3 VOIES MOTORISEE DIAM 63 AVEC HORLOGE</t>
  </si>
  <si>
    <t>NSPR-1800</t>
  </si>
  <si>
    <t>RELEVAGE</t>
  </si>
  <si>
    <t>ECSPR-900</t>
  </si>
  <si>
    <t>ECSPR-1200</t>
  </si>
  <si>
    <t>ECSPR-1500</t>
  </si>
  <si>
    <t>ECSPR-1800</t>
  </si>
  <si>
    <t>ECSPR-2100</t>
  </si>
  <si>
    <t>SPR-900-50</t>
  </si>
  <si>
    <t>SPR-1500-50</t>
  </si>
  <si>
    <t>SPR-1200-50</t>
  </si>
  <si>
    <t>NSPR-900</t>
  </si>
  <si>
    <t>SPR-1800-50</t>
  </si>
  <si>
    <t>SPR-900-63</t>
  </si>
  <si>
    <t>SPR-2100-50</t>
  </si>
  <si>
    <t>SPR-1200-63</t>
  </si>
  <si>
    <t>NSPR-1200</t>
  </si>
  <si>
    <t>NSPR-1500</t>
  </si>
  <si>
    <t>SPR-1500-63</t>
  </si>
  <si>
    <t>SPR-1800-63</t>
  </si>
  <si>
    <t>NSPR-1200-PA</t>
  </si>
  <si>
    <t>SPR-2100-63</t>
  </si>
  <si>
    <t>NSPR-2100</t>
  </si>
  <si>
    <t>NSPR-1500-PA</t>
  </si>
  <si>
    <t>NSPR-1800-PA</t>
  </si>
  <si>
    <t>NSPR-2100-PA</t>
  </si>
  <si>
    <t>BETON</t>
  </si>
  <si>
    <t>null</t>
  </si>
  <si>
    <t>PARPAINGS D\'ANGLE</t>
  </si>
  <si>
    <t>Béton prêt à l\'emploi -25 kg</t>
  </si>
  <si>
    <t xml:space="preserve">H1 </t>
  </si>
  <si>
    <t>H2</t>
  </si>
  <si>
    <t>H3</t>
  </si>
  <si>
    <t>H4</t>
  </si>
  <si>
    <t>H5</t>
  </si>
  <si>
    <t>FH2</t>
  </si>
  <si>
    <t>/</t>
  </si>
  <si>
    <t>surface FV/FH/BAC</t>
  </si>
  <si>
    <t>périmètre FV</t>
  </si>
  <si>
    <t>m</t>
  </si>
  <si>
    <t>périmètre FH</t>
  </si>
  <si>
    <t>périmètre FV-FH cumul</t>
  </si>
  <si>
    <t>BAC périmètre global</t>
  </si>
  <si>
    <t>BAC périmètres cumulés</t>
  </si>
  <si>
    <t>Longueur FV</t>
  </si>
  <si>
    <t>Largeur FV</t>
  </si>
  <si>
    <t>Largeur FH</t>
  </si>
  <si>
    <t>Longueur FH</t>
  </si>
  <si>
    <t>Longueur Gabion</t>
  </si>
  <si>
    <t>PERIMETRE_FV</t>
  </si>
  <si>
    <t>PERIMETRE_FH</t>
  </si>
  <si>
    <t>PERIMETRE_FVFH</t>
  </si>
  <si>
    <t>PERIMETRE_BAC</t>
  </si>
  <si>
    <t>LONGUEUR_FV</t>
  </si>
  <si>
    <t>LARGEUR_FV</t>
  </si>
  <si>
    <t>LARGEUR_FH</t>
  </si>
  <si>
    <t>LONGUEUR_FH</t>
  </si>
  <si>
    <t>Calcul</t>
  </si>
  <si>
    <t>BPFV1</t>
  </si>
  <si>
    <t>Géotextile sur 50cm + cailloux 10 cm</t>
  </si>
  <si>
    <t>unite</t>
  </si>
  <si>
    <t>BPFH1</t>
  </si>
  <si>
    <t>BPFVBAC1</t>
  </si>
  <si>
    <t>PERIMETRE_FVBAC</t>
  </si>
  <si>
    <t>BORDFV1</t>
  </si>
  <si>
    <t>BORDFVBAC1</t>
  </si>
  <si>
    <t>BORDFH1</t>
  </si>
  <si>
    <t>Ecolat plastique</t>
  </si>
  <si>
    <t>designation</t>
  </si>
  <si>
    <t>Système</t>
  </si>
  <si>
    <t>prixUnitaire</t>
  </si>
  <si>
    <t>formule</t>
  </si>
  <si>
    <t>constante</t>
  </si>
  <si>
    <t>Bastaings bois FV (F1)</t>
  </si>
  <si>
    <t>Traverse chêne FV (F5)</t>
  </si>
  <si>
    <t>Bastaings bois FH (F1)</t>
  </si>
  <si>
    <t>Traverse chêne FH (F5)</t>
  </si>
  <si>
    <t>PERIMETRE</t>
  </si>
  <si>
    <t>FINFV1</t>
  </si>
  <si>
    <t>FINFV2</t>
  </si>
  <si>
    <t>FINFH1</t>
  </si>
  <si>
    <t>FINFH2</t>
  </si>
  <si>
    <t>FINFVBAC1</t>
  </si>
  <si>
    <t>FINFVBAC2</t>
  </si>
  <si>
    <t>HAB1</t>
  </si>
  <si>
    <t>HAB2</t>
  </si>
  <si>
    <t>HAB3</t>
  </si>
  <si>
    <t>HAB4</t>
  </si>
  <si>
    <t>HAB5</t>
  </si>
  <si>
    <t>1.1*CTE1</t>
  </si>
  <si>
    <t>2.2*CTE1</t>
  </si>
  <si>
    <t>PERIMETRE_FVBAC_CUMUL</t>
  </si>
  <si>
    <t>SURFACE_FH</t>
  </si>
  <si>
    <t>SURFACE_FVBAC</t>
  </si>
  <si>
    <t>SURFACE_FV</t>
  </si>
  <si>
    <t>cte1</t>
  </si>
  <si>
    <t xml:space="preserve">Nb barre T 40 </t>
  </si>
  <si>
    <t>n</t>
  </si>
  <si>
    <t>LONGUEUR_GABION_FH</t>
  </si>
  <si>
    <t>NB_BARRE_T40_FV</t>
  </si>
  <si>
    <t>Nb barre T 45</t>
  </si>
  <si>
    <t xml:space="preserve">Nb barre T 50 </t>
  </si>
  <si>
    <t>Longueur de barre T</t>
  </si>
  <si>
    <t>Longueur BAC</t>
  </si>
  <si>
    <t>NB_BARRE_T45_FV</t>
  </si>
  <si>
    <t>NB_BARRE_T50_FV</t>
  </si>
  <si>
    <t>LONGUEUR_BARRE_T_FV</t>
  </si>
  <si>
    <t>LONGUEUR_BAC_FVBAC</t>
  </si>
  <si>
    <t>8.8*CTE1</t>
  </si>
  <si>
    <t>CTE1*8+2</t>
  </si>
  <si>
    <t>CTE1+0.3</t>
  </si>
  <si>
    <t>2*CTE1</t>
  </si>
  <si>
    <t>NB_BARRE_T40</t>
  </si>
  <si>
    <t>LONGUEUR</t>
  </si>
  <si>
    <t>NB_BARRE_T45</t>
  </si>
  <si>
    <t>NB_BARRE_T50</t>
  </si>
  <si>
    <t>FV1</t>
  </si>
  <si>
    <t>TCFV</t>
  </si>
  <si>
    <t>CTE1*1</t>
  </si>
  <si>
    <t>LARGEUR</t>
  </si>
  <si>
    <t>TCFVBAC</t>
  </si>
  <si>
    <t>FV2</t>
  </si>
  <si>
    <t>FV3</t>
  </si>
  <si>
    <t>FV4</t>
  </si>
  <si>
    <t>FV5</t>
  </si>
  <si>
    <t>FV6</t>
  </si>
  <si>
    <t>FV7</t>
  </si>
  <si>
    <t>FV8</t>
  </si>
  <si>
    <t>FV9</t>
  </si>
  <si>
    <t>FVBAC1</t>
  </si>
  <si>
    <t>FVBAC2</t>
  </si>
  <si>
    <t>FH3</t>
  </si>
  <si>
    <t>7.7*CTE1</t>
  </si>
  <si>
    <t>CTE1*1.8</t>
  </si>
  <si>
    <t>1*CTE1</t>
  </si>
  <si>
    <t>1.6*0.08*CTE1</t>
  </si>
  <si>
    <t>3*1.8*CTE1</t>
  </si>
  <si>
    <t>1.8*CTE1/4</t>
  </si>
  <si>
    <t>1.8*CTE1</t>
  </si>
  <si>
    <t>1.92*CTE1</t>
  </si>
  <si>
    <t>1.92*4*CTE1</t>
  </si>
  <si>
    <t>4*CTE1</t>
  </si>
  <si>
    <t>0.5*CTE1</t>
  </si>
  <si>
    <t>4.4*CTE1</t>
  </si>
  <si>
    <t>2+4*CTE1</t>
  </si>
  <si>
    <t>CTE1/1.92</t>
  </si>
  <si>
    <t>4*CTE1/1.92</t>
  </si>
  <si>
    <t>1.1*(CTE1+2*CTE2)</t>
  </si>
  <si>
    <t>3*CTE1</t>
  </si>
  <si>
    <t>CTE1*CTE2</t>
  </si>
  <si>
    <t>PS1</t>
  </si>
  <si>
    <t xml:space="preserve">  Prix HT Margé</t>
  </si>
  <si>
    <t>Non margé</t>
  </si>
  <si>
    <t xml:space="preserve"> Prix</t>
  </si>
  <si>
    <t>Hrs</t>
  </si>
  <si>
    <t>FH9</t>
  </si>
  <si>
    <t>CTE1+CTE2</t>
  </si>
  <si>
    <t xml:space="preserve">BP4 (gravillons) </t>
  </si>
  <si>
    <t xml:space="preserve">BP2 (écolat) </t>
  </si>
  <si>
    <t>6*CTE1</t>
  </si>
  <si>
    <t>SURFACE</t>
  </si>
  <si>
    <t>1.8*0.05*CTE1</t>
  </si>
  <si>
    <t>0.6*CTE1</t>
  </si>
  <si>
    <t>Nb Bacs</t>
  </si>
  <si>
    <t>NB_BAC_FVBAC</t>
  </si>
  <si>
    <t>NB_BAC</t>
  </si>
  <si>
    <t>1.6*0.25*CTE1</t>
  </si>
  <si>
    <t>1.8*0.15*CTE1</t>
  </si>
  <si>
    <t>1.6*0.2*CTE1</t>
  </si>
  <si>
    <t>1.25*0.05*CTE1</t>
  </si>
  <si>
    <t>TCFV15</t>
  </si>
  <si>
    <t>PSFV2EH2.5X1.6</t>
  </si>
  <si>
    <t>PSFV3EH3X2</t>
  </si>
  <si>
    <t>PSFV4EH4X2</t>
  </si>
  <si>
    <t>PSFV5EH</t>
  </si>
  <si>
    <t>PSFV6EH4X3</t>
  </si>
  <si>
    <t>PSFV7EH4X3.5</t>
  </si>
  <si>
    <t>PSFV8EH4X4</t>
  </si>
  <si>
    <t>PSFV9EH4X4.5</t>
  </si>
  <si>
    <t>PSFV10EH4X5</t>
  </si>
  <si>
    <t>PSFV12EH6X4</t>
  </si>
  <si>
    <t>PSFV14EH7X4</t>
  </si>
  <si>
    <t>PSFV16EH8X4</t>
  </si>
  <si>
    <t>PSFV18EH8X4.5</t>
  </si>
  <si>
    <t>PSFV20EH8X5</t>
  </si>
  <si>
    <t>2*1.8*0.05*CTE1</t>
  </si>
  <si>
    <t>CTE1*(CTE2-CTE3)*0.4*1.6</t>
  </si>
  <si>
    <t>LARGEUR
LONGUEUR
LONGUEUR_GABION</t>
  </si>
  <si>
    <t>CTE1*0.4*CTE2*1.6</t>
  </si>
  <si>
    <t>LARGEUR
LONGUEUR_GABION</t>
  </si>
  <si>
    <t>0.4*CTE1</t>
  </si>
  <si>
    <t>TCFH</t>
  </si>
  <si>
    <t>Reference Saskit</t>
  </si>
  <si>
    <t>PFV2EH2.5X1.6</t>
  </si>
  <si>
    <t>PFV4EH4x2</t>
  </si>
  <si>
    <t>PFV5EH4x2.5</t>
  </si>
  <si>
    <t>PFV6EH4x3</t>
  </si>
  <si>
    <t>PFV6EH6x2</t>
  </si>
  <si>
    <t>PFV6EH8x1.5</t>
  </si>
  <si>
    <t>PFV7EH4X3.5</t>
  </si>
  <si>
    <t>PFV8EH4x4</t>
  </si>
  <si>
    <t>PFV8EH8x2</t>
  </si>
  <si>
    <t>PFV9EH4X4.5</t>
  </si>
  <si>
    <t>PFV10EH10x2</t>
  </si>
  <si>
    <t>PFV10EH8X2.5</t>
  </si>
  <si>
    <t>PFV12EH6x4</t>
  </si>
  <si>
    <t>PFV12EH8x3</t>
  </si>
  <si>
    <t>PFV14EH8X3.5</t>
  </si>
  <si>
    <t>PFV16EH8x4</t>
  </si>
  <si>
    <t>PFV18EH8X4.5</t>
  </si>
  <si>
    <t>PFV20EH10x4</t>
  </si>
  <si>
    <t>PFV20EH8x5</t>
  </si>
  <si>
    <t>BFV10EH</t>
  </si>
  <si>
    <t>BFV12EH</t>
  </si>
  <si>
    <t>BFV2.5EH</t>
  </si>
  <si>
    <t>BFV20EH</t>
  </si>
  <si>
    <t>BFV3EH</t>
  </si>
  <si>
    <t>BFV5EH</t>
  </si>
  <si>
    <t>BFV6EH</t>
  </si>
  <si>
    <t>MBARRE2.5</t>
  </si>
  <si>
    <t>MBARRE3</t>
  </si>
  <si>
    <t>MBAC2.5</t>
  </si>
  <si>
    <t>MBAC3</t>
  </si>
  <si>
    <t>MCOUD45</t>
  </si>
  <si>
    <t>MJOI100</t>
  </si>
  <si>
    <t>MJOI50</t>
  </si>
  <si>
    <t>MJOI63</t>
  </si>
  <si>
    <t>MRED10050</t>
  </si>
  <si>
    <t>MRED110100</t>
  </si>
  <si>
    <t>MMANCH</t>
  </si>
  <si>
    <t>MCABLE</t>
  </si>
  <si>
    <t>MANTIR</t>
  </si>
  <si>
    <t>MTEP63</t>
  </si>
  <si>
    <t>MTEP50</t>
  </si>
  <si>
    <t>MTOILE</t>
  </si>
  <si>
    <t>MVAN3VMHI50</t>
  </si>
  <si>
    <t>MVAN3VMHI63</t>
  </si>
  <si>
    <t>MVAN3V50</t>
  </si>
  <si>
    <t>MVAN3V63</t>
  </si>
  <si>
    <t>MVANGUI110</t>
  </si>
  <si>
    <t>MVANGUI50</t>
  </si>
  <si>
    <t>MVANGUI63</t>
  </si>
  <si>
    <t>MVANTRAPPE</t>
  </si>
  <si>
    <t>INEAUTEC110</t>
  </si>
  <si>
    <t>SRS4</t>
  </si>
  <si>
    <t>MDWVOX150</t>
  </si>
  <si>
    <t>MDWVOX100</t>
  </si>
  <si>
    <t>MDWVOX75</t>
  </si>
  <si>
    <t>MOPTIMA</t>
  </si>
  <si>
    <t>MRIGHT75</t>
  </si>
  <si>
    <t>MRIGHT100</t>
  </si>
  <si>
    <t>MCONECT</t>
  </si>
  <si>
    <t>MBEST</t>
  </si>
  <si>
    <t>MALARME</t>
  </si>
  <si>
    <t>ECSPR-600</t>
  </si>
  <si>
    <t>MRACPEHD50</t>
  </si>
  <si>
    <t>PSR10EH4X5</t>
  </si>
  <si>
    <t>PSR12EH6X4</t>
  </si>
  <si>
    <t>PSR14EH7X4</t>
  </si>
  <si>
    <t>PSR14EH8X3.5</t>
  </si>
  <si>
    <t>PSR16EH8X4</t>
  </si>
  <si>
    <t>PSR18EH8X4.5</t>
  </si>
  <si>
    <t>PSR20EH8X5</t>
  </si>
  <si>
    <t>PSR3EH3X2</t>
  </si>
  <si>
    <t>PSR4EH4X2</t>
  </si>
  <si>
    <t>PSR5EH4X2.5</t>
  </si>
  <si>
    <t>PSR6EH4X3</t>
  </si>
  <si>
    <t>PSR6EH6X2</t>
  </si>
  <si>
    <t>PSR7EH4X3.5</t>
  </si>
  <si>
    <t>PSR8EH4X4</t>
  </si>
  <si>
    <t>PSR9EH4X4.5</t>
  </si>
  <si>
    <t>DIR023VMHI50</t>
  </si>
  <si>
    <t>DIR023VMHI63</t>
  </si>
  <si>
    <t>KITCOL01</t>
  </si>
  <si>
    <t>KITDIG01</t>
  </si>
  <si>
    <t>KITFVGVAN110</t>
  </si>
  <si>
    <t>KITTOB03</t>
  </si>
  <si>
    <t>PREGAZRV</t>
  </si>
  <si>
    <t>TOB03</t>
  </si>
  <si>
    <t>MREHACUN</t>
  </si>
  <si>
    <t>MREHA</t>
  </si>
  <si>
    <t>MCOUVDIR01</t>
  </si>
  <si>
    <t>MCOUVRC</t>
  </si>
  <si>
    <t>MCOUVDIG01</t>
  </si>
  <si>
    <t>DIR02</t>
  </si>
  <si>
    <t>DIR01</t>
  </si>
  <si>
    <t>DIR01VANG50</t>
  </si>
  <si>
    <t>COL01</t>
  </si>
  <si>
    <t>Insert into SC_Matieres (ligne,typePresta,designation,categorie,fournisseur,unite,prix,detail,prixHorsTransport,Reference) values (#LIGNE#,'MATIERE','#LIBELLE#','#CATEGORIE#','#FOURNISSEUR#','#UNITE#',#PRIX#,'#DETAIL#',#TRANSPORT#,'#REFERENCE#');</t>
  </si>
  <si>
    <t>MSCIE60</t>
  </si>
  <si>
    <t>MSCIE70</t>
  </si>
  <si>
    <t>Raccord PE – PVC</t>
  </si>
  <si>
    <t>ZI peu profonde</t>
  </si>
  <si>
    <t>ZI profonde</t>
  </si>
  <si>
    <t>ZI_PEU_PROFONDE</t>
  </si>
  <si>
    <t>ZI_PROFONDE</t>
  </si>
  <si>
    <t>ZRV1</t>
  </si>
  <si>
    <t>ZRV2</t>
  </si>
  <si>
    <t>SURFACE_ZI</t>
  </si>
  <si>
    <t>1.6*0.3*SURFACE_ZI</t>
  </si>
  <si>
    <t>0.3*SURFACE_ZI</t>
  </si>
  <si>
    <t>0.5*SURFACE_ZI</t>
  </si>
  <si>
    <t>0.2*SURFACE_ZI</t>
  </si>
  <si>
    <t>0.6*SURFACE_ZI</t>
  </si>
  <si>
    <t>Epandrain</t>
  </si>
  <si>
    <t>EPANDRAIN</t>
  </si>
  <si>
    <t>5*SURFACE_ZRV1</t>
  </si>
  <si>
    <t>SURFACE_ZRV2</t>
  </si>
  <si>
    <t>1.6*0.3*SURFACE_ZRV2</t>
  </si>
  <si>
    <t>0.3*SURFACE_ZRV2</t>
  </si>
  <si>
    <t>1.6*0.15*EPANDRAIN</t>
  </si>
  <si>
    <t>0.5*EPANDRAIN</t>
  </si>
  <si>
    <t xml:space="preserve">  PVC DN 50</t>
  </si>
  <si>
    <t xml:space="preserve"> coudes 90° DN 50</t>
  </si>
  <si>
    <t xml:space="preserve"> répartiteurs (+sable+MO)</t>
  </si>
  <si>
    <t>T pression</t>
  </si>
  <si>
    <t>Suplément PVC DN 50     Hors-sol</t>
  </si>
  <si>
    <t>Suplément coude 90° DN 50                                    Hors-sol / semi-enterré</t>
  </si>
  <si>
    <t>Suplément PVC DN 50     semi-enterré</t>
  </si>
  <si>
    <t>REL_PVCDN50</t>
  </si>
  <si>
    <t>REL_COUDES90DN50</t>
  </si>
  <si>
    <t>REL_REPARTITEURS</t>
  </si>
  <si>
    <t>REL_T_PRESSION</t>
  </si>
  <si>
    <t xml:space="preserve"> répartiteurs</t>
  </si>
  <si>
    <t>RELBAC_PVCDN50</t>
  </si>
  <si>
    <t>RELBAC_COUDES90DN50</t>
  </si>
  <si>
    <t>RELBAC_REPARTITEURS</t>
  </si>
  <si>
    <t xml:space="preserve">  PVC DN 100</t>
  </si>
  <si>
    <t xml:space="preserve"> coudes 30° DN 100</t>
  </si>
  <si>
    <t>GRAV_PVCDN100</t>
  </si>
  <si>
    <t>GRAV_COUDES30DN100</t>
  </si>
  <si>
    <t>GRAV_REPARTITEURS</t>
  </si>
  <si>
    <t>GRAV_T</t>
  </si>
  <si>
    <t>PVC DN 100</t>
  </si>
  <si>
    <t>GRAVBAC_PVCDN100</t>
  </si>
  <si>
    <t>GRAVBAC_COUDES30DN100</t>
  </si>
  <si>
    <t>GRAVBAC_REPARTITEURS</t>
  </si>
  <si>
    <t>GRAVBAC_NBBACS</t>
  </si>
  <si>
    <t>1*CTE1*DN50</t>
  </si>
  <si>
    <t>REL_PVCDN50_FV</t>
  </si>
  <si>
    <t>REL_COUDES90DN50_FV</t>
  </si>
  <si>
    <t>REL_REPARTITEURS_FV</t>
  </si>
  <si>
    <t>REL_T_PRESSION_FV</t>
  </si>
  <si>
    <t>REL_PVCDN50_SUP_FV</t>
  </si>
  <si>
    <t>REL_COUDES90DN50_SUP_FV</t>
  </si>
  <si>
    <t>REL_PVCDN50_SUP_SE_FV</t>
  </si>
  <si>
    <t>RELBAC_PVCDN50_FVBAC</t>
  </si>
  <si>
    <t>RELBAC_COUDES90DN50_FVBAC</t>
  </si>
  <si>
    <t>RELBAC_REPARTITEURS_FVBAC</t>
  </si>
  <si>
    <t>RELBAC_T_PRESSION_FVBAC</t>
  </si>
  <si>
    <t>GRAVBAC_PVCDN100_FVBAC</t>
  </si>
  <si>
    <t>GRAVBAC_COUDES30DN100_FVBAC</t>
  </si>
  <si>
    <t>GRAVBAC_REPARTITEURS_FVBAC</t>
  </si>
  <si>
    <t>GRAVBAC_NBBACS_FVBAC</t>
  </si>
  <si>
    <t>GRAV_PVCDN100_FV</t>
  </si>
  <si>
    <t>GRAV_COUDES30DN100_FV</t>
  </si>
  <si>
    <t>GRAV_REPARTITEURS_FV</t>
  </si>
  <si>
    <t>GRAV_T_FV</t>
  </si>
  <si>
    <t>ALIM_REL_DN63_BAC</t>
  </si>
  <si>
    <t>ALIM_REL_DN50_BAC</t>
  </si>
  <si>
    <t>ALIM_GRAV_BAC</t>
  </si>
  <si>
    <t>ALIM_GRAV</t>
  </si>
  <si>
    <t>ALIM_REL_DN50</t>
  </si>
  <si>
    <t>ALIM_REL_DN63</t>
  </si>
  <si>
    <t>idem DN50</t>
  </si>
  <si>
    <t>Question sur les MP ??</t>
  </si>
  <si>
    <t>DISTRIB_REL_V3V_DN50</t>
  </si>
  <si>
    <t>DISTRIB_REL_V3V_DN63</t>
  </si>
  <si>
    <t>DISTRIB_REL_A3V_DN50</t>
  </si>
  <si>
    <t>DISTRIB_REL_A3V_DN63</t>
  </si>
  <si>
    <t>DISTRIB_GRAV_VP</t>
  </si>
  <si>
    <t>DISTRIB_GRAV_VG110</t>
  </si>
  <si>
    <t>DISTRIB_REL_VG_DN50</t>
  </si>
  <si>
    <t>DISTRIB_REL_VG_DN63</t>
  </si>
  <si>
    <t>TRANCHEES</t>
  </si>
  <si>
    <t>NB_SORTIES_MAISON</t>
  </si>
  <si>
    <t>EXUTOIRE_FCE</t>
  </si>
  <si>
    <t>CHASSE_GRAV_BROYEUR</t>
  </si>
  <si>
    <t>CHASSE_GRAV_AQUATIRIS</t>
  </si>
  <si>
    <t>CHASSE_GRAV_INAUTECH</t>
  </si>
  <si>
    <t>EXUT_FCE_GRILLE</t>
  </si>
  <si>
    <t>EXUT_FCE_CLAPET</t>
  </si>
  <si>
    <t>#NSPR-1800#</t>
  </si>
  <si>
    <t>#ECSPR-900#</t>
  </si>
  <si>
    <t>#ECSPR-1200#</t>
  </si>
  <si>
    <t>#ECSPR-1500#</t>
  </si>
  <si>
    <t>#ECSPR-1800#</t>
  </si>
  <si>
    <t>#ECSPR-2100#</t>
  </si>
  <si>
    <t>#SPR-900-50#</t>
  </si>
  <si>
    <t>#SPR-1500-50#</t>
  </si>
  <si>
    <t>#SPR-1200-50#</t>
  </si>
  <si>
    <t>#NSPR-900#</t>
  </si>
  <si>
    <t>#SPR-1800-50#</t>
  </si>
  <si>
    <t>#SPR-900-63#</t>
  </si>
  <si>
    <t>#SPR-2100-50#</t>
  </si>
  <si>
    <t>#SPR-1200-63#</t>
  </si>
  <si>
    <t>#NSPR-1200#</t>
  </si>
  <si>
    <t>#NSPR-1500#</t>
  </si>
  <si>
    <t>#SPR-1500-63#</t>
  </si>
  <si>
    <t>#SPR-1800-63#</t>
  </si>
  <si>
    <t>#NSPR-1200-PA#</t>
  </si>
  <si>
    <t>#SPR-2100-63#</t>
  </si>
  <si>
    <t>#NSPR-2100#</t>
  </si>
  <si>
    <t>#NSPR-1500-PA#</t>
  </si>
  <si>
    <t>#NSPR-1800-PA#</t>
  </si>
  <si>
    <t>#NSPR-2100-PA#</t>
  </si>
  <si>
    <t>1*CTE1+4</t>
  </si>
  <si>
    <t>1.8*0.1*CTE1</t>
  </si>
  <si>
    <t>1.1*(CTE1+1.36)</t>
  </si>
  <si>
    <t>vis penture</t>
  </si>
  <si>
    <t>0.6*(CTE1+2.4)</t>
  </si>
  <si>
    <t>TCFVBACFH</t>
  </si>
  <si>
    <t>FH1</t>
  </si>
  <si>
    <t>FH4</t>
  </si>
  <si>
    <t>FH5</t>
  </si>
  <si>
    <t>FH6</t>
  </si>
  <si>
    <t>FH7</t>
  </si>
  <si>
    <t>FH8</t>
  </si>
  <si>
    <t>F2</t>
  </si>
  <si>
    <t>F3</t>
  </si>
  <si>
    <t>F4</t>
  </si>
  <si>
    <t>F5</t>
  </si>
  <si>
    <t>F6</t>
  </si>
  <si>
    <t>F7</t>
  </si>
  <si>
    <t>F8</t>
  </si>
  <si>
    <t>BP4</t>
  </si>
  <si>
    <t>B1</t>
  </si>
  <si>
    <t>B3</t>
  </si>
  <si>
    <t>B4</t>
  </si>
  <si>
    <t>B5</t>
  </si>
  <si>
    <t>D9</t>
  </si>
  <si>
    <t>R1</t>
  </si>
  <si>
    <t>R2</t>
  </si>
  <si>
    <t>R3</t>
  </si>
  <si>
    <t>R4</t>
  </si>
  <si>
    <t>x</t>
  </si>
  <si>
    <t>y</t>
  </si>
  <si>
    <t>z</t>
  </si>
  <si>
    <t>s</t>
  </si>
  <si>
    <t xml:space="preserve"> Fourniture et pose d'une structure en bastaings bois douglas pour FV EPDM</t>
  </si>
  <si>
    <t xml:space="preserve"> Fourniture et pose d'une structure en traverses de chêne pour FV EPDM HORS-SOL</t>
  </si>
  <si>
    <t xml:space="preserve"> Fourniture et pose d'une structure en plaques béton pour FV EPDM HORS-SOL</t>
  </si>
  <si>
    <t xml:space="preserve"> Fourniture et pose d'une structure en parpaings pour FV EPDM HORS-SOL</t>
  </si>
  <si>
    <t xml:space="preserve"> Fourniture et pose d'une structure en plaques PVC FV EPDM - semi-enterré </t>
  </si>
  <si>
    <t xml:space="preserve">Fourniture et pose d'une structure en bastaings bois douglas  FV EPDM - semi-enterré </t>
  </si>
  <si>
    <t xml:space="preserve">Fourniture et pose d'une structure en plaques béton (ext.) FV EPDM - semi-enterré </t>
  </si>
  <si>
    <t xml:space="preserve">Fourniture et pose d'une structure en plaques béton (ext.) + cadre bois pour FV EPDM enterré </t>
  </si>
  <si>
    <t xml:space="preserve">Fourniture et pose d'une structure en plaques PVC (int.) pour FV EPDM -enterré </t>
  </si>
  <si>
    <t xml:space="preserve"> Fourniture et pose d'une structure en bastaings bois douglas pour FH EPDM - HORS-SOL </t>
  </si>
  <si>
    <t xml:space="preserve"> FH EPDM - HORS-SOL - Fourniture et pose d'une structure en traverses de chêne</t>
  </si>
  <si>
    <t xml:space="preserve"> FH EPDM - HORS-SOL - Fourniture et pose d'une structure en plaques béton</t>
  </si>
  <si>
    <t xml:space="preserve"> FH EPDM - HORS-SOL - Fourniture et pose d'une structure en parpaings</t>
  </si>
  <si>
    <t xml:space="preserve"> FH EPDM - semi-enterré - Fourniture et pose d'une structure en plaques béton (int.)</t>
  </si>
  <si>
    <t xml:space="preserve"> FH EPDM - semi-enterré - Fourniture et pose d'une structure en bastaings bois douglas</t>
  </si>
  <si>
    <t xml:space="preserve"> FH EPDM - semi-enterré - Fourniture et pose d'une structure en plaques béton (ext.)</t>
  </si>
  <si>
    <t xml:space="preserve"> FH EPDM -enterré - Fourniture et pose d'une structure en plaques béton (ext.) + cadre bois</t>
  </si>
  <si>
    <t xml:space="preserve">Fourniture et pose d'une structure en plaques béton (int.) pour  FH EPDM -enterré </t>
  </si>
  <si>
    <t>Terrassement de la zone pour FV BAC ENTERRE</t>
  </si>
  <si>
    <t xml:space="preserve">Terrassement de la zone pour FV  BACS - SEMI-ENTERRE </t>
  </si>
  <si>
    <t>Terrassement de la zone pour FV  BACS - HORS SOL</t>
  </si>
  <si>
    <t>Zone de rejet végétalisée ( EPDM, granulats, plantes aquatiques, regards béton, bordure éco-lat)</t>
  </si>
  <si>
    <t>Zone de rejet végétalisée (granulats, regard béton, plantes ligneuses)</t>
  </si>
  <si>
    <t>Zone d'infiltration peu profonde (géotextile + granulats + réhausse béton)</t>
  </si>
  <si>
    <t>Zone d'infiltration profonde (géotextile + granulats + 2*réhausse béton)</t>
  </si>
  <si>
    <t>Habillage FV en terre végétale (talus)</t>
  </si>
  <si>
    <t>Habillage FV en bastaings bois douglas  (BAC)</t>
  </si>
  <si>
    <t>Habillage FV en bardage bois douglas</t>
  </si>
  <si>
    <t>Habillage FV parpaings - pierre collées</t>
  </si>
  <si>
    <t>Habillage FV en pierre moëllons</t>
  </si>
  <si>
    <t>Finition FV EPDM - Cadre bastaings bois (douglas)</t>
  </si>
  <si>
    <t>Finition FV Bacs - Cadre bastaings bois (douglas)</t>
  </si>
  <si>
    <t>Retenue gravitaire pour l'alimentation du filtre vertical : bastaings bois douglas.</t>
  </si>
  <si>
    <t>Retenue gravitaire pour l'alimentation du filtre vertical : traverses chêne</t>
  </si>
  <si>
    <t>Finition du filtre vertical en traverses de chêne</t>
  </si>
  <si>
    <t>Tablette chêne</t>
  </si>
  <si>
    <t>Finition du filtre horizontal en traverses de chêne</t>
  </si>
  <si>
    <t>Finition du filtre horizontal avec un cadre en bastaings bois douglas</t>
  </si>
  <si>
    <t>Bordure en rondins de bois</t>
  </si>
  <si>
    <t>Bordure métal</t>
  </si>
  <si>
    <t>Bordure béton</t>
  </si>
  <si>
    <t>Bordure en barre de schiste</t>
  </si>
  <si>
    <t>Protection sanitaire FV : caillebotis piétons en acier galvanisé</t>
  </si>
  <si>
    <t>NomSysteme</t>
  </si>
  <si>
    <t>TexteDevis</t>
  </si>
  <si>
    <t>FVBAC3</t>
  </si>
  <si>
    <t>Update SC_Systeme set TexteDevis = '##TEXTE##' Where Nom = '##NOM##';</t>
  </si>
  <si>
    <t>Fourniture et pose d'une bordure en plastique recyclé</t>
  </si>
  <si>
    <t>0.096*(CTE1+2.4)</t>
  </si>
  <si>
    <t>1*(CTE1+2.4)</t>
  </si>
  <si>
    <t>1.6*0.1*SURFACE_ZRV1</t>
  </si>
  <si>
    <t>0.1*1.6*SURFACE_ZRV1</t>
  </si>
  <si>
    <t>0.1*1.8*SURFACE_ZRV1</t>
  </si>
  <si>
    <t>0.3*EPANDRAIN</t>
  </si>
  <si>
    <t>0.2*EPANDRAIN</t>
  </si>
  <si>
    <t>0.4*SURFACE_ZRV2</t>
  </si>
  <si>
    <t>0.1*SURFACE_ZRV2</t>
  </si>
  <si>
    <t>0.4*1.6*SURFACE_ZRV1</t>
  </si>
  <si>
    <t>0.4*SURFACE_ZRV1</t>
  </si>
  <si>
    <t>Terre végétale</t>
  </si>
  <si>
    <t>Bardage bois</t>
  </si>
  <si>
    <t>Pierre moëllons</t>
  </si>
  <si>
    <t>1.1*0.9*CTE1/#NB_HABILLAGE#</t>
  </si>
  <si>
    <t>4*1.5*0.9/#NB_HABILLAGE#</t>
  </si>
  <si>
    <t>67*0.9/#NB_HABILLAGE#</t>
  </si>
  <si>
    <t>0.9/#NB_HABILLAGE#*(1.1*2*CTE1)+8</t>
  </si>
  <si>
    <t>2*2*0.9*0.9/3.24*CTE1/#NB_HABILLAGE#/#NB_HABILLAGE#</t>
  </si>
  <si>
    <t>Sable à batir</t>
  </si>
  <si>
    <t>Chainage carré 10*10 cm dia 7 mm</t>
  </si>
  <si>
    <t>Equerre de liaison 60*60 dia 10</t>
  </si>
  <si>
    <t>Semelle symétrique renforcée Z1, H.15 x l.35 cm Diam. 7 mm</t>
  </si>
  <si>
    <t>FERRAILLAGE</t>
  </si>
  <si>
    <t>PARPAINGS</t>
  </si>
  <si>
    <t>PVC</t>
  </si>
  <si>
    <t>3*2*CTE1</t>
  </si>
  <si>
    <t>0.074*0.4*0.2*CTE1</t>
  </si>
  <si>
    <t>(0.004725*8+0.058*0.4*0.2)*CTE1</t>
  </si>
  <si>
    <t>0.4*0.2*CTE1</t>
  </si>
  <si>
    <t>350/25*((0.4*0.2+0.2*0.25+4*2*0.00263)*CTE1+0.2*0.2*4)</t>
  </si>
  <si>
    <t>Pose plaque PVC</t>
  </si>
  <si>
    <t>Assemblage cornière + chevron PE + plaques PVC</t>
  </si>
  <si>
    <t>Assemblage deux plaques PVC avec chevrons PE</t>
  </si>
  <si>
    <t>Pose lame de finition bois</t>
  </si>
  <si>
    <t>Pose et reglage chasse hydraulique</t>
  </si>
  <si>
    <t>Fouille Broyeur en ligne 600</t>
  </si>
  <si>
    <t>Fouille poste de relevage 900</t>
  </si>
  <si>
    <t>Fouille poste de relevage 1200</t>
  </si>
  <si>
    <t>Insert into SC_Prestation (ligne,typePresta,designation,categorie,unite,temps,detail,DateModif) values (#LIGNE#,'#TYPE#','#LIBELLE#','#CATEGORIE#','#UNITE#',#TEMPS#,'#DETAIL#',now());</t>
  </si>
  <si>
    <t>Q_PVC</t>
  </si>
  <si>
    <t>1.2*CTE1</t>
  </si>
  <si>
    <t>Q_CORNIERES</t>
  </si>
  <si>
    <t>Q_PENTURE</t>
  </si>
  <si>
    <t>0.2*CTE1</t>
  </si>
  <si>
    <t>PIQUETS ANGLE PE</t>
  </si>
  <si>
    <t xml:space="preserve">PLAQUES PVC </t>
  </si>
  <si>
    <t>nombre de pièce</t>
  </si>
  <si>
    <t xml:space="preserve">coupe ajustée </t>
  </si>
  <si>
    <t xml:space="preserve">LONGUEUR </t>
  </si>
  <si>
    <t>Métré TOTAL</t>
  </si>
  <si>
    <t>nb jonctions</t>
  </si>
  <si>
    <t>CHEVRONS PE 5*8</t>
  </si>
  <si>
    <t xml:space="preserve">LARGEUR </t>
  </si>
  <si>
    <t>coupe ajustée 2 chevrons extrémités</t>
  </si>
  <si>
    <t>COUPE ARRONDIE INF</t>
  </si>
  <si>
    <t>ESPACEMENT</t>
  </si>
  <si>
    <t>chutes</t>
  </si>
  <si>
    <t>NB BOULONS</t>
  </si>
  <si>
    <t>3</t>
  </si>
  <si>
    <t>2</t>
  </si>
  <si>
    <t>Espacement boulons</t>
  </si>
  <si>
    <t xml:space="preserve"> </t>
  </si>
  <si>
    <t>PIQUETS</t>
  </si>
  <si>
    <t>reprise de charge</t>
  </si>
  <si>
    <t>NB CHEVRONS 2 m</t>
  </si>
  <si>
    <t>METRE TOTAL</t>
  </si>
  <si>
    <t>recup JONCTIONS</t>
  </si>
  <si>
    <t>PERTE</t>
  </si>
  <si>
    <t>NB BOULONS TOTAL</t>
  </si>
  <si>
    <t>ECOPLANC</t>
  </si>
  <si>
    <t>o</t>
  </si>
  <si>
    <t xml:space="preserve">CORNIERES </t>
  </si>
  <si>
    <t>NB PERCAGE</t>
  </si>
  <si>
    <t>JONCTIONS</t>
  </si>
  <si>
    <t>TOTAL</t>
  </si>
  <si>
    <t>1.3*CTE1</t>
  </si>
  <si>
    <t>Fouille Broyeur en Ligne 600</t>
  </si>
  <si>
    <t>Fouille poste de relevage 1500</t>
  </si>
  <si>
    <t>Fouille poste de relevage 1800</t>
  </si>
  <si>
    <t>Fouille poste de relevage 2100</t>
  </si>
  <si>
    <t>Fouille chasse</t>
  </si>
  <si>
    <t>#PR2-ECSPR-900#</t>
  </si>
  <si>
    <t>#PR2-ECSPR-1200#</t>
  </si>
  <si>
    <t>#PR2-ECSPR-1500#</t>
  </si>
  <si>
    <t>#PR2-ECSPR-1800#</t>
  </si>
  <si>
    <t>#PR2-ECSPR-2100#</t>
  </si>
  <si>
    <t>Insert into SC_Prestation (ligne,typePresta,designation,categorie,poste,unite,temps,detail, DateModif) values (#LIGNE#,'#TYPE#','#LIBELLE#','#CATEGORIE#','#POSTE#','#UNITE#',#TEMPS#,'#DETAIL#', now());</t>
  </si>
  <si>
    <t>Q_PVC_FV</t>
  </si>
  <si>
    <t>Q_PVC_FH</t>
  </si>
  <si>
    <t>NB_JONCTIONS_PVC_FV</t>
  </si>
  <si>
    <t>NB_JONCTIONS_PVC_FH</t>
  </si>
  <si>
    <t>Q_CHEVRON_PE_FV</t>
  </si>
  <si>
    <t>Q_CHEVRON_PE_FH</t>
  </si>
  <si>
    <t>Q_BOULONNAGE_FV</t>
  </si>
  <si>
    <t>Q_BOULONNAGE_FH</t>
  </si>
  <si>
    <t>Q_CORNIERES_FV</t>
  </si>
  <si>
    <t>Q_CORNIERES_FH</t>
  </si>
  <si>
    <t>Q_PENTURE_FV</t>
  </si>
  <si>
    <t>Q_PENTURE_FH</t>
  </si>
  <si>
    <r>
      <t xml:space="preserve">Réalisation du réseau d'évacuation gravitaire des eaux usées et des eaux traitées </t>
    </r>
    <r>
      <rPr>
        <sz val="11"/>
        <color rgb="FFFF0000"/>
        <rFont val="Arial"/>
        <family val="2"/>
      </rPr>
      <t xml:space="preserve"> X</t>
    </r>
    <r>
      <rPr>
        <sz val="11"/>
        <rFont val="Arial"/>
        <family val="2"/>
      </rPr>
      <t xml:space="preserve"> ml</t>
    </r>
  </si>
  <si>
    <r>
      <t xml:space="preserve">"Réalisation du réseau d'évacuation sous pression des eaux usées" SI P2=OK "et des eaux traitées" </t>
    </r>
    <r>
      <rPr>
        <sz val="11"/>
        <color rgb="FFFF0000"/>
        <rFont val="Arial"/>
        <family val="2"/>
      </rPr>
      <t xml:space="preserve"> X</t>
    </r>
    <r>
      <rPr>
        <sz val="11"/>
        <rFont val="Arial"/>
        <family val="2"/>
      </rPr>
      <t xml:space="preserve"> ml</t>
    </r>
  </si>
  <si>
    <t xml:space="preserve">Pose d'un fourreau électrique </t>
  </si>
  <si>
    <t>RELEVAGE CHASSE BROYEUR FOSSE</t>
  </si>
  <si>
    <t xml:space="preserve">RELEVAGE CHASSE BROYEUR FOSSE </t>
  </si>
  <si>
    <r>
      <t xml:space="preserve">SI RELEVAGE : "Ouvrages de bâchées :  </t>
    </r>
    <r>
      <rPr>
        <sz val="11"/>
        <color rgb="FFFF0000"/>
        <rFont val="Arial"/>
        <family val="2"/>
      </rPr>
      <t>SI P1=OK --&gt;</t>
    </r>
    <r>
      <rPr>
        <sz val="11"/>
        <rFont val="Arial"/>
        <family val="2"/>
      </rPr>
      <t xml:space="preserve"> "Fourniture et pose d'un poste de relevage eaux chargées type "</t>
    </r>
    <r>
      <rPr>
        <sz val="11"/>
        <color rgb="FFFF0000"/>
        <rFont val="Arial"/>
        <family val="2"/>
      </rPr>
      <t xml:space="preserve"> refP1 INDIQUER LA REFERENCE DU POSTE CHOISI, SI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</si>
  <si>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r>
      <t xml:space="preserve">SI GRAVITAIRE : "Ouvrages de bâchées :  </t>
    </r>
    <r>
      <rPr>
        <sz val="11"/>
        <color rgb="FFFF0000"/>
        <rFont val="Arial"/>
        <family val="2"/>
      </rPr>
      <t>SI = BROYEUR --&gt;</t>
    </r>
    <r>
      <rPr>
        <sz val="11"/>
        <rFont val="Arial"/>
        <family val="2"/>
      </rPr>
      <t xml:space="preserve"> "Fourniture et pose d'un broyeur en ligne Aquatiris"</t>
    </r>
    <r>
      <rPr>
        <sz val="11"/>
        <color rgb="FFFF0000"/>
        <rFont val="Arial"/>
        <family val="2"/>
      </rPr>
      <t xml:space="preserve"> , SI CHASSE : </t>
    </r>
    <r>
      <rPr>
        <sz val="11"/>
        <rFont val="Arial"/>
        <family val="2"/>
      </rPr>
      <t>"Fourniture et pose d'une chasse hydraulique modèle"</t>
    </r>
    <r>
      <rPr>
        <sz val="11"/>
        <color rgb="FFFF0000"/>
        <rFont val="Arial"/>
        <family val="2"/>
      </rPr>
      <t xml:space="preserve"> refCHASSE INDIQUER LA REFERENCE DE LA CHASSE CHOISIE,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</si>
  <si>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t>1.1*2*CTE1</t>
  </si>
  <si>
    <t>1.1*2*CTE2</t>
  </si>
  <si>
    <t>1.1*2*CTE3</t>
  </si>
  <si>
    <t>1.1*2*CTE4</t>
  </si>
  <si>
    <t>1.1*2*CTE5</t>
  </si>
  <si>
    <t>1.1*2*CTE6</t>
  </si>
  <si>
    <t>1.1*2*CTE7</t>
  </si>
  <si>
    <t>1.1*2*CTE8</t>
  </si>
  <si>
    <t>1.1*2*CTE9</t>
  </si>
  <si>
    <t>1.1*2*CTE10</t>
  </si>
  <si>
    <t>1.1*2*CTE11</t>
  </si>
  <si>
    <t>1.1*2*CTE12</t>
  </si>
  <si>
    <t>1.1*2*CTE13</t>
  </si>
  <si>
    <t>1.1*2*CTE14</t>
  </si>
  <si>
    <t>1.1*2*CTE15</t>
  </si>
  <si>
    <t>1.1*2*CTE16</t>
  </si>
  <si>
    <t>1.1*2*CTE17</t>
  </si>
  <si>
    <t>1.1*2*CTE18</t>
  </si>
  <si>
    <t>2*CTE1/1.92</t>
  </si>
  <si>
    <t>1*CTE2</t>
  </si>
  <si>
    <t>1*CTE3</t>
  </si>
  <si>
    <t>1*CTE4</t>
  </si>
  <si>
    <t>1*CTE5</t>
  </si>
  <si>
    <t>1*CTE6</t>
  </si>
  <si>
    <t>1*CTE7</t>
  </si>
  <si>
    <t>1*CTE8</t>
  </si>
  <si>
    <t>1*CTE9</t>
  </si>
  <si>
    <t>1*CTE10</t>
  </si>
  <si>
    <t>1*CTE11</t>
  </si>
  <si>
    <t>1*CTE12</t>
  </si>
  <si>
    <t>1*CTE13</t>
  </si>
  <si>
    <t>1*CTE14</t>
  </si>
  <si>
    <t>1*CTE15</t>
  </si>
  <si>
    <t>1*CTE16</t>
  </si>
  <si>
    <t>1*CTE17</t>
  </si>
  <si>
    <t>1*CTE18</t>
  </si>
  <si>
    <t>4*CTE2</t>
  </si>
  <si>
    <t>4*CTE3</t>
  </si>
  <si>
    <t>4*CTE4</t>
  </si>
  <si>
    <t>4*CTE5</t>
  </si>
  <si>
    <t>4*CTE6</t>
  </si>
  <si>
    <t>4*CTE7</t>
  </si>
  <si>
    <t>4*CTE8</t>
  </si>
  <si>
    <t>4*CTE9</t>
  </si>
  <si>
    <t>4*CTE10</t>
  </si>
  <si>
    <t>4*CTE11</t>
  </si>
  <si>
    <t>4*CTE12</t>
  </si>
  <si>
    <t>4*CTE13</t>
  </si>
  <si>
    <t>4*CTE14</t>
  </si>
  <si>
    <t>4*CTE15</t>
  </si>
  <si>
    <t>4*CTE16</t>
  </si>
  <si>
    <t>4*CTE17</t>
  </si>
  <si>
    <t>4*CTE18</t>
  </si>
  <si>
    <t>CTE1+0.4</t>
  </si>
  <si>
    <t>CTE1+0.5</t>
  </si>
  <si>
    <t>CTE1+0.6</t>
  </si>
  <si>
    <t>CTE1+0.7</t>
  </si>
  <si>
    <t>CTE1+0.8</t>
  </si>
  <si>
    <t>CTE1+0.9</t>
  </si>
  <si>
    <t>CTE1+0.10</t>
  </si>
  <si>
    <t>CTE1+0.11</t>
  </si>
  <si>
    <t>CTE1+0.12</t>
  </si>
  <si>
    <t>CTE1+0.13</t>
  </si>
  <si>
    <t>CTE1+0.14</t>
  </si>
  <si>
    <t>CTE1+0.15</t>
  </si>
  <si>
    <t>CTE1+0.16</t>
  </si>
  <si>
    <t>CTE1+0.17</t>
  </si>
  <si>
    <t>CTE1+0.18</t>
  </si>
  <si>
    <t>CTE1+0.19</t>
  </si>
  <si>
    <t>CTE1+0.20</t>
  </si>
  <si>
    <t>2*CTE1/1.93</t>
  </si>
  <si>
    <t>2*CTE1/1.94</t>
  </si>
  <si>
    <t>2*CTE1/1.95</t>
  </si>
  <si>
    <t>2*CTE1/1.96</t>
  </si>
  <si>
    <t>2*CTE1/1.97</t>
  </si>
  <si>
    <t>2*CTE1/1.98</t>
  </si>
  <si>
    <t>2*CTE1/1.99</t>
  </si>
  <si>
    <t>2*CTE1/1.100</t>
  </si>
  <si>
    <t>2*CTE1/1.101</t>
  </si>
  <si>
    <t>2*CTE1/1.102</t>
  </si>
  <si>
    <t>2*CTE1/1.103</t>
  </si>
  <si>
    <t>2*CTE1/1.104</t>
  </si>
  <si>
    <t>2*CTE1/1.105</t>
  </si>
  <si>
    <t>2*CTE1/1.106</t>
  </si>
  <si>
    <t>2*CTE1/1.107</t>
  </si>
  <si>
    <t>2*CTE1/1.108</t>
  </si>
  <si>
    <t>2*CTE1/1.109</t>
  </si>
  <si>
    <t>4*CTE1/1.93</t>
  </si>
  <si>
    <t>4*CTE1/1.94</t>
  </si>
  <si>
    <t>4*CTE1/1.95</t>
  </si>
  <si>
    <t>4*CTE1/1.96</t>
  </si>
  <si>
    <t>4*CTE1/1.97</t>
  </si>
  <si>
    <t>4*CTE1/1.98</t>
  </si>
  <si>
    <t>4*CTE1/1.99</t>
  </si>
  <si>
    <t>4*CTE1/1.100</t>
  </si>
  <si>
    <t>4*CTE1/1.101</t>
  </si>
  <si>
    <t>4*CTE1/1.102</t>
  </si>
  <si>
    <t>4*CTE1/1.103</t>
  </si>
  <si>
    <t>4*CTE1/1.104</t>
  </si>
  <si>
    <t>4*CTE1/1.105</t>
  </si>
  <si>
    <t>4*CTE1/1.106</t>
  </si>
  <si>
    <t>4*CTE1/1.107</t>
  </si>
  <si>
    <t>4*CTE1/1.108</t>
  </si>
  <si>
    <t>4*CTE1/1.109</t>
  </si>
  <si>
    <t>1.1*CTE2</t>
  </si>
  <si>
    <t>1.1*CTE3</t>
  </si>
  <si>
    <t>1.1*CTE4</t>
  </si>
  <si>
    <t>1.1*CTE5</t>
  </si>
  <si>
    <t>1.1*CTE6</t>
  </si>
  <si>
    <t>1.1*CTE7</t>
  </si>
  <si>
    <t>1.1*CTE8</t>
  </si>
  <si>
    <t>1.1*CTE9</t>
  </si>
  <si>
    <t>1.1*CTE10</t>
  </si>
  <si>
    <t>1.1*CTE11</t>
  </si>
  <si>
    <t>1.1*CTE12</t>
  </si>
  <si>
    <t>1.1*CTE13</t>
  </si>
  <si>
    <t>1.1*CTE14</t>
  </si>
  <si>
    <t>1.1*CTE15</t>
  </si>
  <si>
    <t>1.1*CTE16</t>
  </si>
  <si>
    <t>1.1*CTE17</t>
  </si>
  <si>
    <t>1.1*CTE18</t>
  </si>
  <si>
    <t>2*CTE2</t>
  </si>
  <si>
    <t>2*CTE3</t>
  </si>
  <si>
    <t>2*CTE4</t>
  </si>
  <si>
    <t>2*CTE5</t>
  </si>
  <si>
    <t>2*CTE6</t>
  </si>
  <si>
    <t>2*CTE7</t>
  </si>
  <si>
    <t>2*CTE8</t>
  </si>
  <si>
    <t>2*CTE9</t>
  </si>
  <si>
    <t>2*CTE10</t>
  </si>
  <si>
    <t>2*CTE11</t>
  </si>
  <si>
    <t>2*CTE12</t>
  </si>
  <si>
    <t>2*CTE13</t>
  </si>
  <si>
    <t>2*CTE14</t>
  </si>
  <si>
    <t>2*CTE15</t>
  </si>
  <si>
    <t>2*CTE16</t>
  </si>
  <si>
    <t>2*CTE17</t>
  </si>
  <si>
    <t>2*CTE18</t>
  </si>
  <si>
    <t>0,5*CTE1</t>
  </si>
  <si>
    <t>0,5*CTE2</t>
  </si>
  <si>
    <t>0,5*CTE3</t>
  </si>
  <si>
    <t>0,5*CTE4</t>
  </si>
  <si>
    <t>0,5*CTE5</t>
  </si>
  <si>
    <t>0,5*CTE6</t>
  </si>
  <si>
    <t>0,5*CTE7</t>
  </si>
  <si>
    <t>0,5*CTE8</t>
  </si>
  <si>
    <t>0,5*CTE9</t>
  </si>
  <si>
    <t>0,5*CTE10</t>
  </si>
  <si>
    <t>0,5*CTE11</t>
  </si>
  <si>
    <t>0,5*CTE12</t>
  </si>
  <si>
    <t>0,5*CTE13</t>
  </si>
  <si>
    <t>0,5*CTE14</t>
  </si>
  <si>
    <t>0,5*CTE15</t>
  </si>
  <si>
    <t>0,5*CTE16</t>
  </si>
  <si>
    <t>0,5*CTE17</t>
  </si>
  <si>
    <t>0,5*CTE18</t>
  </si>
  <si>
    <t xml:space="preserve">Fourniture et pose d'un regard de distribution (DIR01) étanche équipé de vannes guillotines diamètre 63 </t>
  </si>
  <si>
    <t>Fourniture et pose d'un regard de distribution étanche (DIR02) équipé de vanne 3 voies DN 50</t>
  </si>
  <si>
    <t>Fourniture et pose d'un regard de distribution étanche (DIR02) équipé de vannes 3 voies automatisée</t>
  </si>
  <si>
    <t>Fourniture et pose d'un regard de distribution étanche (DIG01) équipé d'une vanne pelle</t>
  </si>
  <si>
    <t>Fourniture et pose d'un regard de distribution étanche (DIG02) équipé de vannes guillotines diamètre 110</t>
  </si>
  <si>
    <t>Fourniture et pose d'une bande de propreté de 50 cm gravillonées (géotextile+10cm de graviers)</t>
  </si>
  <si>
    <t>Fourniture et pose du réseau d'alimentation sous pression du filtre vertical (tuyaux et coudes PVC pression diamètre 63, répartiteurs toboggan Aquatiris®)</t>
  </si>
  <si>
    <t>Fourniture et pose du réseau d'alimentation gravitaire du filtre vertical (tuyaux et coudes PVC diamètre 100, répartiteurs toboggan Aquatiris®)</t>
  </si>
  <si>
    <t>Fourniture et pose du filtre vertical : sandwich EPDM, granulats, plantes, drains, aération…</t>
  </si>
  <si>
    <t>Fourniture et pose du filtre horizontal : sandwich EPDM, granulats, plantes, drain…</t>
  </si>
  <si>
    <t>Fourniture et pose du Jardi-Assainissement FV : bacs en poly-éthylène Aquatiris, granulats, plantes, drains…</t>
  </si>
  <si>
    <t>SI Grille anti-rongeur OU Clapet de sortie --&gt; " Rejet : fourniture et pose d'un clapet de sortie/d'une grille anti-rongeur"</t>
  </si>
  <si>
    <t>DEBUT DE CHAQUE DEVIS</t>
  </si>
  <si>
    <t>TRAVAUX PRELIMINAIRES</t>
  </si>
  <si>
    <t>Installation de chantier (piquetage et niveaux)</t>
  </si>
  <si>
    <t>Manutention (livraisons, déchargements)</t>
  </si>
  <si>
    <t>Le Jardin Hélophyte</t>
  </si>
  <si>
    <t>Miscanthus</t>
  </si>
  <si>
    <t>Gaura</t>
  </si>
  <si>
    <t>Fenouil</t>
  </si>
  <si>
    <t>Echinops</t>
  </si>
  <si>
    <t>Cornouiller</t>
  </si>
  <si>
    <t>Carex</t>
  </si>
  <si>
    <t>Acore</t>
  </si>
  <si>
    <t>Salicaire</t>
  </si>
  <si>
    <t>Consoude</t>
  </si>
  <si>
    <t>Panicaut</t>
  </si>
  <si>
    <t>Abélia</t>
  </si>
  <si>
    <t>Liatris</t>
  </si>
  <si>
    <t>Agastache</t>
  </si>
  <si>
    <t>Crocosmia</t>
  </si>
  <si>
    <t>Vergerette</t>
  </si>
  <si>
    <t>Herbe aux écouvillons</t>
  </si>
  <si>
    <t>Iris Japonais</t>
  </si>
  <si>
    <t>Campanule</t>
  </si>
  <si>
    <t>Saule crevette buissonnant</t>
  </si>
  <si>
    <t>Iris des marais</t>
  </si>
  <si>
    <t>Herbe à curry</t>
  </si>
  <si>
    <t>Herbe à chat</t>
  </si>
  <si>
    <t>Sureau "black lace"</t>
  </si>
  <si>
    <t>Laîche orange</t>
  </si>
  <si>
    <t>Fusain ailé</t>
  </si>
  <si>
    <t>Carex evergold</t>
  </si>
  <si>
    <t>ZIP</t>
  </si>
  <si>
    <t>Le jardin d'Agrément</t>
  </si>
  <si>
    <t>Le jardin Mellifère</t>
  </si>
  <si>
    <t>Le Jardin d'Automne</t>
  </si>
  <si>
    <t>1/5*SURFACE_ZRV1</t>
  </si>
  <si>
    <t>3/5*SURFACE_ZRV1</t>
  </si>
  <si>
    <t>6/5*SURFACE_ZRV1</t>
  </si>
  <si>
    <t>2/5*SURFACE_ZRV1</t>
  </si>
  <si>
    <t>5/5*SURFACE_ZRV1</t>
  </si>
  <si>
    <t>0.1*SURFACE_ZRV1</t>
  </si>
  <si>
    <t>Terreau biologique</t>
  </si>
  <si>
    <t>Paillage</t>
  </si>
  <si>
    <t>Paysage</t>
  </si>
  <si>
    <t>Compost</t>
  </si>
  <si>
    <t>0.05*SURFACE_ZRV1</t>
  </si>
  <si>
    <t>1.6*0.3*CTE1</t>
  </si>
  <si>
    <t>1.6*0.2*CTE1+2</t>
  </si>
  <si>
    <t>ZRV1B</t>
  </si>
  <si>
    <t>ZRV1C</t>
  </si>
  <si>
    <t>ZRV1D</t>
  </si>
  <si>
    <t>DIR013V63</t>
  </si>
  <si>
    <t>VANNE 3 VOIES D63</t>
  </si>
  <si>
    <t>Distribution relevage</t>
  </si>
  <si>
    <t>VANNES GUILLOTINES D63</t>
  </si>
  <si>
    <t>DIR02VANG63</t>
  </si>
  <si>
    <t>RACCORD PEHD SOUPLE D63 POUR POSTE DE RELEVAGE</t>
  </si>
  <si>
    <t>MRACPEHD63</t>
  </si>
  <si>
    <t>Accessoires postes</t>
  </si>
  <si>
    <t>REGARD DE SORTIE FV BAC</t>
  </si>
  <si>
    <t>KITCOL01FV</t>
  </si>
  <si>
    <t>Bo®tiers de sortie</t>
  </si>
  <si>
    <t>D110</t>
  </si>
  <si>
    <t>MSCIE111</t>
  </si>
  <si>
    <t>Scies cloches</t>
  </si>
  <si>
    <t>DISJONCTEUR MAGNÉTO THERMIQUE 2,5/2</t>
  </si>
  <si>
    <t>Z-MS-2,5/2</t>
  </si>
  <si>
    <t>Disjoncteurs</t>
  </si>
  <si>
    <t>DISJONCTEUR MAGNÉTO THERMIQUE 6,3/2</t>
  </si>
  <si>
    <t>Z-MS-6,3/2</t>
  </si>
  <si>
    <t>DISJONCTEUR MAGNÉTO THERMIQUE 10/2</t>
  </si>
  <si>
    <t>Z-MS-10/2</t>
  </si>
  <si>
    <t>MANCHON SORTIE POSTE REL PVC PRESSION D63</t>
  </si>
  <si>
    <t>5501263x2"</t>
  </si>
  <si>
    <t>BROYEUR GRAVITAIRE AQUATIRIS</t>
  </si>
  <si>
    <t>SBG01</t>
  </si>
  <si>
    <t>Distribution gravitaire</t>
  </si>
  <si>
    <t>KIT JONCTION ANTI-RACINES</t>
  </si>
  <si>
    <t>MKITJONC</t>
  </si>
  <si>
    <t>Autres</t>
  </si>
  <si>
    <t>LUBRIFIANT PVC &amp; CAOUTCHOUC</t>
  </si>
  <si>
    <t>LUBRIFIANT</t>
  </si>
  <si>
    <t>RUBAN TEFLON</t>
  </si>
  <si>
    <t>MTEFLON50</t>
  </si>
  <si>
    <t>Etanchéité</t>
  </si>
  <si>
    <t>5EH (4X2,5)</t>
  </si>
  <si>
    <t>PSFV5EH4X2,5</t>
  </si>
  <si>
    <t>PACK  FV GEO 1,52mm</t>
  </si>
  <si>
    <t>RÉHAUSSE (DIAM 800)</t>
  </si>
  <si>
    <t>MREHA800</t>
  </si>
  <si>
    <t>RÉHAUSSE (DIAM 600)</t>
  </si>
  <si>
    <t>MREHA600</t>
  </si>
  <si>
    <t>AÉRATEUR   MEMBRANE D 50</t>
  </si>
  <si>
    <t>EAM324050</t>
  </si>
  <si>
    <t>Postes eaux chargées avec barr</t>
  </si>
  <si>
    <t>CHAPEAU DE VENTILATION D 50</t>
  </si>
  <si>
    <t>ECHAP50</t>
  </si>
  <si>
    <t>MANCHON A BUTEE FF D100</t>
  </si>
  <si>
    <t>ENFM100</t>
  </si>
  <si>
    <t>PVC Evacuation - Ventilation</t>
  </si>
  <si>
    <t>MANCHON A JOINT FF D100</t>
  </si>
  <si>
    <t>M2TJ</t>
  </si>
  <si>
    <t>CULOTTE Y 87°30 MF 100</t>
  </si>
  <si>
    <t>ENFCS87MF100</t>
  </si>
  <si>
    <t>CULOTTE PVC EVAC 45° MF D,100</t>
  </si>
  <si>
    <t>ENFCS45MF100</t>
  </si>
  <si>
    <t>CHAPEAU DE VENTILATION AVEC MOUSTIQUAIRE D 100</t>
  </si>
  <si>
    <t>CC10M</t>
  </si>
  <si>
    <t>CULOTTE PVC EVAC 45° FF D,100</t>
  </si>
  <si>
    <t>ENFCS45100</t>
  </si>
  <si>
    <t>CULOTTE Y  87°30 FF D,100</t>
  </si>
  <si>
    <t>ENFCS87100</t>
  </si>
  <si>
    <t>50 RACCORD PEHD/PVC</t>
  </si>
  <si>
    <t>MRAC50</t>
  </si>
  <si>
    <t>63 RACCORD PEHD/PVC</t>
  </si>
  <si>
    <t>MRAC63</t>
  </si>
  <si>
    <t>SERRE CABLE GALVE</t>
  </si>
  <si>
    <t>SERCAB</t>
  </si>
  <si>
    <t>CLOTURES</t>
  </si>
  <si>
    <t>CORDAGE CHANVRE (BOBINE 50M)</t>
  </si>
  <si>
    <t>TCORD50</t>
  </si>
  <si>
    <t>SUPPORT MANGEOIRE</t>
  </si>
  <si>
    <t>SUPT30</t>
  </si>
  <si>
    <t>PIQUET DE CLOTURE</t>
  </si>
  <si>
    <t>T30145</t>
  </si>
  <si>
    <t>GAINE TPC ROUGE 50M</t>
  </si>
  <si>
    <t>MGAINE</t>
  </si>
  <si>
    <t>PANNEAU DE CHANTIER AQUATIRIS</t>
  </si>
  <si>
    <t>MPAN</t>
  </si>
  <si>
    <t>RUBAN FIBERGLASS DÉCAM¨TRE (EN 20 M)</t>
  </si>
  <si>
    <t>RUBAN20M</t>
  </si>
  <si>
    <t>METRE RUBAN (EN 3 M)</t>
  </si>
  <si>
    <t>RUBAN3M</t>
  </si>
  <si>
    <t>CABLE ELECTRIQUE H07RNF 3G2,5</t>
  </si>
  <si>
    <t>MCABLE2,5</t>
  </si>
  <si>
    <t>MANGEOIRE AQUATIRIS</t>
  </si>
  <si>
    <t>MANG01</t>
  </si>
  <si>
    <t>COURONNE PVC SOUPLE  63</t>
  </si>
  <si>
    <t>SOROFLEX63/25</t>
  </si>
  <si>
    <t>COLLE PVC PRESSION NICOLL</t>
  </si>
  <si>
    <t>BP100N</t>
  </si>
  <si>
    <t>MM63</t>
  </si>
  <si>
    <t>40 COUDE 90° PVC</t>
  </si>
  <si>
    <t>C9040</t>
  </si>
  <si>
    <t>50 COUDE 90° PVC</t>
  </si>
  <si>
    <t>C9050</t>
  </si>
  <si>
    <t>63 COUDE 90° PVC</t>
  </si>
  <si>
    <t>C9063</t>
  </si>
  <si>
    <t>40 COUDE 45° PVC</t>
  </si>
  <si>
    <t>C4540</t>
  </si>
  <si>
    <t>50 COUDE 45° PVC</t>
  </si>
  <si>
    <t>C4550</t>
  </si>
  <si>
    <t>40 MANCHON EGAL</t>
  </si>
  <si>
    <t>MMANCH40</t>
  </si>
  <si>
    <t>50 MANCHON EGAL</t>
  </si>
  <si>
    <t>MMANCH50</t>
  </si>
  <si>
    <t>63 MANCHON EGAL</t>
  </si>
  <si>
    <t>MMANCH63</t>
  </si>
  <si>
    <t>40 MANCHON    COMPRESSION PE</t>
  </si>
  <si>
    <t>UM40</t>
  </si>
  <si>
    <t>50 MANCHON    COMPRESSION PE</t>
  </si>
  <si>
    <t>UM50</t>
  </si>
  <si>
    <t>63 MANCHON    COMPRESSION PE</t>
  </si>
  <si>
    <t>UM63</t>
  </si>
  <si>
    <t>DEMI BARRE DE RENFORT</t>
  </si>
  <si>
    <t>MBAR118</t>
  </si>
  <si>
    <t>Accessoires bacs</t>
  </si>
  <si>
    <t>COUDE D50    90°</t>
  </si>
  <si>
    <t>MCOUDE90</t>
  </si>
  <si>
    <t>MANCHON DE DILATATION SIMPLE MF D50</t>
  </si>
  <si>
    <t>MJ</t>
  </si>
  <si>
    <t>T5</t>
  </si>
  <si>
    <t>REDUCTION 110  100</t>
  </si>
  <si>
    <t>V10</t>
  </si>
  <si>
    <t>COUDE D50    45°</t>
  </si>
  <si>
    <t>MCOUDE45</t>
  </si>
  <si>
    <t>TJ18</t>
  </si>
  <si>
    <t>CABLE ELECTRIQUE H07RNF 3G1,5</t>
  </si>
  <si>
    <t>MCABLE1,5</t>
  </si>
  <si>
    <t>50 TE DE PRESSION PVC</t>
  </si>
  <si>
    <t>T9050</t>
  </si>
  <si>
    <t>63 TE DE PRESSION PVC</t>
  </si>
  <si>
    <t>T9063</t>
  </si>
  <si>
    <t>ECOLAT 14 X 25M</t>
  </si>
  <si>
    <t>ECOLAT14</t>
  </si>
  <si>
    <t>Bordures</t>
  </si>
  <si>
    <t>ECOLAT 19 X 25M</t>
  </si>
  <si>
    <t>ECOLAT19</t>
  </si>
  <si>
    <t>ECOPIC</t>
  </si>
  <si>
    <t>ECOPIC38</t>
  </si>
  <si>
    <t>CULOTTE Y 45°MF 100</t>
  </si>
  <si>
    <t>SPY45100</t>
  </si>
  <si>
    <t>50 TUBE PVC PRESSION</t>
  </si>
  <si>
    <t>PVC5016</t>
  </si>
  <si>
    <t>63 TUBE PVC PRESSION</t>
  </si>
  <si>
    <t>PVC6316</t>
  </si>
  <si>
    <t>M50</t>
  </si>
  <si>
    <t>M63</t>
  </si>
  <si>
    <t>CROIX PVC PRESSION</t>
  </si>
  <si>
    <t>CROIX63</t>
  </si>
  <si>
    <t>ENFC22MF100</t>
  </si>
  <si>
    <t>ENFC22100</t>
  </si>
  <si>
    <t>ENFC30MF100</t>
  </si>
  <si>
    <t>ENFC30100</t>
  </si>
  <si>
    <t>ENFC45MF100</t>
  </si>
  <si>
    <t>ENFC45100</t>
  </si>
  <si>
    <t>ENFC87MF100</t>
  </si>
  <si>
    <t>ENFC87100</t>
  </si>
  <si>
    <t>PVC PRESSION</t>
  </si>
  <si>
    <t>C4563</t>
  </si>
  <si>
    <t>COUDE PVC EVAC 22°30 MF D100</t>
  </si>
  <si>
    <t>COUDE PVC EVAC 22°30 FF D100</t>
  </si>
  <si>
    <t>COUDE PVC EVAC 30°MF D100</t>
  </si>
  <si>
    <t>COUDE PVC EVAC 30° FF D100</t>
  </si>
  <si>
    <t>COUDE PVC EVAC 45° MF D100</t>
  </si>
  <si>
    <t>COUDE PVC EVAC 45° FF D100</t>
  </si>
  <si>
    <t>COUDE 67°</t>
  </si>
  <si>
    <t>COUDE PVC EVAC 87°30 MF D100</t>
  </si>
  <si>
    <t>COUDE PVC EVAC 87°30 FF D100</t>
  </si>
  <si>
    <t>MANCHONS À BUTÉE</t>
  </si>
  <si>
    <t>COULISSE DIA 100</t>
  </si>
  <si>
    <t>63 COUDE 45° PVC</t>
  </si>
  <si>
    <t>BARRE PVC DIA 50</t>
  </si>
  <si>
    <t>RÉDUCTION 63/50</t>
  </si>
  <si>
    <t>MANCHON PRESSION 50</t>
  </si>
  <si>
    <t>BOUCHON PRESSION 50</t>
  </si>
  <si>
    <t>COUDE D50 45°</t>
  </si>
  <si>
    <t>BARRE DE RENFORT POUR BAC 3EH (COMPATIBLE 6EH</t>
  </si>
  <si>
    <t>BAC 2,5 EH + JOINT FORSHEDA</t>
  </si>
  <si>
    <t>BAC 3 EH + JOINT FORSHEDA</t>
  </si>
  <si>
    <t>TRAVERSE DE CHÊNE 200/100</t>
  </si>
  <si>
    <t>TRAVERSE DE CHÊNE 200/120</t>
  </si>
  <si>
    <t>TABLETTE CHÊNE 220/4</t>
  </si>
  <si>
    <t>CHEVRON TRAITÉ CL 4 -7/5 CM</t>
  </si>
  <si>
    <t>BASTAING DOUGLAS 17/ 6 CM</t>
  </si>
  <si>
    <t>CHEVRON DOUGLAS 7/5 CM</t>
  </si>
  <si>
    <t>BARDAGE DOUGLAS</t>
  </si>
  <si>
    <t>OSB 3 BRUT 18 MM (2500 X 1250</t>
  </si>
  <si>
    <t>CHEVRON TRAITÉ CL 4 -7/4,5 CM</t>
  </si>
  <si>
    <t>TASSEAU CL4 46X46</t>
  </si>
  <si>
    <t>PIQUET SHISTE 6/8 CM L1M</t>
  </si>
  <si>
    <t>ECOLAT H 14 CM L 25 M</t>
  </si>
  <si>
    <t>PIQUET ECOPIC POUR ECOLAT</t>
  </si>
  <si>
    <t>METAL BORDURE ENTERRÉE 2MM H 125</t>
  </si>
  <si>
    <t>BETON H 20 CM L 1M</t>
  </si>
  <si>
    <t>FOURREAU ROUGE DIA 50 – 50 M</t>
  </si>
  <si>
    <t>FOURREAU ROUGE  DIA 63 – 50 M</t>
  </si>
  <si>
    <t>DELTA MS 1M -20ML</t>
  </si>
  <si>
    <t>COLLIER LYRE DIA 50</t>
  </si>
  <si>
    <t>CHAPEAU VENTILATION DIA 63</t>
  </si>
  <si>
    <t>CHAPEAU VENTILATION DIA 100</t>
  </si>
  <si>
    <t>GRILLE ANTI-RONGEUR</t>
  </si>
  <si>
    <t>DRAIN JAUNE DIA 100 BOBINE 50M</t>
  </si>
  <si>
    <t>BARRIÈRE ANTIRACINAIRE</t>
  </si>
  <si>
    <t>TIGE MÉTAL</t>
  </si>
  <si>
    <t>GRILLAGE AVERTISSEUR MARON</t>
  </si>
  <si>
    <t>GRILLAGE AVERTISSEUR ROUGE</t>
  </si>
  <si>
    <t>GRILLAGE AVERTISSEUR BLEU</t>
  </si>
  <si>
    <t xml:space="preserve">EPDM SUR MESURE </t>
  </si>
  <si>
    <t>TUYAU DIA 50</t>
  </si>
  <si>
    <t>MANCHON EVAC 50</t>
  </si>
  <si>
    <t>BOUCHON EVAC 50</t>
  </si>
  <si>
    <t>COUDE 45° MF</t>
  </si>
  <si>
    <t>COUDE 90° MF</t>
  </si>
  <si>
    <t>STONEPANEL</t>
  </si>
  <si>
    <t>PALIS DE SHISTE L50 CM L 1M</t>
  </si>
  <si>
    <t>PALIS DE SHISTE L50CM L 1,5 M</t>
  </si>
  <si>
    <t>PALIS DE SHISTE L 50 CM L 2 M</t>
  </si>
  <si>
    <t>PALIS DE SHISTE L 50 CM L 2,5 M</t>
  </si>
  <si>
    <t>DALLE QUARTZITE NOIR 4 À 6 CM 50/50 CM</t>
  </si>
  <si>
    <t>DALLE QUARTZITE NOIR 4 À 6 CM 60/30 CM</t>
  </si>
  <si>
    <t>BOMBE PEINTURE BLANCHE</t>
  </si>
  <si>
    <t>GÉOTEXTILE 50 CM -100 M</t>
  </si>
  <si>
    <t>GÉOTEXTILE 150G/M² -  100 M</t>
  </si>
  <si>
    <t>GÉOTEXTILE 1M – 50M</t>
  </si>
  <si>
    <t>GÉOTEXTILE 1M – 25M</t>
  </si>
  <si>
    <t>POINTE DE DIAMANT 50 X50 CM</t>
  </si>
  <si>
    <t>BOITE PLUVIALE BÉTON 25X25</t>
  </si>
  <si>
    <t>REHAUSSE BÉTON 25 X 25</t>
  </si>
  <si>
    <t>COUVERCLE 25/25</t>
  </si>
  <si>
    <t>PLAQUE CLOTURE BÉTON H25</t>
  </si>
  <si>
    <t xml:space="preserve"> PLAQUE CLOTURE BÉTON H50</t>
  </si>
  <si>
    <t>BÉTON PRÊT À L\'EMPLOI -25 KG</t>
  </si>
  <si>
    <t>ECOLAT H 14 CM L 25 M + PIQUETS</t>
  </si>
  <si>
    <t>MORTIER PRÊT À L\'EMPLOI</t>
  </si>
  <si>
    <t>HIPPURIS VULGARIS</t>
  </si>
  <si>
    <t>RANUNCULUS FLAMMULA</t>
  </si>
  <si>
    <t>SAGITTARIA SAGITTIFOLIA</t>
  </si>
  <si>
    <t>STACHYS PALUSTRIS</t>
  </si>
  <si>
    <t>GLYCERIA MAXIMA ET VARIEGATA</t>
  </si>
  <si>
    <t>MENYANTHES TRIFOLIATA</t>
  </si>
  <si>
    <t>MENTHA AQUATICA</t>
  </si>
  <si>
    <t>PHALARIS ARUNDINACEA PICTA</t>
  </si>
  <si>
    <t>PHRAGMITES AUSTRALIS</t>
  </si>
  <si>
    <t>SAURURUS CERNUUS</t>
  </si>
  <si>
    <t>TYPHA LAXMANII OU MINIMA</t>
  </si>
  <si>
    <t>SPARGANIUM ERECTUM</t>
  </si>
  <si>
    <t>BUTOMUS UMBELLATUS</t>
  </si>
  <si>
    <t>IRIS PSEUDACORUS</t>
  </si>
  <si>
    <t>IRIS LAEVIGATA</t>
  </si>
  <si>
    <t>IRIS VERSICOLOR</t>
  </si>
  <si>
    <t>JUNCUS EFFUSUS</t>
  </si>
  <si>
    <t>JUNCUS INFLEXUS</t>
  </si>
  <si>
    <t>LYTHRUM SALICARIA</t>
  </si>
  <si>
    <t>PONTEDERIA CORDATA</t>
  </si>
  <si>
    <t>SCIRPUS ALBESCENS</t>
  </si>
  <si>
    <t>SCIRPUS LACUSTRIS</t>
  </si>
  <si>
    <t>THALIA DEALBATA</t>
  </si>
  <si>
    <t>ALISMA PLANTAGO</t>
  </si>
  <si>
    <t>APONOGETON DISTACHYOS</t>
  </si>
  <si>
    <t>CALTHA PALUSTRIS</t>
  </si>
  <si>
    <t>CAREX ELATA AURA</t>
  </si>
  <si>
    <t>CAREX GRAYI</t>
  </si>
  <si>
    <t>ACORUS CALAMUS</t>
  </si>
  <si>
    <t>ACORUS CALAMUS VARIEGATA</t>
  </si>
  <si>
    <t>ACORUS GRAMINEUS OGON</t>
  </si>
  <si>
    <t>ANEMOPSIS CALIFORNICA</t>
  </si>
  <si>
    <t>CALLA PALUSTRIS</t>
  </si>
  <si>
    <t>CALLITRICHE VERNALIS</t>
  </si>
  <si>
    <t>CYPERUS ALTERNIFOLIUS</t>
  </si>
  <si>
    <t>DICHROMENA COLORATA</t>
  </si>
  <si>
    <t>ELEOCHARIS ACICULARIS</t>
  </si>
  <si>
    <t>EQUISETUM FLUVATILE</t>
  </si>
  <si>
    <t>EQUISETUM JAPONICUM</t>
  </si>
  <si>
    <t>HYDROCOTYLE VULGARIS</t>
  </si>
  <si>
    <t>JUNCUS EFFUSUS SPIRALIS</t>
  </si>
  <si>
    <t>NYMPHAEA COLORADO</t>
  </si>
  <si>
    <t>NYMPHAEA GONNERE</t>
  </si>
  <si>
    <t>NYMPHAEA JAMES BRYDON</t>
  </si>
  <si>
    <t>NYMPHAEA MARLICEA CHROMETELLA</t>
  </si>
  <si>
    <t>0ENANTHE JAVANICA FLAMINGO</t>
  </si>
  <si>
    <t>SAGITTARIA GRAMINEA</t>
  </si>
  <si>
    <t>SCIRPUS ZEBRINUS</t>
  </si>
  <si>
    <t>STRATIOTES ALOÏDES</t>
  </si>
  <si>
    <t>ANGELICA GIGAS</t>
  </si>
  <si>
    <t>DARMERA PELTATA</t>
  </si>
  <si>
    <t>ERIOPHORUM ANGUSTIFOLIUM</t>
  </si>
  <si>
    <t>GEUM MAI TAI</t>
  </si>
  <si>
    <t>HOUTTUYNIA CORDATA CHAMELEON</t>
  </si>
  <si>
    <t>LYSIMACHIA NUMMULARIA AUREA</t>
  </si>
  <si>
    <t>LYSIMACHIA PUNCTATA ALEXANDER</t>
  </si>
  <si>
    <t>SAGINA SUBULATA</t>
  </si>
  <si>
    <t>SCHIZOSTYLIS COCCINEA MAJOR</t>
  </si>
  <si>
    <t>THULBACHIA VIOLACEA</t>
  </si>
  <si>
    <t>TRADESCANTIA ZWANENBURG BLUE</t>
  </si>
  <si>
    <t>ACANTHUS SPINOSUS</t>
  </si>
  <si>
    <t>ACANTHUS WHITEWATER</t>
  </si>
  <si>
    <t>CAMASSIA BLAUWE DONAU</t>
  </si>
  <si>
    <t>DESCHAMPSIA FLEXUOSA TATRA GOLD</t>
  </si>
  <si>
    <t>ECHINACEA PURPUREA CATHARINA</t>
  </si>
  <si>
    <t>ECHINACEA CINNAMON CUPCAKE</t>
  </si>
  <si>
    <t>GERANIUM ORKNEY CHERRY</t>
  </si>
  <si>
    <t>HAKONECHLOA MACRA NICOLAS</t>
  </si>
  <si>
    <t>BITE</t>
  </si>
  <si>
    <t>HOSTA FRANCEE</t>
  </si>
  <si>
    <t>HOSTA GUACAMOLE</t>
  </si>
  <si>
    <t>LIGULARIA DENTALA DESDEMONA</t>
  </si>
  <si>
    <t>LYCHNIS FLOS-CUCULIS</t>
  </si>
  <si>
    <t>PERSICARIA BISTORTA</t>
  </si>
  <si>
    <t>RODGERSIA CHOCOLATE WINGS</t>
  </si>
  <si>
    <t>TELLIMA GRANDIFLORA RUBRA</t>
  </si>
  <si>
    <t>POSTE DE RELEVAGE POMPE RIGHT</t>
  </si>
  <si>
    <t>POSTE DE RELEVAGE CUVE Ø800</t>
  </si>
  <si>
    <t>POSTE DE RELEVAGE POMPE DWVOX</t>
  </si>
  <si>
    <t>POSTE DE RELEVAGE AVEC BARRES DE GUIDAGE</t>
  </si>
  <si>
    <t>RACCORD PVC-PE DIA 50 X1/5 RÉF 3-3661</t>
  </si>
  <si>
    <t>MANCHON PVC PRESSION TAR RENF 50X1¨1/2 RÉF 1-3394</t>
  </si>
  <si>
    <t>BARRE T 40</t>
  </si>
  <si>
    <t>BARRE T 45</t>
  </si>
  <si>
    <t>BARRE T 50</t>
  </si>
  <si>
    <t>CORNIÈRE GALVA 40</t>
  </si>
  <si>
    <t>CAILLEBOTIS 1X1 M</t>
  </si>
  <si>
    <t>CAILLEBOTIS 1X1,5 M</t>
  </si>
  <si>
    <t>VIS PENTURE</t>
  </si>
  <si>
    <t>VIS INOX 50</t>
  </si>
  <si>
    <t>VIS INOX 70</t>
  </si>
  <si>
    <t>CLOUS INOX</t>
  </si>
  <si>
    <t>VIS INOX 6/100 SPÉCIALE</t>
  </si>
  <si>
    <t>VIS INOX 100</t>
  </si>
  <si>
    <t>VIS INOX 120</t>
  </si>
  <si>
    <t>RÉDUCTION 50-40</t>
  </si>
  <si>
    <t>RÉDUCTION 63-50</t>
  </si>
  <si>
    <t>RÉDUCTION 100-50</t>
  </si>
  <si>
    <t>RÉDUCTION 100-63</t>
  </si>
  <si>
    <t>RÉDUCTION 100-80</t>
  </si>
  <si>
    <t>RÉDUCTION 110-100</t>
  </si>
  <si>
    <t>REGARD PLUVIALE BÉTON 25 X 25</t>
  </si>
  <si>
    <t>COUVERCLE POUR BOITE PLUVIALE BÉTON 25 X 25</t>
  </si>
  <si>
    <t>REGARD BÉTON FLASQUE PLASTIQUE 30 X30</t>
  </si>
  <si>
    <t>COUVERCLE PR BOITE PLUVIALE 30 X30</t>
  </si>
  <si>
    <t>RÉPARTITEURS (LA PAIRE)</t>
  </si>
  <si>
    <t>REGARD PRESSION DIR 01 GUILLOTINES</t>
  </si>
  <si>
    <t>REGARD DE SORTIE</t>
  </si>
  <si>
    <t>KIT FV GRAVITAIRE  VANNES GUILLOTINES 110</t>
  </si>
  <si>
    <t>TUBE DRAIN DIA 100 CR4</t>
  </si>
  <si>
    <t>TUBE DIA 100</t>
  </si>
  <si>
    <t>JOINT FORSHEDA BACS ADDITIONNELS</t>
  </si>
  <si>
    <t>BOUCHONS + MANCHONS POUR BACS</t>
  </si>
  <si>
    <t>REHAUSSE BÉTON</t>
  </si>
  <si>
    <t>AÉRATION FILTRES</t>
  </si>
  <si>
    <t>RACCORD PE – PVC</t>
  </si>
  <si>
    <t>AÉRATION POMPE</t>
  </si>
  <si>
    <t>GRAVIERS 2/4</t>
  </si>
  <si>
    <t>GRAVIERS 4/6,3</t>
  </si>
  <si>
    <t>SABLE FILTRANT</t>
  </si>
  <si>
    <t>SABLE TRANCHÉE</t>
  </si>
  <si>
    <t>GRAVIERS 6,3/10</t>
  </si>
  <si>
    <t>GRAVIERS 16/31,5</t>
  </si>
  <si>
    <t>PARPAINGS EN U (BLOC LINTEAU)</t>
  </si>
  <si>
    <t>CHEVRON PE 5*8</t>
  </si>
  <si>
    <t>PLAQUES PVC 1M</t>
  </si>
  <si>
    <t>LAME BOIS FINITION DOUGLAS 2,5 CM</t>
  </si>
  <si>
    <t>VIS BOULON (VENDU AVEC ECROU) TRCC JAPY TETE RONDE COLLET CARRE 12X140 FILETM-IE SUR 140 CLASSE 6,8 ACIER GALVANISE A CHAUD</t>
  </si>
  <si>
    <t>CHAINAGE CARRÉ 10*10 CM DIA 7 MM</t>
  </si>
  <si>
    <t>EQUERRE DE LIAISON 60*60 DIA 10</t>
  </si>
  <si>
    <t>SEMELLE SYMÉTRIQUE RENFORCÉE Z1, H,15 X L,35 CM DIAM, 7 MM</t>
  </si>
  <si>
    <t>SABLE À BATIR</t>
  </si>
  <si>
    <t>Update SC_Matieres set designation = '#LIBELLE#' where ligne = #LIGNE# ;</t>
  </si>
  <si>
    <t>Update SC_Matieres set designation = '#LIBELLE#', Reference = '#REFERENCE#', fournisseur = '#FOURNISSEUR#' where ligne = #LIGNE# ; Update SC_Matieres set Reference = '#REFERENCE#' where ligne = #LIGNE# and ifnull(Reference,'') = '' ;</t>
  </si>
  <si>
    <t>SORTIE A CLAPET DIAM 100</t>
  </si>
  <si>
    <t>NCLAPETDR100</t>
  </si>
  <si>
    <t>PACK FV EPDM</t>
  </si>
  <si>
    <t>KIT COFFRAGE PVC 3 EH</t>
  </si>
  <si>
    <t>KIT COFFRAGE PVC 4 EH</t>
  </si>
  <si>
    <t>KIT COFFRAGE PVC 5 EH</t>
  </si>
  <si>
    <t>KIT COFFRAGE PVC 6 EH 4-3</t>
  </si>
  <si>
    <t>KIT COFFRAGE PVC 6 EH 6-2</t>
  </si>
  <si>
    <t>KIT COFFRAGE PVC 7 EH</t>
  </si>
  <si>
    <t>KIT COFFRAGE PVC 8 EH</t>
  </si>
  <si>
    <t>KIT COFFRAGE PVC 9 EH</t>
  </si>
  <si>
    <t>KIT COFFRAGE PVC 10 EH</t>
  </si>
  <si>
    <t>KIT COFFRAGE PVC 12 EH 6-4</t>
  </si>
  <si>
    <t>KIT COFFRAGE PVC 12 EH 8-3</t>
  </si>
  <si>
    <t>KIT COFFRAGE PVC 14 EH 8-3,5</t>
  </si>
  <si>
    <t>KIT COFFRAGE PVC 14 EH 7-4</t>
  </si>
  <si>
    <t>KIT COFFRAGE PVC 16 EH</t>
  </si>
  <si>
    <t>KIT COFFRAGE PVC 18 EH 8-4,5</t>
  </si>
  <si>
    <t>KIT COFFRAGE PVC 20 EH</t>
  </si>
  <si>
    <t>COFFRAGE</t>
  </si>
  <si>
    <t>COUPES TUYAUX PVC</t>
  </si>
  <si>
    <t>RÉPARTITEURS</t>
  </si>
  <si>
    <t>COLLAGE ACCESSOIRES PRESSION</t>
  </si>
  <si>
    <t>1*CTE1+1*CTE2</t>
  </si>
  <si>
    <t>TRANCHÉE PRESSION</t>
  </si>
  <si>
    <t>PRÉPARATION RACCORD PE/PVC</t>
  </si>
  <si>
    <t>PRÉPARATION REGARD DIR 02/DIR 01</t>
  </si>
  <si>
    <t>PRÉPARATION DU POSTE DE RELEVAGE</t>
  </si>
  <si>
    <t>COLLAGE</t>
  </si>
  <si>
    <t>METAL – ROND À BÉTON DIA 12 MM</t>
  </si>
  <si>
    <t>AÉRATION POSTE</t>
  </si>
  <si>
    <t>COUPES PLAQUES BÉTON 50</t>
  </si>
  <si>
    <t>COUPES PLAQUES BÉTON 25</t>
  </si>
  <si>
    <t>PERCERMENT PLAQUES BÉTON</t>
  </si>
  <si>
    <t>COUPES BASTAINGS</t>
  </si>
  <si>
    <t>COUPES MI-BOIS BASTAINGS</t>
  </si>
  <si>
    <t>COUPES CHEVRONS</t>
  </si>
  <si>
    <t>COUPES BARDAGE LAME À DIMENSION</t>
  </si>
  <si>
    <t xml:space="preserve">COUPE PIQUET </t>
  </si>
  <si>
    <t>COUPES TRAVERSES</t>
  </si>
  <si>
    <t>PERCEMENT BASTAINGS</t>
  </si>
  <si>
    <t>ENCOCHES</t>
  </si>
  <si>
    <t>FEUILLURES</t>
  </si>
  <si>
    <t>PERCEMENT CHEVRONS</t>
  </si>
  <si>
    <t>PERÇAGE CORNIÈRE GALVA 5EH</t>
  </si>
  <si>
    <t>PRÉPERCER BARRE T MÉTAL</t>
  </si>
  <si>
    <t>COUPE TIGE MÉTAL DIA 12</t>
  </si>
  <si>
    <t>PRÉPARATION REGARD SORTIE FH</t>
  </si>
  <si>
    <t>POSE DRAINAGE BAC</t>
  </si>
  <si>
    <t>JOINT FORSCHEDA DN100 BAC</t>
  </si>
  <si>
    <t>JOINT FORSCHEDA DN50 BAC</t>
  </si>
  <si>
    <t>POSE AÉRATION BAC</t>
  </si>
  <si>
    <t xml:space="preserve"> PRÉPARATION DRAINAGE BAC</t>
  </si>
  <si>
    <t>PASSAGE DE MEMBRANE DIA 50</t>
  </si>
  <si>
    <t>PRÉPARATION PASSAGE DE MEMBRANE DIA 110</t>
  </si>
  <si>
    <t>DÉCOUPE RÉHAUSSE BÉTON FH</t>
  </si>
  <si>
    <t>PRÉPARATION AÉRATION FILTRES</t>
  </si>
  <si>
    <t>REGARD_DE_COLLECTE</t>
  </si>
  <si>
    <t>PR2_OK*0.25</t>
  </si>
  <si>
    <t>1.8*0.3*0.4*(DISTANCE_C+DISTANCE_D+DISTANCE_E)+1.8*0.1*0.4*(DISTANCE_B2)</t>
  </si>
  <si>
    <t>DISTANCE_B2</t>
  </si>
  <si>
    <t>DISTANCE_C+DISTANCE_D+DISTANCE_E</t>
  </si>
  <si>
    <t>0.2*(DISTANCE_C+DISTANCE_D+DISTANCE_E)</t>
  </si>
  <si>
    <t>DISTANCE_C+DISTANCE_D+DISTANCE_E+DISTANCE_B2</t>
  </si>
  <si>
    <t>(DISTANCE_C+DISTANCE_D+DISTANCE_E)</t>
  </si>
  <si>
    <t>EXUT_FCE_CLAPET+EXUT_FCE_GRILLE</t>
  </si>
  <si>
    <t>PR2_OK</t>
  </si>
  <si>
    <t>POSE REGARD DE SORTIE</t>
  </si>
  <si>
    <t>(PR2_OK*#PR2-ECSPR-900#)</t>
  </si>
  <si>
    <t>(PR2_OK*#PR2-ECSPR-1200#)</t>
  </si>
  <si>
    <t>(PR2_OK*#PR2-ECSPR-1500#)</t>
  </si>
  <si>
    <t>(PR2_OK*#PR2-ECSPR-1800#)</t>
  </si>
  <si>
    <t>(PR2_OK*#PR2-ECSPR-2100#)</t>
  </si>
  <si>
    <t>Pose Regard de sortie</t>
  </si>
  <si>
    <t>AÉRATION POSTE DE RELEVAGE</t>
  </si>
  <si>
    <t>CÂBLE DANS FOURREAU</t>
  </si>
  <si>
    <t>FIXATION SERVO MOTEUR SUR VANNE 3 VOIES</t>
  </si>
  <si>
    <t>POSE ET CONNEXION DÉGRAISSEUR</t>
  </si>
  <si>
    <t>POSE ET CONNEXION POSTE DE RELEVAGE</t>
  </si>
  <si>
    <t>REGARD ALIMENTATION GRAVITAIRE</t>
  </si>
  <si>
    <t>REGARD ALIMENTATION PRESSION</t>
  </si>
  <si>
    <t>SCELLEMENT DU POSTE</t>
  </si>
  <si>
    <t>POINTE DE DIAMANT</t>
  </si>
  <si>
    <t xml:space="preserve"> FOURREAU DIA 50 OU 63</t>
  </si>
  <si>
    <t xml:space="preserve"> TUBE EPANDRAIN DIA 100 MM</t>
  </si>
  <si>
    <t>CLAPET SORTIE</t>
  </si>
  <si>
    <t>REGARD CONNEXION ÉLECTRIQUE</t>
  </si>
  <si>
    <t>COLLAGE ACCESSOIRES PVC EVAC</t>
  </si>
  <si>
    <t>EPDM SEUL NOUE</t>
  </si>
  <si>
    <t>GÉOTEXTILE NOUE</t>
  </si>
  <si>
    <t>GÉOTEXTILE TRANCHÉE50 CM</t>
  </si>
  <si>
    <t>GRILLAGE AVERTISSEUR ROUGE OU MARRON</t>
  </si>
  <si>
    <t>POSE COUVERCLE BÉTON</t>
  </si>
  <si>
    <t>POSE RÉHAUSSE BÉTON</t>
  </si>
  <si>
    <t>REMPLISSAGE GRANULATS NOUES</t>
  </si>
  <si>
    <t>TRANCHÉE GRAVITAIRE</t>
  </si>
  <si>
    <t>TUYAUX PE DIA 50 OU 60</t>
  </si>
  <si>
    <t>INSTALLATION DE CHANTIER</t>
  </si>
  <si>
    <t>PIQUETAGE ET NIVEAUX</t>
  </si>
  <si>
    <t xml:space="preserve">BARRE T MÉTAL </t>
  </si>
  <si>
    <t>POSE KIT BARRE GALVA BAC</t>
  </si>
  <si>
    <t>CADRE DOUGLAS  170/60</t>
  </si>
  <si>
    <t>POSE CHEVRON CL4 CADRE 70/40</t>
  </si>
  <si>
    <t>POSE BASTAINGS DOUGLAS</t>
  </si>
  <si>
    <t>POSE CHEVRON MILIEU</t>
  </si>
  <si>
    <t xml:space="preserve"> POSE DELTA MS</t>
  </si>
  <si>
    <t>GABION SOUS BASTAINGS</t>
  </si>
  <si>
    <t>GABION SOUS TRAVERSES</t>
  </si>
  <si>
    <t>PASSAGE MEMBRANE COLLAGE</t>
  </si>
  <si>
    <t>PLANTER PIQUETS BOIS 50/50 OU 46/46</t>
  </si>
  <si>
    <t>POSE PLAQUES BÉTON 25</t>
  </si>
  <si>
    <t>POSE PLAQUES BÉTON 50</t>
  </si>
  <si>
    <t>POSE TABLETTE CHÊNE</t>
  </si>
  <si>
    <t>SABLE REMPLISSAGE COFFRAGE BACS</t>
  </si>
  <si>
    <t>DÉCOUPE + POSE BARDAGE BOIS</t>
  </si>
  <si>
    <t>TERRASSEMENT VOLUMIQUE</t>
  </si>
  <si>
    <t>TIGE MÉTAL POUR TRAVERSE 200/100</t>
  </si>
  <si>
    <t>TRAVERSE DE CHÊNE 200/100 (RETENUE GRAV)</t>
  </si>
  <si>
    <t xml:space="preserve"> JOINT FORSHEDA DIA 100  PE</t>
  </si>
  <si>
    <t>POSE PASSAGE DE MEMBRANE DIA 50</t>
  </si>
  <si>
    <t>POSE DRAIN DE SORTIES BAC</t>
  </si>
  <si>
    <t>POSE JOINT FORSHEDA DIA 50</t>
  </si>
  <si>
    <t>POSE BAC SUR FOND DE FORME (1 BAC)</t>
  </si>
  <si>
    <t>POSE RÉHAUSSE BÉTON FH</t>
  </si>
  <si>
    <t>PLANTATION PHRAGMITES</t>
  </si>
  <si>
    <t>PLANTATION PLANTES AQUATIQUES</t>
  </si>
  <si>
    <t>PLANTES DE NOUES</t>
  </si>
  <si>
    <t>PLIAGE COINS EPDM</t>
  </si>
  <si>
    <t>POSE DRAIN DE SORTIES  FV + FH</t>
  </si>
  <si>
    <t>FOND DE FORME (SABLE)</t>
  </si>
  <si>
    <t>MISE À PLAT EMPLACEMENT</t>
  </si>
  <si>
    <t>POSE BÂCHE SANWICH FH</t>
  </si>
  <si>
    <t>POSE BÂCHE SANWICH FV</t>
  </si>
  <si>
    <t>POSE PLAQUE BÉTON MILIEU</t>
  </si>
  <si>
    <t>REMPLISSAGE GRANULATS FILTRE</t>
  </si>
  <si>
    <t>POSE PASSAGE DE MEMBRANE DIA 110</t>
  </si>
  <si>
    <t>POSE AÉRATION FILTRE (FV-FH-BAC)</t>
  </si>
  <si>
    <t>POSE ÉCOLAT</t>
  </si>
  <si>
    <t>POSE PLAQUE SCHISTE</t>
  </si>
  <si>
    <t>POSE BORDURE BÉTON</t>
  </si>
  <si>
    <t>POSE RONDINS BOIS</t>
  </si>
  <si>
    <t>POSE BORDURE MÉTAL</t>
  </si>
  <si>
    <t>POSE ET CONNEXION CHASSE</t>
  </si>
  <si>
    <t>POSE CHEVRON PE</t>
  </si>
  <si>
    <t>POSE PLAQUE PVC</t>
  </si>
  <si>
    <t>ASSEMBLAGE CORNIÈRE + CHEVRON PE + PLAQUES PVC</t>
  </si>
  <si>
    <t>PERCEMENT PLAQUES PVC + CHEVRON ET BOULONNAGE</t>
  </si>
  <si>
    <t>ASSEMBLAGE DEUX PLAQUES PVC AVEC CHEVRONS PE</t>
  </si>
  <si>
    <t>POSE LAME DE FINITION BOIS</t>
  </si>
  <si>
    <t>POSE ET REGLAGE CHASSE HYDRAULIQUE</t>
  </si>
  <si>
    <t>ASSEMBLAGE ANGLES PVC</t>
  </si>
  <si>
    <t>JONCTIONS PVC</t>
  </si>
  <si>
    <t>FIXATION CORNIERES ET BARRES T</t>
  </si>
  <si>
    <t>DISTANCE_B1</t>
  </si>
  <si>
    <t>DISTANCE_A</t>
  </si>
  <si>
    <t>DISTANCE_A+DISTANCE_B1</t>
  </si>
  <si>
    <t>0.2*(DISTANCE_A)+3*NB_SORTIES_MAISON</t>
  </si>
  <si>
    <t>(DISTANCE_A)+2*NB_SORTIES_MAISON</t>
  </si>
  <si>
    <t>CHASSE_GRAV_NAVES*(SURFACE&lt;10)</t>
  </si>
  <si>
    <t>CHASSE_GRAV_NAVES*(SURFACE&gt;9)*(SURFACE&lt;18)</t>
  </si>
  <si>
    <t>CHASSE_GRAV_NAVES*(SURFACE&gt;17)</t>
  </si>
  <si>
    <t>PR1_OK+CHASSE_GRAV_BROYEUR</t>
  </si>
  <si>
    <t>PR1_OK</t>
  </si>
  <si>
    <t>(PR1_OK*#POSTE900#)</t>
  </si>
  <si>
    <t>(PR1_OK*#POSTE1200#)</t>
  </si>
  <si>
    <t>(PR1_OK*#POSTE1500#)</t>
  </si>
  <si>
    <t>(PR1_OK*#POSTE1800#)</t>
  </si>
  <si>
    <t>(PR1_OK*#POSTE2100#)</t>
  </si>
  <si>
    <t>0.05*CTE1</t>
  </si>
  <si>
    <t>0.1*CTE1</t>
  </si>
  <si>
    <t>1.8*0.3*0.4*(DISTANCE_A)+1.8*0.1*0.4*(DISTANCE_B1)+PR1_OK*0.25+PR2_OK*0.25</t>
  </si>
  <si>
    <t>Update SC_Prestation set temps = #TEMPS#, DateModif = now() where ligne = #LIGNE# and typeresta='MP' ;</t>
  </si>
  <si>
    <t>TUBE PVC DIAMETRE 100 CR4</t>
  </si>
  <si>
    <t>TAMPON DE VISITE PVC DIAMETRE 100</t>
  </si>
  <si>
    <t>CLAPET EVACUATION ANTI-RETOUR PVC DIAMETRE 100</t>
  </si>
  <si>
    <t>TUYAU PE PRESSION DIAMETRE 63 PN12</t>
  </si>
  <si>
    <t>PRESSION_DIA_63</t>
  </si>
  <si>
    <t>CHASSE A OBTURATEUR AIMANTE 35 à 200 L</t>
  </si>
  <si>
    <t>CHASSECLAP</t>
  </si>
  <si>
    <t>POSTE DE RELEVAGE H900 CUVE Ø700 VOX 75 + BOITIER ELECTRIQUE</t>
  </si>
  <si>
    <t>SPR900V75</t>
  </si>
  <si>
    <t>POSTE DE RELEVAGE H1200 CUVE Ø700 VOX 75 + BOITIER ELECTRIQUE</t>
  </si>
  <si>
    <t>SPR1200V75</t>
  </si>
  <si>
    <t>POSTE DE RELEVAGE H1500 CUVE Ø700 VOX 75 + BOITIER ELECTRIQUE</t>
  </si>
  <si>
    <t>SPR1500V75</t>
  </si>
  <si>
    <t>POSTE DE RELEVAGE AVEC BARRES DE GUIDAGE H1900 CUVE Ø700 VOX 75 + BOITIER ELECTRIQUE</t>
  </si>
  <si>
    <t>SPR1900V75BG</t>
  </si>
  <si>
    <t>POSTE DE RELEVAGE AVEC BARRES DE GUIDAGE H900 CUVE Ø700 VOX 75 + BOITIER ELECTRIQUE</t>
  </si>
  <si>
    <t>SPR900V75BG</t>
  </si>
  <si>
    <t>POSTE DE RELEVAGE AVEC BARRES DE GUIDAGE H1200 CUVE Ø700 VOX 75 + BOITIER ELECTRIQUE</t>
  </si>
  <si>
    <t>SPR1200V75BG</t>
  </si>
  <si>
    <t>POSTE DE RELEVAGE AVEC BARRES DE GUIDAGE H1500 CUVE Ø700 VOX 75 + BOITIER ELECTRIQUE</t>
  </si>
  <si>
    <t>SPR1500V75BG</t>
  </si>
  <si>
    <t>POSTE DE RELEVAGE H900 CUVE Ø700 VOX 100 + BOITIER ELECTRIQUE</t>
  </si>
  <si>
    <t>SPR900V100</t>
  </si>
  <si>
    <t>POSTE DE RELEVAGE H1200 CUVE Ø700 VOX 100 + BOITIER ELECTRIQUE</t>
  </si>
  <si>
    <t>SPR1200V100</t>
  </si>
  <si>
    <t>POSTE DE RELEVAGE H1500 CUVE Ø700 VOX 100 + BOITIER ELECTRIQUE</t>
  </si>
  <si>
    <t>SPR1500V100</t>
  </si>
  <si>
    <t>POSTE DE RELEVAGE AVEC BARRES DE GUIDAGE H1900 CUVE Ø700 VOX 100 + BOITIER ELECTRIQUE</t>
  </si>
  <si>
    <t>SPR1900V100BG</t>
  </si>
  <si>
    <t>POSTE DE RELEVAGE AVEC BARRES DE GUIDAGE H900 CUVE Ø700 VOX 100 + BOITIER ELECTRIQUE</t>
  </si>
  <si>
    <t>SPR900V100BG</t>
  </si>
  <si>
    <t>POSTE DE RELEVAGE AVEC BARRES DE GUIDAGE H1200 CUVE Ø700 VOX 100 + BOITIER ELECTRIQUE</t>
  </si>
  <si>
    <t>SPR1200V100BG</t>
  </si>
  <si>
    <t>POSTE DE RELEVAGE AVEC BARRES DE GUIDAGE H1500 CUVE Ø700 VOX 100 + BOITIER ELECTRIQUE</t>
  </si>
  <si>
    <t>SPR1500V100BG</t>
  </si>
  <si>
    <t>POSTE DE RELEVAGE H900 CUVE Ø700 VOX 150 + BOITIER ELECTRIQUE</t>
  </si>
  <si>
    <t>SPR900V150</t>
  </si>
  <si>
    <t>POSTE DE RELEVAGE H1200 CUVE Ø700 VOX 150 + BOITIER ELECTRIQUE</t>
  </si>
  <si>
    <t>SPR1200V150</t>
  </si>
  <si>
    <t>POSTE DE RELEVAGE H1500 CUVE Ø700 VOX 150 + BOITIER ELECTRIQUE</t>
  </si>
  <si>
    <t>SPR1500V150</t>
  </si>
  <si>
    <t>POSTE DE RELEVAGE AVEC BARRES DE GUIDAGE H1900 CUVE Ø700 VOX 150 + BOITIER ELECTRIQUE</t>
  </si>
  <si>
    <t>SPR1900V150BG</t>
  </si>
  <si>
    <t>POSTE DE RELEVAGE AVEC BARRES DE GUIDAGE H900 CUVE Ø700 VOX 150 + BOITIER ELECTRIQUE</t>
  </si>
  <si>
    <t>SPR900V150BG</t>
  </si>
  <si>
    <t>POSTE DE RELEVAGE AVEC BARRES DE GUIDAGE H1200 CUVE Ø700 VOX 150 + BOITIER ELECTRIQUE</t>
  </si>
  <si>
    <t>SPR1200V150BG</t>
  </si>
  <si>
    <t>POSTE DE RELEVAGE AVEC BARRES DE GUIDAGE H1500 CUVE Ø700 VOX 150 + BOITIER ELECTRIQUE</t>
  </si>
  <si>
    <t>SPR1500V150BG</t>
  </si>
  <si>
    <t>poste de relevage eaux brutes 900 - MDWVOX75</t>
  </si>
  <si>
    <t>poste de relevage eaux brutes 900 - MDWVOX75 - BG</t>
  </si>
  <si>
    <t>poste de relevage eaux brutes 1200 - MDWVOX75</t>
  </si>
  <si>
    <t>poste de relevage eaux brutes 1200 - MDWVOX75 - BG</t>
  </si>
  <si>
    <t>poste de relevage eaux brutes 1500 - MDWVOX75</t>
  </si>
  <si>
    <t>poste de relevage eaux brutes 1500 - MDWVOX75 - BG</t>
  </si>
  <si>
    <t>poste de relevage eaux brutes 900 - MDWVOX100</t>
  </si>
  <si>
    <t>poste de relevage eaux brutes 900 - MDWVOX100 - BG</t>
  </si>
  <si>
    <t>poste de relevage eaux brutes 1200 - MDWVOX100</t>
  </si>
  <si>
    <t>poste de relevage eaux brutes 1200 - MDWVOX100 - BG</t>
  </si>
  <si>
    <t>poste de relevage eaux brutes 1500 - MDWVOX100</t>
  </si>
  <si>
    <t>poste de relevage eaux brutes 1500 - MDWVOX100 - BG</t>
  </si>
  <si>
    <t>poste de relevage eaux brutes 900 - MDWVOX150</t>
  </si>
  <si>
    <t>poste de relevage eaux brutes 900 - MDWVOX150 - BG</t>
  </si>
  <si>
    <t>poste de relevage eaux brutes 1200 - MDWVOX150</t>
  </si>
  <si>
    <t>poste de relevage eaux brutes 1200 - MDWVOX150 - BG</t>
  </si>
  <si>
    <t>poste de relevage eaux brutes 1500 - MDWVOX150</t>
  </si>
  <si>
    <t>poste de relevage eaux brutes 1500 - MDWVOX150 - BG</t>
  </si>
  <si>
    <t>poste de relevage eaux brutes 1900 - MDWVOX75 - BG</t>
  </si>
  <si>
    <t>poste de relevage eaux brutes 1900 - MDWVOX100 - BG</t>
  </si>
  <si>
    <t>poste de relevage eaux brutes 1900 - MDWVOX150 - BG</t>
  </si>
  <si>
    <t>#SPR900V75#</t>
  </si>
  <si>
    <t>#SPR1200V75#</t>
  </si>
  <si>
    <t>#SPR1500V75#</t>
  </si>
  <si>
    <t>#SPR1900V75BG#</t>
  </si>
  <si>
    <t>#SPR900V75BG#</t>
  </si>
  <si>
    <t>#SPR1200V75BG#</t>
  </si>
  <si>
    <t>#SPR1500V75BG#</t>
  </si>
  <si>
    <t>#SPR900V100#</t>
  </si>
  <si>
    <t>#SPR1200V100#</t>
  </si>
  <si>
    <t>#SPR1500V100#</t>
  </si>
  <si>
    <t>#SPR1900V100BG#</t>
  </si>
  <si>
    <t>#SPR900V100BG#</t>
  </si>
  <si>
    <t>#SPR1200V100BG#</t>
  </si>
  <si>
    <t>#SPR1500V100BG#</t>
  </si>
  <si>
    <t>#SPR900V150#</t>
  </si>
  <si>
    <t>#SPR1200V150#</t>
  </si>
  <si>
    <t>#SPR1500V150#</t>
  </si>
  <si>
    <t>#SPR1900V150BG#</t>
  </si>
  <si>
    <t>#SPR900V150BG#</t>
  </si>
  <si>
    <t>#SPR1200V150BG#</t>
  </si>
  <si>
    <t>#SPR1500V150BG#</t>
  </si>
  <si>
    <t>CHASSE_GRAV_NAVES+CHASSE_GRAV_INAUTECH+CHASSE_GRAV_AQUATIRIS+CHASSE_GRAV_CLAPET</t>
  </si>
  <si>
    <t>CHASSE_GRAV_CLAPET</t>
  </si>
  <si>
    <t>DISTANCE_A+NB_SORTIES_MAISON</t>
  </si>
  <si>
    <t>0.05*(DISTANCE_A)</t>
  </si>
  <si>
    <t>NB_SORTIES_MAISON+0.1*DISTANCE_A</t>
  </si>
  <si>
    <t>0.1*DISTANCE_A</t>
  </si>
  <si>
    <t>0.05*DISTANCE_A</t>
  </si>
  <si>
    <t>TUBE PVC DIAMETRE 100 CR8</t>
  </si>
  <si>
    <t>Fouille poste de relevage 1900</t>
  </si>
  <si>
    <t>(PR1_OK*#POSTE1900#)</t>
  </si>
  <si>
    <t>0.1*(DISTANCE_C+DISTANCE_D+DISTANCE_E)</t>
  </si>
  <si>
    <t>TCFV15FH</t>
  </si>
  <si>
    <t>1.6*0.30*CTE1</t>
  </si>
  <si>
    <t>1.8*0.10*CTE1</t>
  </si>
  <si>
    <t>(1.2*DISTANCE_A+DISTANCE_B1)/25</t>
  </si>
  <si>
    <t>DISTANCE_C/25</t>
  </si>
  <si>
    <t>JOINT FORSHEDA DIAMETRE 63</t>
  </si>
  <si>
    <t>GAINE TPC ROUGE 25M</t>
  </si>
  <si>
    <t>NOMBRE ENTIER SUPERIEUR</t>
  </si>
  <si>
    <t>TUYAU PE PRESSION DIAMETRE 40 PN12</t>
  </si>
  <si>
    <t>PRESSION_DIA_40</t>
  </si>
  <si>
    <t>DISTANCE_B1+DISTANCE_C</t>
  </si>
  <si>
    <t>KIT COFFRAGE PVC 1,25 m 3 EH</t>
  </si>
  <si>
    <t>KIT COFFRAGE PVC 1,25 m 4 EH</t>
  </si>
  <si>
    <t>KIT COFFRAGE PVC 1,25 m 5 EH</t>
  </si>
  <si>
    <t>KIT COFFRAGE PVC 1,25 m 6 EH 4-3</t>
  </si>
  <si>
    <t>KIT COFFRAGE PVC 1,25 m 6 EH 6-2</t>
  </si>
  <si>
    <t>KIT COFFRAGE PVC 1,25 m 7 EH</t>
  </si>
  <si>
    <t>KIT COFFRAGE PVC 1,25 m 8 EH</t>
  </si>
  <si>
    <t>KIT COFFRAGE PVC 1,25 m 9 EH</t>
  </si>
  <si>
    <t>KIT COFFRAGE PVC 1,25 m 10 EH</t>
  </si>
  <si>
    <t>KIT COFFRAGE PVC 1,25 m 12 EH 6-4</t>
  </si>
  <si>
    <t>KIT COFFRAGE PVC 1,25 m 12 EH 8-3</t>
  </si>
  <si>
    <t>KIT COFFRAGE PVC 1,25 m 14 EH 8-3,5</t>
  </si>
  <si>
    <t>KIT COFFRAGE PVC 1,25 m 14 EH 7-4</t>
  </si>
  <si>
    <t>KIT COFFRAGE PVC 1,25 m 16 EH</t>
  </si>
  <si>
    <t>KIT COFFRAGE PVC 1,25 m 18 EH 8-4,5</t>
  </si>
  <si>
    <t>KIT COFFRAGE PVC 1,25 m 20 EH</t>
  </si>
  <si>
    <t>KIT CLOISON CENTRALE 3 EH</t>
  </si>
  <si>
    <t>KIT CLOISON CENTRALE 4 EH</t>
  </si>
  <si>
    <t>KIT CLOISON CENTRALE 5 EH</t>
  </si>
  <si>
    <t>KIT CLOISON CENTRALE 6 EH 4-3</t>
  </si>
  <si>
    <t>KIT CLOISON CENTRALE 6 EH 6-2</t>
  </si>
  <si>
    <t>KIT CLOISON CENTRALE 7 EH</t>
  </si>
  <si>
    <t>KIT CLOISON CENTRALE 8 EH</t>
  </si>
  <si>
    <t>KIT CLOISON CENTRALE 9 EH</t>
  </si>
  <si>
    <t>KIT CLOISON CENTRALE 10 EH</t>
  </si>
  <si>
    <t>KIT CLOISON CENTRALE 12 EH 6-4</t>
  </si>
  <si>
    <t>KIT CLOISON CENTRALE 12 EH 8-3</t>
  </si>
  <si>
    <t>KIT CLOISON CENTRALE 14 EH 8-3,5</t>
  </si>
  <si>
    <t>KIT CLOISON CENTRALE 14 EH 7-4</t>
  </si>
  <si>
    <t>KIT CLOISON CENTRALE 16 EH</t>
  </si>
  <si>
    <t>KIT CLOISON CENTRALE 18 EH 8-4,5</t>
  </si>
  <si>
    <t>KIT CLOISON CENTRALE 20 EH</t>
  </si>
  <si>
    <t>1-(PR1_OK+CHASSE_GRAV_NAVES+CHASSE_GRAV_INAUTECH+CHASSE_GRAV_AQUATIRIS+CHASSE_GRAV_CLAPET+CHASSE_GRAV_BROYEUR)</t>
  </si>
  <si>
    <t>PR1_OK+CHASSE_GRAV_NAVES+CHASSE_GRAV_INAUTECH+CHASSE_GRAV_AQUATIRIS+CHASSE_GRAV_CLAPET+CHASSE_GRAV_BROYEUR</t>
  </si>
  <si>
    <t>POSE CLOISON CENTRALE</t>
  </si>
  <si>
    <t>ECOPLANC 2,5 m</t>
  </si>
  <si>
    <t>ECOP2.5</t>
  </si>
  <si>
    <t>ECOPLANC 2 m</t>
  </si>
  <si>
    <t>ECOP2</t>
  </si>
  <si>
    <t>KIT CLOISON BAC 3 EH</t>
  </si>
  <si>
    <t>Pose écoplanc</t>
  </si>
  <si>
    <t>C70701800</t>
  </si>
  <si>
    <t>VIS CHARPENTE 6*80</t>
  </si>
  <si>
    <t>ECOPLANC_OK*(8+SURFACE_ZRV*0,2)</t>
  </si>
  <si>
    <t>POSE ECOPLANC</t>
  </si>
  <si>
    <t>(2*SURFACE_ZRV1+2)*ECOLAT_OK</t>
  </si>
  <si>
    <t>(2*SURFACE_ZRV1+2)*ECOPLANC_OK</t>
  </si>
  <si>
    <t>ECOPLANC_OK*(2*SURFACE_ZRV1+2)*0,4</t>
  </si>
  <si>
    <t>ECOPLANC_OK*(2+SURFACE_ZRV1*0,1)*0,55</t>
  </si>
  <si>
    <t>ECOLAT_OK*(2*SURFACE_ZRV1+2)</t>
  </si>
  <si>
    <t>ECOPLANC_OK*(2*SURFACE_ZRV1+2)</t>
  </si>
  <si>
    <t>ECOLAT_OK*(2*SURFACE_ZRV1+2)/25</t>
  </si>
  <si>
    <t>ECOLAT H 19 CM L 25 M</t>
  </si>
  <si>
    <t>ARRONDI A L'ENTIER SUP</t>
  </si>
  <si>
    <t>(1*CTE1+4)/25</t>
  </si>
  <si>
    <t>PCR3EH</t>
  </si>
  <si>
    <t>PCR4EH</t>
  </si>
  <si>
    <t>PCR5EH</t>
  </si>
  <si>
    <t>PCR6EH4*3</t>
  </si>
  <si>
    <t>PCR6EH6*2</t>
  </si>
  <si>
    <t>PCR7EH</t>
  </si>
  <si>
    <t>PCR8EH</t>
  </si>
  <si>
    <t>PCR9EH</t>
  </si>
  <si>
    <t>PCR10EH</t>
  </si>
  <si>
    <t>PCR12EH6*4</t>
  </si>
  <si>
    <t>PCR12EH8*3</t>
  </si>
  <si>
    <t>PCR14EH8*3,5</t>
  </si>
  <si>
    <t>PCR14EH7*4</t>
  </si>
  <si>
    <t>PCR16EH</t>
  </si>
  <si>
    <t>PCR18EH8*4,5</t>
  </si>
  <si>
    <t>PCR20EH</t>
  </si>
  <si>
    <t>PCG3EH</t>
  </si>
  <si>
    <t>PCG4EH</t>
  </si>
  <si>
    <t>PCG5EH</t>
  </si>
  <si>
    <t>PCG6EH4*3</t>
  </si>
  <si>
    <t>PCG6EH6*2</t>
  </si>
  <si>
    <t>PCG7EH</t>
  </si>
  <si>
    <t>PCG8EH</t>
  </si>
  <si>
    <t>PCG9EH</t>
  </si>
  <si>
    <t>PCG10EH</t>
  </si>
  <si>
    <t>PCG12EH6*4</t>
  </si>
  <si>
    <t>PCG12EH8*3</t>
  </si>
  <si>
    <t>PCG14EH8*3,5</t>
  </si>
  <si>
    <t>PCG14EH7*4</t>
  </si>
  <si>
    <t>PCG16EH</t>
  </si>
  <si>
    <t>PCG18EH8*4,5</t>
  </si>
  <si>
    <t>PCG20EH</t>
  </si>
  <si>
    <t>CC3EH</t>
  </si>
  <si>
    <t>CC4EH</t>
  </si>
  <si>
    <t>CC5EH</t>
  </si>
  <si>
    <t>CC6EH4*3</t>
  </si>
  <si>
    <t>CC6EH6*2</t>
  </si>
  <si>
    <t>CC7EH</t>
  </si>
  <si>
    <t>CC8EH</t>
  </si>
  <si>
    <t>CC9EH</t>
  </si>
  <si>
    <t>CC10EH</t>
  </si>
  <si>
    <t>CC12EH6*4</t>
  </si>
  <si>
    <t>CC12EH8*3</t>
  </si>
  <si>
    <t>CC14EH8*3,5</t>
  </si>
  <si>
    <t>CC14EH7*4</t>
  </si>
  <si>
    <t>CC16EH</t>
  </si>
  <si>
    <t>CC18EH8*4,5</t>
  </si>
  <si>
    <t>CC20EH</t>
  </si>
  <si>
    <t>CCB3EH</t>
  </si>
  <si>
    <t>CHEVRON 70X70 L 1.80M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</si>
</sst>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C]General"/>
    <numFmt numFmtId="165" formatCode="[$-40C]0.00"/>
    <numFmt numFmtId="166" formatCode="[$-40C]0.000"/>
    <numFmt numFmtId="167" formatCode="#,##0.00&quot; &quot;[$€-40C];[Red]&quot;-&quot;#,##0.00&quot; &quot;[$€-40C]"/>
    <numFmt numFmtId="168" formatCode="#,##0.00&quot; €&quot;"/>
    <numFmt numFmtId="169" formatCode="[$-40C]#,##0.00"/>
  </numFmts>
  <fonts count="2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Arial"/>
      <family val="2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FF000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DDDDDD"/>
        <bgColor rgb="FFDDDDDD"/>
      </patternFill>
    </fill>
    <fill>
      <patternFill patternType="solid">
        <fgColor rgb="FFCFE7F5"/>
        <bgColor rgb="FFCFE7F5"/>
      </patternFill>
    </fill>
    <fill>
      <patternFill patternType="solid">
        <fgColor rgb="FFE7E6E6"/>
        <bgColor rgb="FFE7E6E6"/>
      </patternFill>
    </fill>
    <fill>
      <patternFill patternType="solid">
        <fgColor theme="9" tint="0.59999389629810485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DDDDD"/>
      </patternFill>
    </fill>
    <fill>
      <patternFill patternType="solid">
        <fgColor rgb="FFC9C9C9"/>
        <bgColor rgb="FFC9C9C9"/>
      </patternFill>
    </fill>
    <fill>
      <patternFill patternType="solid">
        <fgColor rgb="FFDAE3F3"/>
        <bgColor rgb="FFDAE3F3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333F50"/>
        <bgColor rgb="FF333F5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rgb="FF0066CC"/>
      </patternFill>
    </fill>
    <fill>
      <patternFill patternType="solid">
        <fgColor rgb="FFFFFF00"/>
        <bgColor rgb="FFFFCCCC"/>
      </patternFill>
    </fill>
    <fill>
      <patternFill patternType="solid">
        <fgColor rgb="FFFFFF00"/>
        <bgColor rgb="FFCFE7F5"/>
      </patternFill>
    </fill>
    <fill>
      <patternFill patternType="solid">
        <fgColor rgb="FFFFFF00"/>
        <bgColor rgb="FFE7E6E6"/>
      </patternFill>
    </fill>
    <fill>
      <patternFill patternType="solid">
        <fgColor rgb="FFFFFF00"/>
        <bgColor rgb="FFC9C9C9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CCCC"/>
      </patternFill>
    </fill>
    <fill>
      <patternFill patternType="solid">
        <fgColor rgb="FFFF0000"/>
        <bgColor rgb="FFDDDDDD"/>
      </patternFill>
    </fill>
    <fill>
      <patternFill patternType="solid">
        <fgColor rgb="FFFF0000"/>
        <bgColor rgb="FFCFE7F5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BDD7EE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theme="0" tint="-0.14999847407452621"/>
        <bgColor rgb="FFDDDDDD"/>
      </patternFill>
    </fill>
    <fill>
      <patternFill patternType="solid">
        <fgColor rgb="FFFFFF00"/>
        <bgColor rgb="FFDAE3F3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/>
    <xf numFmtId="164" fontId="2" fillId="0" borderId="0"/>
    <xf numFmtId="0" fontId="11" fillId="27" borderId="0"/>
    <xf numFmtId="0" fontId="12" fillId="0" borderId="0"/>
  </cellStyleXfs>
  <cellXfs count="150">
    <xf numFmtId="0" fontId="0" fillId="0" borderId="0" xfId="0"/>
    <xf numFmtId="164" fontId="1" fillId="3" borderId="1" xfId="1" applyFill="1" applyBorder="1" applyAlignment="1">
      <alignment horizontal="center" vertical="center" wrapText="1"/>
    </xf>
    <xf numFmtId="165" fontId="1" fillId="4" borderId="1" xfId="1" applyNumberForma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2" fillId="3" borderId="1" xfId="2" applyFill="1" applyBorder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166" fontId="1" fillId="4" borderId="1" xfId="1" applyNumberForma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2" fillId="3" borderId="2" xfId="2" applyFill="1" applyBorder="1" applyAlignment="1">
      <alignment horizontal="center" vertical="center" wrapText="1"/>
    </xf>
    <xf numFmtId="164" fontId="1" fillId="3" borderId="2" xfId="1" applyFill="1" applyBorder="1" applyAlignment="1">
      <alignment horizontal="center" vertical="center" wrapText="1"/>
    </xf>
    <xf numFmtId="166" fontId="1" fillId="4" borderId="2" xfId="1" applyNumberFormat="1" applyFill="1" applyBorder="1" applyAlignment="1">
      <alignment horizontal="center" vertical="center" wrapText="1"/>
    </xf>
    <xf numFmtId="164" fontId="1" fillId="0" borderId="0" xfId="1" applyFill="1" applyBorder="1"/>
    <xf numFmtId="164" fontId="1" fillId="5" borderId="1" xfId="1" applyFill="1" applyBorder="1" applyAlignment="1">
      <alignment horizontal="center" vertical="center" wrapText="1"/>
    </xf>
    <xf numFmtId="164" fontId="4" fillId="6" borderId="3" xfId="1" applyFont="1" applyFill="1" applyBorder="1" applyAlignment="1">
      <alignment horizontal="center" vertical="center"/>
    </xf>
    <xf numFmtId="0" fontId="0" fillId="7" borderId="0" xfId="0" applyFill="1"/>
    <xf numFmtId="164" fontId="1" fillId="0" borderId="0" xfId="1" applyAlignment="1">
      <alignment horizontal="center" vertical="center"/>
    </xf>
    <xf numFmtId="164" fontId="1" fillId="8" borderId="0" xfId="1" applyFill="1" applyAlignment="1">
      <alignment horizontal="center" vertical="center"/>
    </xf>
    <xf numFmtId="164" fontId="4" fillId="8" borderId="0" xfId="1" applyFont="1" applyFill="1" applyAlignment="1">
      <alignment horizontal="center" vertical="center"/>
    </xf>
    <xf numFmtId="164" fontId="5" fillId="8" borderId="5" xfId="1" applyFont="1" applyFill="1" applyBorder="1" applyAlignment="1">
      <alignment vertical="center" wrapText="1"/>
    </xf>
    <xf numFmtId="164" fontId="6" fillId="5" borderId="1" xfId="1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0" xfId="0" applyFont="1" applyFill="1"/>
    <xf numFmtId="49" fontId="7" fillId="3" borderId="4" xfId="2" applyNumberFormat="1" applyFont="1" applyFill="1" applyBorder="1" applyAlignment="1">
      <alignment horizontal="center" vertical="center" wrapText="1"/>
    </xf>
    <xf numFmtId="49" fontId="7" fillId="9" borderId="4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164" fontId="7" fillId="10" borderId="1" xfId="1" applyFont="1" applyFill="1" applyBorder="1" applyAlignment="1">
      <alignment horizontal="center" vertical="center" wrapText="1"/>
    </xf>
    <xf numFmtId="164" fontId="8" fillId="11" borderId="4" xfId="1" applyFont="1" applyFill="1" applyBorder="1" applyAlignment="1">
      <alignment horizontal="center" vertical="center" wrapText="1"/>
    </xf>
    <xf numFmtId="167" fontId="7" fillId="5" borderId="1" xfId="1" applyNumberFormat="1" applyFont="1" applyFill="1" applyBorder="1" applyAlignment="1">
      <alignment horizontal="center" vertical="center" wrapText="1"/>
    </xf>
    <xf numFmtId="2" fontId="8" fillId="11" borderId="4" xfId="1" applyNumberFormat="1" applyFont="1" applyFill="1" applyBorder="1" applyAlignment="1">
      <alignment horizontal="center" vertical="center" wrapText="1"/>
    </xf>
    <xf numFmtId="164" fontId="8" fillId="12" borderId="6" xfId="1" applyFont="1" applyFill="1" applyBorder="1" applyAlignment="1">
      <alignment horizontal="center" vertical="center" wrapText="1"/>
    </xf>
    <xf numFmtId="164" fontId="8" fillId="13" borderId="4" xfId="1" applyFont="1" applyFill="1" applyBorder="1" applyAlignment="1">
      <alignment horizontal="center" vertical="center" wrapText="1"/>
    </xf>
    <xf numFmtId="168" fontId="7" fillId="14" borderId="6" xfId="1" applyNumberFormat="1" applyFont="1" applyFill="1" applyBorder="1" applyAlignment="1">
      <alignment horizontal="center" vertical="center" wrapText="1"/>
    </xf>
    <xf numFmtId="168" fontId="7" fillId="13" borderId="4" xfId="1" applyNumberFormat="1" applyFont="1" applyFill="1" applyBorder="1" applyAlignment="1">
      <alignment horizontal="center" vertical="center" wrapText="1"/>
    </xf>
    <xf numFmtId="164" fontId="7" fillId="5" borderId="1" xfId="1" applyFont="1" applyFill="1" applyBorder="1" applyAlignment="1">
      <alignment horizontal="center" vertical="center" wrapText="1"/>
    </xf>
    <xf numFmtId="168" fontId="8" fillId="15" borderId="6" xfId="1" applyNumberFormat="1" applyFont="1" applyFill="1" applyBorder="1" applyAlignment="1">
      <alignment horizontal="center" vertical="center" wrapText="1"/>
    </xf>
    <xf numFmtId="169" fontId="8" fillId="16" borderId="4" xfId="1" applyNumberFormat="1" applyFont="1" applyFill="1" applyBorder="1" applyAlignment="1">
      <alignment horizontal="center" vertical="center" wrapText="1"/>
    </xf>
    <xf numFmtId="164" fontId="7" fillId="5" borderId="4" xfId="1" applyFont="1" applyFill="1" applyBorder="1" applyAlignment="1">
      <alignment horizontal="center" vertical="center" wrapText="1"/>
    </xf>
    <xf numFmtId="168" fontId="8" fillId="17" borderId="6" xfId="1" applyNumberFormat="1" applyFont="1" applyFill="1" applyBorder="1" applyAlignment="1">
      <alignment horizontal="center" vertical="center" wrapText="1"/>
    </xf>
    <xf numFmtId="169" fontId="8" fillId="18" borderId="6" xfId="1" applyNumberFormat="1" applyFont="1" applyFill="1" applyBorder="1" applyAlignment="1">
      <alignment horizontal="center" vertical="center" wrapText="1"/>
    </xf>
    <xf numFmtId="168" fontId="7" fillId="17" borderId="6" xfId="1" applyNumberFormat="1" applyFont="1" applyFill="1" applyBorder="1" applyAlignment="1">
      <alignment horizontal="center" vertical="center" wrapText="1"/>
    </xf>
    <xf numFmtId="169" fontId="7" fillId="18" borderId="6" xfId="1" applyNumberFormat="1" applyFont="1" applyFill="1" applyBorder="1" applyAlignment="1">
      <alignment horizontal="center" vertical="center" wrapText="1"/>
    </xf>
    <xf numFmtId="2" fontId="7" fillId="5" borderId="1" xfId="1" applyNumberFormat="1" applyFont="1" applyFill="1" applyBorder="1" applyAlignment="1">
      <alignment horizontal="center" vertical="center" wrapText="1"/>
    </xf>
    <xf numFmtId="164" fontId="1" fillId="20" borderId="0" xfId="1" applyFill="1" applyAlignment="1">
      <alignment horizontal="center" vertical="center"/>
    </xf>
    <xf numFmtId="0" fontId="0" fillId="21" borderId="0" xfId="0" applyFill="1"/>
    <xf numFmtId="164" fontId="1" fillId="15" borderId="8" xfId="1" applyFont="1" applyFill="1" applyBorder="1" applyAlignment="1">
      <alignment horizontal="center" vertical="center" wrapText="1"/>
    </xf>
    <xf numFmtId="164" fontId="1" fillId="15" borderId="1" xfId="1" applyFont="1" applyFill="1" applyBorder="1" applyAlignment="1">
      <alignment horizontal="center" vertical="center" wrapText="1"/>
    </xf>
    <xf numFmtId="0" fontId="0" fillId="23" borderId="0" xfId="0" applyFill="1"/>
    <xf numFmtId="0" fontId="0" fillId="22" borderId="0" xfId="0" applyFill="1"/>
    <xf numFmtId="0" fontId="0" fillId="23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22" borderId="0" xfId="0" applyFill="1"/>
    <xf numFmtId="0" fontId="0" fillId="7" borderId="0" xfId="0" applyFill="1"/>
    <xf numFmtId="0" fontId="0" fillId="23" borderId="0" xfId="0" applyFill="1"/>
    <xf numFmtId="164" fontId="1" fillId="15" borderId="1" xfId="1" applyFill="1" applyBorder="1" applyAlignment="1">
      <alignment horizontal="center" vertical="center" wrapText="1"/>
    </xf>
    <xf numFmtId="164" fontId="1" fillId="15" borderId="0" xfId="1" applyFill="1" applyBorder="1" applyAlignment="1">
      <alignment horizontal="center" vertical="center" wrapText="1"/>
    </xf>
    <xf numFmtId="164" fontId="10" fillId="24" borderId="7" xfId="1" applyFont="1" applyFill="1" applyBorder="1" applyAlignment="1">
      <alignment horizontal="center" vertical="center" wrapText="1"/>
    </xf>
    <xf numFmtId="164" fontId="10" fillId="25" borderId="7" xfId="1" applyFont="1" applyFill="1" applyBorder="1" applyAlignment="1">
      <alignment horizontal="center" vertical="center" wrapText="1"/>
    </xf>
    <xf numFmtId="164" fontId="10" fillId="24" borderId="7" xfId="1" applyFont="1" applyFill="1" applyBorder="1" applyAlignment="1">
      <alignment horizontal="center"/>
    </xf>
    <xf numFmtId="164" fontId="1" fillId="28" borderId="9" xfId="1" applyFill="1" applyBorder="1" applyAlignment="1">
      <alignment horizontal="center" vertical="center" wrapText="1"/>
    </xf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7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7" borderId="0" xfId="0" applyFill="1"/>
    <xf numFmtId="0" fontId="0" fillId="22" borderId="0" xfId="0" applyFill="1"/>
    <xf numFmtId="0" fontId="0" fillId="26" borderId="0" xfId="0" applyFill="1"/>
    <xf numFmtId="0" fontId="12" fillId="22" borderId="0" xfId="4" applyFill="1" applyAlignment="1">
      <alignment horizontal="center" vertical="center"/>
    </xf>
    <xf numFmtId="1" fontId="12" fillId="22" borderId="0" xfId="4" applyNumberFormat="1" applyFill="1" applyAlignment="1">
      <alignment horizontal="center" vertical="center" wrapText="1"/>
    </xf>
    <xf numFmtId="164" fontId="7" fillId="30" borderId="4" xfId="1" applyFont="1" applyFill="1" applyBorder="1" applyAlignment="1">
      <alignment horizontal="center" vertical="center" wrapText="1"/>
    </xf>
    <xf numFmtId="164" fontId="7" fillId="31" borderId="1" xfId="1" applyFont="1" applyFill="1" applyBorder="1" applyAlignment="1">
      <alignment horizontal="center" vertical="center" wrapText="1"/>
    </xf>
    <xf numFmtId="0" fontId="0" fillId="32" borderId="0" xfId="0" applyFill="1"/>
    <xf numFmtId="164" fontId="1" fillId="15" borderId="9" xfId="1" applyFill="1" applyBorder="1" applyAlignment="1">
      <alignment horizontal="center" vertical="center" wrapText="1"/>
    </xf>
    <xf numFmtId="164" fontId="10" fillId="24" borderId="10" xfId="1" applyFont="1" applyFill="1" applyBorder="1" applyAlignment="1">
      <alignment horizontal="center" vertical="center" wrapText="1"/>
    </xf>
    <xf numFmtId="164" fontId="1" fillId="33" borderId="1" xfId="1" applyFill="1" applyBorder="1" applyAlignment="1">
      <alignment horizontal="center" vertical="center" wrapText="1"/>
    </xf>
    <xf numFmtId="164" fontId="2" fillId="34" borderId="1" xfId="2" applyFill="1" applyBorder="1" applyAlignment="1">
      <alignment horizontal="center" vertical="center" wrapText="1"/>
    </xf>
    <xf numFmtId="164" fontId="1" fillId="34" borderId="1" xfId="1" applyFill="1" applyBorder="1" applyAlignment="1">
      <alignment horizontal="center" vertical="center" wrapText="1"/>
    </xf>
    <xf numFmtId="165" fontId="1" fillId="35" borderId="1" xfId="1" applyNumberFormat="1" applyFill="1" applyBorder="1" applyAlignment="1">
      <alignment horizontal="center" vertical="center" wrapText="1"/>
    </xf>
    <xf numFmtId="164" fontId="10" fillId="36" borderId="7" xfId="1" applyFont="1" applyFill="1" applyBorder="1" applyAlignment="1">
      <alignment horizontal="center" vertical="center" wrapText="1"/>
    </xf>
    <xf numFmtId="164" fontId="1" fillId="37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7" fillId="30" borderId="1" xfId="1" applyNumberFormat="1" applyFont="1" applyFill="1" applyBorder="1" applyAlignment="1">
      <alignment horizontal="center" vertical="center" wrapText="1"/>
    </xf>
    <xf numFmtId="0" fontId="0" fillId="39" borderId="7" xfId="0" applyFont="1" applyFill="1" applyBorder="1"/>
    <xf numFmtId="0" fontId="14" fillId="38" borderId="7" xfId="0" applyFont="1" applyFill="1" applyBorder="1"/>
    <xf numFmtId="0" fontId="3" fillId="38" borderId="7" xfId="0" applyFont="1" applyFill="1" applyBorder="1"/>
    <xf numFmtId="0" fontId="0" fillId="0" borderId="0" xfId="0"/>
    <xf numFmtId="0" fontId="0" fillId="7" borderId="0" xfId="0" applyFill="1"/>
    <xf numFmtId="0" fontId="0" fillId="0" borderId="0" xfId="0" applyFill="1"/>
    <xf numFmtId="0" fontId="0" fillId="0" borderId="7" xfId="0" applyFill="1" applyBorder="1"/>
    <xf numFmtId="164" fontId="10" fillId="5" borderId="1" xfId="1" applyFont="1" applyFill="1" applyBorder="1" applyAlignment="1">
      <alignment horizontal="center" vertical="center" wrapText="1"/>
    </xf>
    <xf numFmtId="0" fontId="15" fillId="0" borderId="0" xfId="0" applyFont="1"/>
    <xf numFmtId="0" fontId="15" fillId="7" borderId="0" xfId="0" applyFont="1" applyFill="1"/>
    <xf numFmtId="0" fontId="15" fillId="0" borderId="0" xfId="0" applyFont="1" applyFill="1"/>
    <xf numFmtId="0" fontId="17" fillId="0" borderId="0" xfId="0" applyFont="1" applyFill="1"/>
    <xf numFmtId="0" fontId="17" fillId="7" borderId="0" xfId="0" applyFont="1" applyFill="1"/>
    <xf numFmtId="164" fontId="1" fillId="40" borderId="1" xfId="1" applyFill="1" applyBorder="1" applyAlignment="1">
      <alignment horizontal="center" vertical="center" wrapText="1"/>
    </xf>
    <xf numFmtId="164" fontId="1" fillId="7" borderId="1" xfId="1" applyFill="1" applyBorder="1" applyAlignment="1">
      <alignment horizontal="center" vertical="center" wrapText="1"/>
    </xf>
    <xf numFmtId="164" fontId="16" fillId="7" borderId="1" xfId="1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/>
    <xf numFmtId="0" fontId="0" fillId="7" borderId="0" xfId="0" applyFont="1" applyFill="1"/>
    <xf numFmtId="164" fontId="15" fillId="7" borderId="1" xfId="1" applyFont="1" applyFill="1" applyBorder="1" applyAlignment="1">
      <alignment horizontal="center" vertical="center" wrapText="1"/>
    </xf>
    <xf numFmtId="49" fontId="15" fillId="0" borderId="4" xfId="2" applyNumberFormat="1" applyFont="1" applyFill="1" applyBorder="1" applyAlignment="1">
      <alignment horizontal="center" vertical="center" wrapText="1"/>
    </xf>
    <xf numFmtId="164" fontId="15" fillId="0" borderId="1" xfId="1" applyFont="1" applyFill="1" applyBorder="1" applyAlignment="1">
      <alignment horizontal="center" vertical="center" wrapText="1"/>
    </xf>
    <xf numFmtId="164" fontId="18" fillId="0" borderId="4" xfId="1" applyFont="1" applyFill="1" applyBorder="1" applyAlignment="1">
      <alignment horizontal="center" vertical="center" wrapText="1"/>
    </xf>
    <xf numFmtId="167" fontId="15" fillId="7" borderId="1" xfId="1" applyNumberFormat="1" applyFont="1" applyFill="1" applyBorder="1" applyAlignment="1">
      <alignment horizontal="center" vertical="center" wrapText="1"/>
    </xf>
    <xf numFmtId="164" fontId="15" fillId="0" borderId="4" xfId="1" applyFont="1" applyFill="1" applyBorder="1" applyAlignment="1">
      <alignment horizontal="center" vertical="center" wrapText="1"/>
    </xf>
    <xf numFmtId="164" fontId="18" fillId="0" borderId="0" xfId="1" applyFont="1" applyFill="1" applyAlignment="1">
      <alignment horizontal="center" vertical="center" wrapText="1"/>
    </xf>
    <xf numFmtId="164" fontId="19" fillId="40" borderId="1" xfId="1" applyFont="1" applyFill="1" applyBorder="1" applyAlignment="1">
      <alignment horizontal="center" vertical="center" wrapText="1"/>
    </xf>
    <xf numFmtId="164" fontId="19" fillId="3" borderId="7" xfId="1" applyFont="1" applyFill="1" applyBorder="1" applyAlignment="1">
      <alignment horizontal="right" vertical="center" wrapText="1"/>
    </xf>
    <xf numFmtId="164" fontId="19" fillId="41" borderId="7" xfId="1" applyFont="1" applyFill="1" applyBorder="1" applyAlignment="1">
      <alignment horizontal="right" vertical="center" wrapText="1"/>
    </xf>
    <xf numFmtId="0" fontId="15" fillId="0" borderId="7" xfId="0" applyFont="1" applyFill="1" applyBorder="1"/>
    <xf numFmtId="168" fontId="15" fillId="0" borderId="6" xfId="1" applyNumberFormat="1" applyFont="1" applyFill="1" applyBorder="1" applyAlignment="1">
      <alignment horizontal="center" vertical="center" wrapText="1"/>
    </xf>
    <xf numFmtId="0" fontId="0" fillId="22" borderId="7" xfId="0" applyFont="1" applyFill="1" applyBorder="1"/>
    <xf numFmtId="0" fontId="0" fillId="22" borderId="0" xfId="0" applyFont="1" applyFill="1"/>
    <xf numFmtId="0" fontId="0" fillId="22" borderId="7" xfId="0" applyFill="1" applyBorder="1"/>
    <xf numFmtId="49" fontId="7" fillId="0" borderId="4" xfId="2" applyNumberFormat="1" applyFont="1" applyFill="1" applyBorder="1" applyAlignment="1">
      <alignment horizontal="center" vertical="center" wrapText="1"/>
    </xf>
    <xf numFmtId="164" fontId="7" fillId="0" borderId="1" xfId="1" applyFont="1" applyFill="1" applyBorder="1" applyAlignment="1">
      <alignment horizontal="center" vertical="center" wrapText="1"/>
    </xf>
    <xf numFmtId="164" fontId="7" fillId="0" borderId="4" xfId="1" applyFont="1" applyFill="1" applyBorder="1" applyAlignment="1">
      <alignment horizontal="center" vertical="center" wrapText="1"/>
    </xf>
    <xf numFmtId="0" fontId="0" fillId="26" borderId="11" xfId="0" applyFill="1" applyBorder="1"/>
    <xf numFmtId="0" fontId="15" fillId="22" borderId="7" xfId="0" applyFont="1" applyFill="1" applyBorder="1"/>
    <xf numFmtId="164" fontId="1" fillId="30" borderId="1" xfId="1" applyFill="1" applyBorder="1" applyAlignment="1">
      <alignment horizontal="center" vertical="center" wrapText="1"/>
    </xf>
    <xf numFmtId="0" fontId="15" fillId="22" borderId="0" xfId="0" applyFont="1" applyFill="1"/>
    <xf numFmtId="0" fontId="3" fillId="0" borderId="0" xfId="0" applyFont="1" applyFill="1"/>
    <xf numFmtId="0" fontId="3" fillId="22" borderId="7" xfId="0" applyFont="1" applyFill="1" applyBorder="1"/>
    <xf numFmtId="49" fontId="15" fillId="22" borderId="4" xfId="2" applyNumberFormat="1" applyFont="1" applyFill="1" applyBorder="1" applyAlignment="1">
      <alignment horizontal="center" vertical="center" wrapText="1"/>
    </xf>
    <xf numFmtId="164" fontId="15" fillId="22" borderId="1" xfId="1" applyFont="1" applyFill="1" applyBorder="1" applyAlignment="1">
      <alignment horizontal="center" vertical="center" wrapText="1"/>
    </xf>
    <xf numFmtId="164" fontId="15" fillId="22" borderId="4" xfId="1" applyFont="1" applyFill="1" applyBorder="1" applyAlignment="1">
      <alignment horizontal="center" vertical="center" wrapText="1"/>
    </xf>
    <xf numFmtId="0" fontId="3" fillId="22" borderId="0" xfId="0" applyFont="1" applyFill="1"/>
    <xf numFmtId="164" fontId="1" fillId="0" borderId="0" xfId="1" applyFill="1" applyAlignment="1">
      <alignment horizontal="center" vertical="center"/>
    </xf>
    <xf numFmtId="2" fontId="15" fillId="22" borderId="0" xfId="0" applyNumberFormat="1" applyFont="1" applyFill="1"/>
    <xf numFmtId="0" fontId="15" fillId="26" borderId="0" xfId="0" applyFont="1" applyFill="1" applyBorder="1"/>
    <xf numFmtId="164" fontId="10" fillId="30" borderId="1" xfId="1" applyFont="1" applyFill="1" applyBorder="1" applyAlignment="1">
      <alignment horizontal="center" vertical="center" wrapText="1"/>
    </xf>
    <xf numFmtId="164" fontId="7" fillId="10" borderId="4" xfId="1" applyFont="1" applyFill="1" applyBorder="1" applyAlignment="1">
      <alignment horizontal="center" vertical="center" wrapText="1"/>
    </xf>
    <xf numFmtId="164" fontId="8" fillId="11" borderId="6" xfId="1" applyFont="1" applyFill="1" applyBorder="1" applyAlignment="1">
      <alignment horizontal="center" vertical="center" wrapText="1"/>
    </xf>
    <xf numFmtId="167" fontId="7" fillId="5" borderId="4" xfId="1" applyNumberFormat="1" applyFont="1" applyFill="1" applyBorder="1" applyAlignment="1">
      <alignment horizontal="center" vertical="center" wrapText="1"/>
    </xf>
    <xf numFmtId="164" fontId="8" fillId="42" borderId="4" xfId="1" applyFont="1" applyFill="1" applyBorder="1" applyAlignment="1">
      <alignment horizontal="center" vertical="center" wrapText="1"/>
    </xf>
    <xf numFmtId="164" fontId="7" fillId="30" borderId="1" xfId="1" applyFont="1" applyFill="1" applyBorder="1" applyAlignment="1">
      <alignment horizontal="center" vertical="center" wrapText="1"/>
    </xf>
    <xf numFmtId="167" fontId="7" fillId="30" borderId="4" xfId="1" applyNumberFormat="1" applyFont="1" applyFill="1" applyBorder="1" applyAlignment="1">
      <alignment horizontal="center" vertical="center" wrapText="1"/>
    </xf>
    <xf numFmtId="49" fontId="7" fillId="9" borderId="6" xfId="2" applyNumberFormat="1" applyFont="1" applyFill="1" applyBorder="1" applyAlignment="1">
      <alignment horizontal="center" vertical="center" wrapText="1"/>
    </xf>
    <xf numFmtId="164" fontId="2" fillId="9" borderId="2" xfId="2" applyFill="1" applyBorder="1" applyAlignment="1">
      <alignment horizontal="center" vertical="center" wrapText="1"/>
    </xf>
    <xf numFmtId="166" fontId="1" fillId="29" borderId="2" xfId="1" applyNumberFormat="1" applyFill="1" applyBorder="1" applyAlignment="1">
      <alignment horizontal="center" vertical="center" wrapText="1"/>
    </xf>
    <xf numFmtId="164" fontId="20" fillId="11" borderId="6" xfId="1" applyFont="1" applyFill="1" applyBorder="1" applyAlignment="1">
      <alignment horizontal="center" vertical="center" wrapText="1"/>
    </xf>
    <xf numFmtId="164" fontId="9" fillId="19" borderId="3" xfId="1" applyFont="1" applyFill="1" applyBorder="1" applyAlignment="1">
      <alignment horizontal="center" vertical="center" wrapText="1"/>
    </xf>
    <xf numFmtId="164" fontId="9" fillId="19" borderId="4" xfId="1" applyFont="1" applyFill="1" applyBorder="1" applyAlignment="1">
      <alignment horizontal="center" vertical="center" wrapText="1"/>
    </xf>
  </cellXfs>
  <cellStyles count="5">
    <cellStyle name="Excel Built-in Normal" xfId="1"/>
    <cellStyle name="Excel Built-in Normal 1" xfId="2"/>
    <cellStyle name="Normal" xfId="0" builtinId="0"/>
    <cellStyle name="Normal 2" xfId="4"/>
    <cellStyle name="SASKI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4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1912620</xdr:colOff>
      <xdr:row>30</xdr:row>
      <xdr:rowOff>99060</xdr:rowOff>
    </xdr:from>
    <xdr:to>
      <xdr:col>8</xdr:col>
      <xdr:colOff>38100</xdr:colOff>
      <xdr:row>41</xdr:row>
      <xdr:rowOff>83820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xmlns="" id="{A802BB62-6A23-4A48-B70F-0243194B0291}"/>
            </a:ext>
          </a:extLst>
        </xdr:cNvPr>
        <xdr:cNvSpPr/>
      </xdr:nvSpPr>
      <xdr:spPr>
        <a:xfrm>
          <a:off x="3497580" y="6522720"/>
          <a:ext cx="5585460" cy="19964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CREATION DE DEUX VARIABLES CONDITIONNEE PAR UN BOUTON DE CHOIX AU NIVEAU DES ZRV</a:t>
          </a:r>
          <a:r>
            <a:rPr lang="fr-FR" sz="1100" baseline="0"/>
            <a:t> : BORDURE EN ECOPLANC OU EN ECOLAT. Jusqu'a maintenant c'était l'écolat par défaut, suite à la présentation de solène sur les ZRV, Marc a besoin qu'on inclut la version avec ECOPLANC.</a:t>
          </a:r>
          <a:br>
            <a:rPr lang="fr-FR" sz="1100" baseline="0"/>
          </a:br>
          <a:r>
            <a:rPr lang="fr-FR" sz="1100" baseline="0"/>
            <a:t/>
          </a:r>
          <a:br>
            <a:rPr lang="fr-FR" sz="1100" baseline="0"/>
          </a:br>
          <a:r>
            <a:rPr lang="fr-FR" sz="1100" baseline="0"/>
            <a:t>J'ai donc créer les variables ECOPLANC_OK et ECOLAT_OK </a:t>
          </a:r>
          <a:br>
            <a:rPr lang="fr-FR" sz="1100" baseline="0"/>
          </a:br>
          <a:r>
            <a:rPr lang="fr-FR" sz="1100" baseline="0"/>
            <a:t>Si une ZRV est sélectionnée, l'utilisateur à alors le choix entre écolat ou écoplanc en bordure. On pourrait presque faire comme pour les postes de relevage : </a:t>
          </a:r>
          <a:r>
            <a:rPr lang="fr-FR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une liste déroulante pour choisir le type de ZRV (jardin d'agrément, d'automne ect...), et une autre liste pour choisir la bordure. CA te semble jouable ?</a:t>
          </a:r>
          <a:r>
            <a:rPr lang="fr-FR" sz="1100" baseline="0"/>
            <a:t/>
          </a:r>
          <a:br>
            <a:rPr lang="fr-FR" sz="1100" baseline="0"/>
          </a:br>
          <a:endParaRPr lang="fr-F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%20de%20chiffrage%20(%20prot&#233;g&#233;%20expire%20fin%20d&#233;cembre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%20de%20chiffrage%20(%20prot&#233;g&#233;%20+%20expire%20fin%20d&#233;cembre)%201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tions_27_03_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tions_20_12_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Chiffra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"/>
      <sheetName val="TCFH"/>
      <sheetName val="TCBAC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euil2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Outils de calculs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CHASSES</v>
          </cell>
          <cell r="K2">
            <v>2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>
            <v>0</v>
          </cell>
          <cell r="I3">
            <v>0</v>
          </cell>
          <cell r="J3" t="str">
            <v>BORDURES</v>
          </cell>
          <cell r="K3">
            <v>3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>
            <v>0</v>
          </cell>
          <cell r="I4">
            <v>0</v>
          </cell>
          <cell r="J4" t="str">
            <v>DIVERS</v>
          </cell>
          <cell r="K4">
            <v>4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>
            <v>0</v>
          </cell>
          <cell r="I5">
            <v>0</v>
          </cell>
          <cell r="J5" t="str">
            <v>EPDM</v>
          </cell>
          <cell r="K5">
            <v>5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EPDM_FH</v>
          </cell>
          <cell r="K6">
            <v>6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EPDM_FV</v>
          </cell>
          <cell r="K7">
            <v>7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I8">
            <v>0</v>
          </cell>
          <cell r="J8" t="str">
            <v>EVACUATION_DIA_50</v>
          </cell>
          <cell r="K8">
            <v>8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I9">
            <v>0</v>
          </cell>
          <cell r="J9" t="str">
            <v>FINITION</v>
          </cell>
          <cell r="K9">
            <v>9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I10">
            <v>0</v>
          </cell>
          <cell r="J10" t="str">
            <v>Fournitures</v>
          </cell>
          <cell r="K10">
            <v>10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GEOTEXTILE</v>
          </cell>
          <cell r="K11">
            <v>11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Outillage</v>
          </cell>
          <cell r="K12">
            <v>12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PIGEON_MATERIAUX</v>
          </cell>
          <cell r="K13">
            <v>13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PLANTES_EPURATRICES</v>
          </cell>
          <cell r="K14">
            <v>14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PLANTES_AQUATIQUES</v>
          </cell>
          <cell r="K15">
            <v>15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PLANTES EPURATRICES</v>
          </cell>
          <cell r="K16">
            <v>16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PLANTES_SOL_HUMIDE</v>
          </cell>
          <cell r="K17">
            <v>17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PLANTES_SOL_FRAIS</v>
          </cell>
          <cell r="K18">
            <v>18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POSTES_DE_RELEVAGES</v>
          </cell>
          <cell r="K19">
            <v>19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PRESSION_DIA_50</v>
          </cell>
          <cell r="K20">
            <v>20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PROTECTIONS_SANITAIRES</v>
          </cell>
          <cell r="K21">
            <v>21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>
            <v>0</v>
          </cell>
          <cell r="K22">
            <v>22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QUINCAILLERIE</v>
          </cell>
          <cell r="K23">
            <v>23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REDUCTIONS</v>
          </cell>
          <cell r="K24">
            <v>24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REGARDS_ BETON</v>
          </cell>
          <cell r="K25">
            <v>25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REGARDS_ET_REPARTITEURS</v>
          </cell>
          <cell r="K26">
            <v>26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J27" t="str">
            <v>RELEVAGE</v>
          </cell>
          <cell r="K27">
            <v>27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TUBES</v>
          </cell>
          <cell r="K28">
            <v>28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GRANULATS</v>
          </cell>
          <cell r="K29">
            <v>29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BETON</v>
          </cell>
          <cell r="K30">
            <v>30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>
            <v>0</v>
          </cell>
          <cell r="K31">
            <v>31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>
            <v>0</v>
          </cell>
          <cell r="K32">
            <v>32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>
            <v>0</v>
          </cell>
          <cell r="K33">
            <v>33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>
            <v>0</v>
          </cell>
          <cell r="K34">
            <v>34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>
            <v>0</v>
          </cell>
          <cell r="K35">
            <v>35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>
            <v>0</v>
          </cell>
          <cell r="K36">
            <v>36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J37">
            <v>0</v>
          </cell>
          <cell r="K37">
            <v>37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J38">
            <v>0</v>
          </cell>
          <cell r="K38">
            <v>38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J39">
            <v>0</v>
          </cell>
          <cell r="K39">
            <v>39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J40">
            <v>0</v>
          </cell>
          <cell r="K40">
            <v>40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J41">
            <v>0</v>
          </cell>
          <cell r="K41">
            <v>41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J42">
            <v>0</v>
          </cell>
          <cell r="K42">
            <v>42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J43">
            <v>0</v>
          </cell>
          <cell r="K43">
            <v>43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J44">
            <v>0</v>
          </cell>
          <cell r="K44">
            <v>44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J45">
            <v>0</v>
          </cell>
          <cell r="K45">
            <v>45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J46">
            <v>0</v>
          </cell>
          <cell r="K46">
            <v>46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J47">
            <v>0</v>
          </cell>
          <cell r="K47">
            <v>47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J48">
            <v>0</v>
          </cell>
          <cell r="K48">
            <v>48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J49">
            <v>0</v>
          </cell>
          <cell r="K49">
            <v>49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J50">
            <v>0</v>
          </cell>
          <cell r="K50">
            <v>50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J51">
            <v>0</v>
          </cell>
          <cell r="K51">
            <v>51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J52">
            <v>0</v>
          </cell>
          <cell r="K52">
            <v>52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J53">
            <v>0</v>
          </cell>
          <cell r="K53">
            <v>53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J54">
            <v>0</v>
          </cell>
          <cell r="K54">
            <v>54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J55">
            <v>0</v>
          </cell>
          <cell r="K55">
            <v>55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J56">
            <v>0</v>
          </cell>
          <cell r="K56">
            <v>56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57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J58">
            <v>0</v>
          </cell>
          <cell r="K58">
            <v>58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J59">
            <v>0</v>
          </cell>
          <cell r="K59">
            <v>59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J60">
            <v>0</v>
          </cell>
          <cell r="K60">
            <v>60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J61">
            <v>0</v>
          </cell>
          <cell r="K61">
            <v>61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J62">
            <v>0</v>
          </cell>
          <cell r="K62">
            <v>62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J63">
            <v>0</v>
          </cell>
          <cell r="K63">
            <v>63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J64">
            <v>0</v>
          </cell>
          <cell r="K64">
            <v>64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J65">
            <v>0</v>
          </cell>
          <cell r="K65">
            <v>65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J66">
            <v>0</v>
          </cell>
          <cell r="K66">
            <v>66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J67">
            <v>0</v>
          </cell>
          <cell r="K67">
            <v>67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J68">
            <v>0</v>
          </cell>
          <cell r="K68">
            <v>68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J69">
            <v>0</v>
          </cell>
          <cell r="K69">
            <v>69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J70">
            <v>0</v>
          </cell>
          <cell r="K70">
            <v>70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  <cell r="G71">
            <v>0</v>
          </cell>
          <cell r="J71">
            <v>0</v>
          </cell>
          <cell r="K71">
            <v>71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J72">
            <v>0</v>
          </cell>
          <cell r="K72">
            <v>72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J73">
            <v>0</v>
          </cell>
          <cell r="K73">
            <v>73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  <cell r="G74">
            <v>0</v>
          </cell>
          <cell r="J74">
            <v>0</v>
          </cell>
          <cell r="K74">
            <v>74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J75">
            <v>0</v>
          </cell>
          <cell r="K75">
            <v>75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  <cell r="G76">
            <v>0</v>
          </cell>
          <cell r="J76">
            <v>0</v>
          </cell>
          <cell r="K76">
            <v>76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J77">
            <v>0</v>
          </cell>
          <cell r="K77">
            <v>77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  <cell r="G78">
            <v>0</v>
          </cell>
          <cell r="J78">
            <v>0</v>
          </cell>
          <cell r="K78">
            <v>78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J79">
            <v>0</v>
          </cell>
          <cell r="K79">
            <v>79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J80">
            <v>0</v>
          </cell>
          <cell r="K80">
            <v>80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J81">
            <v>0</v>
          </cell>
          <cell r="K81">
            <v>81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J82">
            <v>0</v>
          </cell>
          <cell r="K82">
            <v>82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J83">
            <v>0</v>
          </cell>
          <cell r="K83">
            <v>83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J84">
            <v>0</v>
          </cell>
          <cell r="K84">
            <v>84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J85">
            <v>0</v>
          </cell>
          <cell r="K85">
            <v>85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J86">
            <v>0</v>
          </cell>
          <cell r="K86">
            <v>86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J87">
            <v>0</v>
          </cell>
          <cell r="K87">
            <v>87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J88">
            <v>0</v>
          </cell>
          <cell r="K88">
            <v>88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J89">
            <v>0</v>
          </cell>
          <cell r="K89">
            <v>89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  <cell r="G90">
            <v>0</v>
          </cell>
          <cell r="J90">
            <v>0</v>
          </cell>
          <cell r="K90">
            <v>90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J91">
            <v>0</v>
          </cell>
          <cell r="K91">
            <v>91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J92">
            <v>0</v>
          </cell>
          <cell r="K92">
            <v>92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J93">
            <v>0</v>
          </cell>
          <cell r="K93">
            <v>93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94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J95">
            <v>0</v>
          </cell>
          <cell r="K95">
            <v>95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J96">
            <v>0</v>
          </cell>
          <cell r="K96">
            <v>96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J97">
            <v>0</v>
          </cell>
          <cell r="K97">
            <v>97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J98">
            <v>0</v>
          </cell>
          <cell r="K98">
            <v>98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J99">
            <v>0</v>
          </cell>
          <cell r="K99">
            <v>99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J100">
            <v>0</v>
          </cell>
          <cell r="K100">
            <v>100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J101">
            <v>0</v>
          </cell>
          <cell r="K101">
            <v>101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J102">
            <v>0</v>
          </cell>
          <cell r="K102">
            <v>102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J103">
            <v>0</v>
          </cell>
          <cell r="K103">
            <v>103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J104">
            <v>0</v>
          </cell>
          <cell r="K104">
            <v>104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J105">
            <v>0</v>
          </cell>
          <cell r="K105">
            <v>105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J106">
            <v>0</v>
          </cell>
          <cell r="K106">
            <v>106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J107">
            <v>0</v>
          </cell>
          <cell r="K107">
            <v>107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J108">
            <v>0</v>
          </cell>
          <cell r="K108">
            <v>108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J109">
            <v>0</v>
          </cell>
          <cell r="K109">
            <v>109</v>
          </cell>
        </row>
        <row r="110">
          <cell r="A110" t="str">
            <v>PFV2EH</v>
          </cell>
          <cell r="B110" t="str">
            <v>EPDM_FV</v>
          </cell>
          <cell r="C110" t="str">
            <v>SASKIT</v>
          </cell>
          <cell r="D110">
            <v>247.94</v>
          </cell>
          <cell r="E110" t="str">
            <v>pc</v>
          </cell>
          <cell r="F110" t="str">
            <v>-</v>
          </cell>
          <cell r="G110" t="str">
            <v>-</v>
          </cell>
          <cell r="J110">
            <v>0</v>
          </cell>
          <cell r="K110">
            <v>110</v>
          </cell>
        </row>
        <row r="111">
          <cell r="A111" t="str">
            <v>PFV3EH3X2</v>
          </cell>
          <cell r="B111" t="str">
            <v>EPDM_FV</v>
          </cell>
          <cell r="C111" t="str">
            <v>SASKIT</v>
          </cell>
          <cell r="D111">
            <v>283.85000000000002</v>
          </cell>
          <cell r="E111" t="str">
            <v>pc</v>
          </cell>
          <cell r="F111" t="str">
            <v>-</v>
          </cell>
          <cell r="G111" t="str">
            <v>-</v>
          </cell>
          <cell r="H111">
            <v>0</v>
          </cell>
          <cell r="I111">
            <v>0</v>
          </cell>
          <cell r="J111">
            <v>0</v>
          </cell>
          <cell r="K111">
            <v>111</v>
          </cell>
        </row>
        <row r="112">
          <cell r="A112" t="str">
            <v>PFV4EH4X2</v>
          </cell>
          <cell r="B112" t="str">
            <v>EPDM_FV</v>
          </cell>
          <cell r="C112" t="str">
            <v>SASKIT</v>
          </cell>
          <cell r="D112">
            <v>342.6</v>
          </cell>
          <cell r="E112" t="str">
            <v>pc</v>
          </cell>
          <cell r="F112" t="str">
            <v>-</v>
          </cell>
          <cell r="G112" t="str">
            <v>-</v>
          </cell>
          <cell r="H112">
            <v>0</v>
          </cell>
          <cell r="I112">
            <v>0</v>
          </cell>
          <cell r="J112">
            <v>0</v>
          </cell>
          <cell r="K112">
            <v>112</v>
          </cell>
        </row>
        <row r="113">
          <cell r="A113" t="str">
            <v>PFV5EH4X2,5</v>
          </cell>
          <cell r="B113" t="str">
            <v>EPDM_FV</v>
          </cell>
          <cell r="C113" t="str">
            <v>SASKIT</v>
          </cell>
          <cell r="D113">
            <v>378.51</v>
          </cell>
          <cell r="E113" t="str">
            <v>pc</v>
          </cell>
          <cell r="F113" t="str">
            <v>-</v>
          </cell>
          <cell r="G113" t="str">
            <v>-</v>
          </cell>
          <cell r="I113">
            <v>0</v>
          </cell>
          <cell r="J113">
            <v>0</v>
          </cell>
          <cell r="K113">
            <v>113</v>
          </cell>
        </row>
        <row r="114">
          <cell r="A114" t="str">
            <v>PFV6EH4X3</v>
          </cell>
          <cell r="B114" t="str">
            <v>EPDM_FV</v>
          </cell>
          <cell r="C114" t="str">
            <v>SASKIT</v>
          </cell>
          <cell r="D114">
            <v>463.39</v>
          </cell>
          <cell r="E114" t="str">
            <v>pc</v>
          </cell>
          <cell r="F114" t="str">
            <v>-</v>
          </cell>
          <cell r="G114" t="str">
            <v>-</v>
          </cell>
          <cell r="J114">
            <v>0</v>
          </cell>
          <cell r="K114">
            <v>114</v>
          </cell>
        </row>
        <row r="115">
          <cell r="A115" t="str">
            <v>PFV6EH6X2</v>
          </cell>
          <cell r="B115" t="str">
            <v>EPDM_FV</v>
          </cell>
          <cell r="C115" t="str">
            <v>SASKIT</v>
          </cell>
          <cell r="D115">
            <v>479.06</v>
          </cell>
          <cell r="E115" t="str">
            <v>pc</v>
          </cell>
          <cell r="F115" t="str">
            <v>-</v>
          </cell>
          <cell r="G115" t="str">
            <v>-</v>
          </cell>
          <cell r="J115">
            <v>0</v>
          </cell>
          <cell r="K115">
            <v>115</v>
          </cell>
        </row>
        <row r="116">
          <cell r="A116" t="str">
            <v>PFV7EH4X3,5</v>
          </cell>
          <cell r="B116" t="str">
            <v>EPDM_FV</v>
          </cell>
          <cell r="C116" t="str">
            <v>SASKIT</v>
          </cell>
          <cell r="D116">
            <v>507.78</v>
          </cell>
          <cell r="E116" t="str">
            <v>pc</v>
          </cell>
          <cell r="F116" t="str">
            <v>-</v>
          </cell>
          <cell r="G116" t="str">
            <v>-</v>
          </cell>
          <cell r="J116">
            <v>0</v>
          </cell>
          <cell r="K116">
            <v>116</v>
          </cell>
        </row>
        <row r="117">
          <cell r="A117" t="str">
            <v>PFV6EH8X1,5</v>
          </cell>
          <cell r="B117" t="str">
            <v>EPDM_FV</v>
          </cell>
          <cell r="C117" t="str">
            <v>SASKIT</v>
          </cell>
          <cell r="D117">
            <v>513</v>
          </cell>
          <cell r="E117" t="str">
            <v>pc</v>
          </cell>
          <cell r="F117" t="str">
            <v>-</v>
          </cell>
          <cell r="G117" t="str">
            <v>-</v>
          </cell>
          <cell r="J117">
            <v>0</v>
          </cell>
          <cell r="K117">
            <v>117</v>
          </cell>
        </row>
        <row r="118">
          <cell r="A118" t="str">
            <v>PFV8EH4X4</v>
          </cell>
          <cell r="B118" t="str">
            <v>EPDM_FV</v>
          </cell>
          <cell r="C118" t="str">
            <v>SASKIT</v>
          </cell>
          <cell r="D118">
            <v>552.17999999999995</v>
          </cell>
          <cell r="E118" t="str">
            <v>pc</v>
          </cell>
          <cell r="F118" t="str">
            <v>-</v>
          </cell>
          <cell r="G118" t="str">
            <v>-</v>
          </cell>
          <cell r="J118">
            <v>0</v>
          </cell>
          <cell r="K118">
            <v>118</v>
          </cell>
        </row>
        <row r="119">
          <cell r="A119" t="str">
            <v>PFV9EH4X4,5</v>
          </cell>
          <cell r="B119" t="str">
            <v>EPDM_FV</v>
          </cell>
          <cell r="C119" t="str">
            <v>SASKIT</v>
          </cell>
          <cell r="D119">
            <v>552.17999999999995</v>
          </cell>
          <cell r="E119" t="str">
            <v>pc</v>
          </cell>
          <cell r="F119" t="str">
            <v>-</v>
          </cell>
          <cell r="G119" t="str">
            <v>-</v>
          </cell>
          <cell r="H119">
            <v>0</v>
          </cell>
          <cell r="I119">
            <v>0</v>
          </cell>
          <cell r="J119">
            <v>0</v>
          </cell>
          <cell r="K119">
            <v>119</v>
          </cell>
        </row>
        <row r="120">
          <cell r="A120" t="str">
            <v>PFV8EH8X2</v>
          </cell>
          <cell r="B120" t="str">
            <v>EPDM_FV</v>
          </cell>
          <cell r="C120" t="str">
            <v>SASKIT</v>
          </cell>
          <cell r="D120">
            <v>583.51</v>
          </cell>
          <cell r="E120" t="str">
            <v>pc</v>
          </cell>
          <cell r="F120" t="str">
            <v>-</v>
          </cell>
          <cell r="G120" t="str">
            <v>-</v>
          </cell>
          <cell r="H120">
            <v>0</v>
          </cell>
          <cell r="I120">
            <v>0</v>
          </cell>
          <cell r="J120">
            <v>0</v>
          </cell>
          <cell r="K120">
            <v>120</v>
          </cell>
        </row>
        <row r="121">
          <cell r="A121" t="str">
            <v>PFV10EH4X5</v>
          </cell>
          <cell r="B121" t="str">
            <v>EPDM_FV</v>
          </cell>
          <cell r="C121" t="str">
            <v>SASKIT</v>
          </cell>
          <cell r="D121">
            <v>595.85</v>
          </cell>
          <cell r="E121" t="str">
            <v>pc</v>
          </cell>
          <cell r="F121" t="str">
            <v>-</v>
          </cell>
          <cell r="G121" t="str">
            <v>-</v>
          </cell>
          <cell r="H121">
            <v>0</v>
          </cell>
          <cell r="I121">
            <v>0</v>
          </cell>
          <cell r="J121">
            <v>0</v>
          </cell>
          <cell r="K121">
            <v>121</v>
          </cell>
        </row>
        <row r="122">
          <cell r="A122" t="str">
            <v>PFV10EH8X2,5</v>
          </cell>
          <cell r="B122" t="str">
            <v>EPDM_FV</v>
          </cell>
          <cell r="C122" t="str">
            <v>SASKIT</v>
          </cell>
          <cell r="D122">
            <v>641.71</v>
          </cell>
          <cell r="E122" t="str">
            <v>pc</v>
          </cell>
          <cell r="F122" t="str">
            <v>-</v>
          </cell>
          <cell r="G122" t="str">
            <v>-</v>
          </cell>
          <cell r="H122">
            <v>0</v>
          </cell>
          <cell r="I122">
            <v>0</v>
          </cell>
          <cell r="J122">
            <v>0</v>
          </cell>
          <cell r="K122">
            <v>122</v>
          </cell>
        </row>
        <row r="123">
          <cell r="A123" t="str">
            <v>PFV12EH6X4</v>
          </cell>
          <cell r="B123" t="str">
            <v>EPDM_FV</v>
          </cell>
          <cell r="C123" t="str">
            <v>SASKIT</v>
          </cell>
          <cell r="D123">
            <v>704.95</v>
          </cell>
          <cell r="E123" t="str">
            <v>pc</v>
          </cell>
          <cell r="F123" t="str">
            <v>-</v>
          </cell>
          <cell r="G123" t="str">
            <v>-</v>
          </cell>
          <cell r="H123">
            <v>0</v>
          </cell>
          <cell r="I123">
            <v>0</v>
          </cell>
          <cell r="J123">
            <v>0</v>
          </cell>
          <cell r="K123">
            <v>123</v>
          </cell>
        </row>
        <row r="124">
          <cell r="A124" t="str">
            <v>PFV14EH8X3,5</v>
          </cell>
          <cell r="B124" t="str">
            <v>EPDM_FV</v>
          </cell>
          <cell r="C124" t="str">
            <v>SASKIT</v>
          </cell>
          <cell r="D124">
            <v>782.6</v>
          </cell>
          <cell r="E124" t="str">
            <v>pc</v>
          </cell>
          <cell r="F124" t="str">
            <v>-</v>
          </cell>
          <cell r="G124" t="str">
            <v>-</v>
          </cell>
          <cell r="H124">
            <v>0</v>
          </cell>
          <cell r="I124">
            <v>0</v>
          </cell>
          <cell r="J124">
            <v>0</v>
          </cell>
          <cell r="K124">
            <v>124</v>
          </cell>
        </row>
        <row r="125">
          <cell r="A125" t="str">
            <v>PFV10EH10X2</v>
          </cell>
          <cell r="B125" t="str">
            <v>EPDM_FV</v>
          </cell>
          <cell r="C125" t="str">
            <v>SASKIT</v>
          </cell>
          <cell r="D125">
            <v>783.3</v>
          </cell>
          <cell r="E125" t="str">
            <v>pc</v>
          </cell>
          <cell r="F125" t="str">
            <v>-</v>
          </cell>
          <cell r="G125" t="str">
            <v>-</v>
          </cell>
          <cell r="J125">
            <v>0</v>
          </cell>
          <cell r="K125">
            <v>125</v>
          </cell>
        </row>
        <row r="126">
          <cell r="A126" t="str">
            <v>PFV14EH7X4</v>
          </cell>
          <cell r="B126" t="str">
            <v>EPDM_FV</v>
          </cell>
          <cell r="C126" t="str">
            <v>SASKIT</v>
          </cell>
          <cell r="D126">
            <v>802.88</v>
          </cell>
          <cell r="E126" t="str">
            <v>pc</v>
          </cell>
          <cell r="F126" t="str">
            <v>-</v>
          </cell>
          <cell r="G126" t="str">
            <v>-</v>
          </cell>
          <cell r="J126">
            <v>0</v>
          </cell>
          <cell r="K126">
            <v>126</v>
          </cell>
        </row>
        <row r="127">
          <cell r="A127" t="str">
            <v>PFV16EH8X4</v>
          </cell>
          <cell r="B127" t="str">
            <v>EPDM_FV</v>
          </cell>
          <cell r="C127" t="str">
            <v>SASKIT</v>
          </cell>
          <cell r="D127">
            <v>841.31</v>
          </cell>
          <cell r="E127" t="str">
            <v>pc</v>
          </cell>
          <cell r="F127" t="str">
            <v>-</v>
          </cell>
          <cell r="G127" t="str">
            <v>-</v>
          </cell>
          <cell r="J127">
            <v>0</v>
          </cell>
          <cell r="K127">
            <v>127</v>
          </cell>
        </row>
        <row r="128">
          <cell r="A128" t="str">
            <v>PFV18EH8X4,5</v>
          </cell>
          <cell r="B128" t="str">
            <v>EPDM_FV</v>
          </cell>
          <cell r="C128" t="str">
            <v>SASKIT</v>
          </cell>
          <cell r="D128">
            <v>1038.8800000000001</v>
          </cell>
          <cell r="E128" t="str">
            <v>pc</v>
          </cell>
          <cell r="F128" t="str">
            <v>-</v>
          </cell>
          <cell r="G128" t="str">
            <v>-</v>
          </cell>
          <cell r="J128">
            <v>0</v>
          </cell>
          <cell r="K128">
            <v>128</v>
          </cell>
        </row>
        <row r="129">
          <cell r="A129" t="str">
            <v>PFV18EH9X4</v>
          </cell>
          <cell r="B129" t="str">
            <v>EPDM_FV</v>
          </cell>
          <cell r="C129" t="str">
            <v>SASKIT</v>
          </cell>
          <cell r="D129">
            <v>1068.33</v>
          </cell>
          <cell r="E129" t="str">
            <v>pc</v>
          </cell>
          <cell r="F129" t="str">
            <v>-</v>
          </cell>
          <cell r="G129" t="str">
            <v>-</v>
          </cell>
          <cell r="J129">
            <v>0</v>
          </cell>
          <cell r="K129">
            <v>129</v>
          </cell>
        </row>
        <row r="130">
          <cell r="A130" t="str">
            <v>PFV20EH8X5</v>
          </cell>
          <cell r="B130" t="str">
            <v>EPDM_FV</v>
          </cell>
          <cell r="C130" t="str">
            <v>SASKIT</v>
          </cell>
          <cell r="D130">
            <v>1069.33</v>
          </cell>
          <cell r="E130" t="str">
            <v>pc</v>
          </cell>
          <cell r="F130" t="str">
            <v>-</v>
          </cell>
          <cell r="G130" t="str">
            <v>-</v>
          </cell>
          <cell r="J130">
            <v>0</v>
          </cell>
          <cell r="K130">
            <v>130</v>
          </cell>
        </row>
        <row r="131">
          <cell r="A131" t="str">
            <v>PFV20EH10X4</v>
          </cell>
          <cell r="B131" t="str">
            <v>EPDM_FV</v>
          </cell>
          <cell r="C131" t="str">
            <v>SASKIT</v>
          </cell>
          <cell r="D131">
            <v>1120.44</v>
          </cell>
          <cell r="E131" t="str">
            <v>pc</v>
          </cell>
          <cell r="F131" t="str">
            <v>-</v>
          </cell>
          <cell r="G131" t="str">
            <v>-</v>
          </cell>
          <cell r="J131">
            <v>0</v>
          </cell>
          <cell r="K131">
            <v>131</v>
          </cell>
        </row>
        <row r="132">
          <cell r="A132" t="str">
            <v>tuyau DIA 50</v>
          </cell>
          <cell r="B132" t="str">
            <v>EVACUATION_DIA_50</v>
          </cell>
          <cell r="C132" t="str">
            <v>PUM</v>
          </cell>
          <cell r="D132">
            <v>2.14</v>
          </cell>
          <cell r="E132" t="str">
            <v>pc</v>
          </cell>
          <cell r="F132" t="str">
            <v>-</v>
          </cell>
          <cell r="G132">
            <v>2.14</v>
          </cell>
          <cell r="J132">
            <v>0</v>
          </cell>
          <cell r="K132">
            <v>132</v>
          </cell>
        </row>
        <row r="133">
          <cell r="A133" t="str">
            <v>Manchon evac 50</v>
          </cell>
          <cell r="B133" t="str">
            <v>EVACUATION_DIA_50</v>
          </cell>
          <cell r="C133" t="str">
            <v>PUM</v>
          </cell>
          <cell r="D133">
            <v>0.73</v>
          </cell>
          <cell r="E133" t="str">
            <v>pc</v>
          </cell>
          <cell r="F133" t="str">
            <v>-</v>
          </cell>
          <cell r="G133">
            <v>0.73</v>
          </cell>
          <cell r="J133">
            <v>0</v>
          </cell>
          <cell r="K133">
            <v>133</v>
          </cell>
        </row>
        <row r="134">
          <cell r="A134" t="str">
            <v>bouchon evac 50</v>
          </cell>
          <cell r="B134" t="str">
            <v>EVACUATION_DIA_50</v>
          </cell>
          <cell r="C134" t="str">
            <v>PUM</v>
          </cell>
          <cell r="D134">
            <v>1.1599999999999999</v>
          </cell>
          <cell r="E134" t="str">
            <v>pc</v>
          </cell>
          <cell r="F134" t="str">
            <v>-</v>
          </cell>
          <cell r="G134">
            <v>1.1599999999999999</v>
          </cell>
          <cell r="J134">
            <v>0</v>
          </cell>
          <cell r="K134">
            <v>134</v>
          </cell>
        </row>
        <row r="135">
          <cell r="A135" t="str">
            <v>Coude 45° MF</v>
          </cell>
          <cell r="B135" t="str">
            <v>EVACUATION_DIA_50</v>
          </cell>
          <cell r="C135" t="str">
            <v>PUM</v>
          </cell>
          <cell r="D135">
            <v>1.08</v>
          </cell>
          <cell r="E135" t="str">
            <v>pc</v>
          </cell>
          <cell r="F135" t="str">
            <v>-</v>
          </cell>
          <cell r="G135">
            <v>1.08</v>
          </cell>
          <cell r="J135">
            <v>0</v>
          </cell>
          <cell r="K135">
            <v>135</v>
          </cell>
        </row>
        <row r="136">
          <cell r="A136" t="str">
            <v>Coude 90° MF</v>
          </cell>
          <cell r="B136" t="str">
            <v>EVACUATION_DIA_50</v>
          </cell>
          <cell r="C136" t="str">
            <v>PUM</v>
          </cell>
          <cell r="D136">
            <v>1.42</v>
          </cell>
          <cell r="E136" t="str">
            <v>pc</v>
          </cell>
          <cell r="F136" t="str">
            <v>-</v>
          </cell>
          <cell r="G136">
            <v>1.42</v>
          </cell>
          <cell r="J136">
            <v>0</v>
          </cell>
          <cell r="K136">
            <v>136</v>
          </cell>
        </row>
        <row r="137">
          <cell r="A137" t="str">
            <v>Y 45°</v>
          </cell>
          <cell r="B137" t="str">
            <v>EVACUATION_DIA_50</v>
          </cell>
          <cell r="C137" t="str">
            <v>PUM</v>
          </cell>
          <cell r="D137">
            <v>2.93</v>
          </cell>
          <cell r="E137" t="str">
            <v>pc</v>
          </cell>
          <cell r="F137" t="str">
            <v>-</v>
          </cell>
          <cell r="G137">
            <v>2.93</v>
          </cell>
          <cell r="J137">
            <v>0</v>
          </cell>
          <cell r="K137">
            <v>137</v>
          </cell>
        </row>
        <row r="138">
          <cell r="A138" t="str">
            <v>T90°MF</v>
          </cell>
          <cell r="B138" t="str">
            <v>EVACUATION_DIA_50</v>
          </cell>
          <cell r="C138" t="str">
            <v>PUM</v>
          </cell>
          <cell r="D138">
            <v>2.95</v>
          </cell>
          <cell r="E138" t="str">
            <v>pc</v>
          </cell>
          <cell r="F138" t="str">
            <v>-</v>
          </cell>
          <cell r="G138">
            <v>2.95</v>
          </cell>
          <cell r="J138">
            <v>0</v>
          </cell>
          <cell r="K138">
            <v>138</v>
          </cell>
        </row>
        <row r="139">
          <cell r="A139" t="str">
            <v>stonepanel</v>
          </cell>
          <cell r="B139" t="str">
            <v>FINITION</v>
          </cell>
          <cell r="C139" t="str">
            <v>CUPA</v>
          </cell>
          <cell r="D139">
            <v>64.739999999999995</v>
          </cell>
          <cell r="E139" t="str">
            <v>pc</v>
          </cell>
          <cell r="F139" t="str">
            <v>-</v>
          </cell>
          <cell r="G139">
            <v>64.739999999999995</v>
          </cell>
          <cell r="J139">
            <v>0</v>
          </cell>
          <cell r="K139">
            <v>139</v>
          </cell>
        </row>
        <row r="140">
          <cell r="A140" t="str">
            <v>Palis de shiste l50 cm L 1m</v>
          </cell>
          <cell r="B140" t="str">
            <v>FINITION</v>
          </cell>
          <cell r="C140" t="str">
            <v>CUPA</v>
          </cell>
          <cell r="D140">
            <v>21.06</v>
          </cell>
          <cell r="E140" t="str">
            <v>pc</v>
          </cell>
          <cell r="F140" t="str">
            <v>-</v>
          </cell>
          <cell r="G140">
            <v>21.06</v>
          </cell>
          <cell r="J140">
            <v>0</v>
          </cell>
          <cell r="K140">
            <v>140</v>
          </cell>
        </row>
        <row r="141">
          <cell r="A141" t="str">
            <v>Palis de shiste l50cm L 1,5 m</v>
          </cell>
          <cell r="B141" t="str">
            <v>FINITION</v>
          </cell>
          <cell r="C141" t="str">
            <v>CUPA</v>
          </cell>
          <cell r="D141">
            <v>33.54</v>
          </cell>
          <cell r="E141" t="str">
            <v>pc</v>
          </cell>
          <cell r="F141" t="str">
            <v>-</v>
          </cell>
          <cell r="G141">
            <v>33.54</v>
          </cell>
          <cell r="J141">
            <v>0</v>
          </cell>
          <cell r="K141">
            <v>141</v>
          </cell>
        </row>
        <row r="142">
          <cell r="A142" t="str">
            <v>Palis de shiste l 50 cm L 2 m</v>
          </cell>
          <cell r="B142" t="str">
            <v>FINITION</v>
          </cell>
          <cell r="C142" t="str">
            <v>CUPA</v>
          </cell>
          <cell r="D142">
            <v>54.6</v>
          </cell>
          <cell r="E142" t="str">
            <v>pc</v>
          </cell>
          <cell r="F142" t="str">
            <v>-</v>
          </cell>
          <cell r="G142">
            <v>54.6</v>
          </cell>
          <cell r="J142">
            <v>0</v>
          </cell>
          <cell r="K142">
            <v>142</v>
          </cell>
        </row>
        <row r="143">
          <cell r="A143" t="str">
            <v>Palis de shiste l 50 cm L 2,5 m</v>
          </cell>
          <cell r="B143" t="str">
            <v>FINITION</v>
          </cell>
          <cell r="C143" t="str">
            <v>CUPA</v>
          </cell>
          <cell r="D143">
            <v>67.86</v>
          </cell>
          <cell r="E143" t="str">
            <v>pc</v>
          </cell>
          <cell r="F143" t="str">
            <v>-</v>
          </cell>
          <cell r="G143">
            <v>67.86</v>
          </cell>
          <cell r="J143">
            <v>0</v>
          </cell>
          <cell r="K143">
            <v>143</v>
          </cell>
        </row>
        <row r="144">
          <cell r="A144" t="str">
            <v>DALLE quartzite noir 4 à 6 cm 50/50 cm</v>
          </cell>
          <cell r="B144" t="str">
            <v>FINITION</v>
          </cell>
          <cell r="C144" t="str">
            <v>CUPA</v>
          </cell>
          <cell r="D144">
            <v>14.82</v>
          </cell>
          <cell r="E144" t="str">
            <v>pc</v>
          </cell>
          <cell r="F144" t="str">
            <v>-</v>
          </cell>
          <cell r="G144">
            <v>14.82</v>
          </cell>
          <cell r="H144">
            <v>0</v>
          </cell>
          <cell r="I144">
            <v>0</v>
          </cell>
          <cell r="J144">
            <v>0</v>
          </cell>
          <cell r="K144">
            <v>144</v>
          </cell>
        </row>
        <row r="145">
          <cell r="A145" t="str">
            <v>DALLE quartzite noir 4 à 6 cm 60/30 cm</v>
          </cell>
          <cell r="B145" t="str">
            <v>FINITION</v>
          </cell>
          <cell r="C145" t="str">
            <v>CUPA</v>
          </cell>
          <cell r="D145">
            <v>9.36</v>
          </cell>
          <cell r="E145" t="str">
            <v>pc</v>
          </cell>
          <cell r="F145" t="str">
            <v>-</v>
          </cell>
          <cell r="G145">
            <v>9.36</v>
          </cell>
          <cell r="J145">
            <v>0</v>
          </cell>
          <cell r="K145">
            <v>145</v>
          </cell>
        </row>
        <row r="146">
          <cell r="A146" t="str">
            <v>DALLE RECONSTITUEE</v>
          </cell>
          <cell r="B146" t="str">
            <v>FINITION</v>
          </cell>
          <cell r="C146">
            <v>0</v>
          </cell>
          <cell r="D146" t="str">
            <v>-</v>
          </cell>
          <cell r="E146" t="str">
            <v>pc</v>
          </cell>
          <cell r="F146" t="str">
            <v>-</v>
          </cell>
          <cell r="G146" t="str">
            <v>-</v>
          </cell>
          <cell r="J146">
            <v>0</v>
          </cell>
          <cell r="K146">
            <v>146</v>
          </cell>
        </row>
        <row r="147">
          <cell r="A147" t="str">
            <v>COLLE</v>
          </cell>
          <cell r="B147" t="str">
            <v>Fournitures</v>
          </cell>
          <cell r="C147" t="str">
            <v>PUM</v>
          </cell>
          <cell r="D147">
            <v>12</v>
          </cell>
          <cell r="E147" t="str">
            <v>pc</v>
          </cell>
          <cell r="F147" t="str">
            <v>-</v>
          </cell>
          <cell r="G147">
            <v>12</v>
          </cell>
          <cell r="J147">
            <v>0</v>
          </cell>
          <cell r="K147">
            <v>147</v>
          </cell>
        </row>
        <row r="148">
          <cell r="A148" t="str">
            <v>DECAPANT</v>
          </cell>
          <cell r="B148" t="str">
            <v>Fournitures</v>
          </cell>
          <cell r="C148" t="str">
            <v>PUM</v>
          </cell>
          <cell r="D148">
            <v>11</v>
          </cell>
          <cell r="E148" t="str">
            <v>pc</v>
          </cell>
          <cell r="F148" t="str">
            <v>-</v>
          </cell>
          <cell r="G148">
            <v>11</v>
          </cell>
          <cell r="J148">
            <v>0</v>
          </cell>
          <cell r="K148">
            <v>148</v>
          </cell>
        </row>
        <row r="149">
          <cell r="A149" t="str">
            <v>Lubrifiant</v>
          </cell>
          <cell r="B149" t="str">
            <v>Fournitures</v>
          </cell>
          <cell r="C149" t="str">
            <v>PUM</v>
          </cell>
          <cell r="D149">
            <v>39.97</v>
          </cell>
          <cell r="E149" t="str">
            <v>pc</v>
          </cell>
          <cell r="F149" t="str">
            <v>-</v>
          </cell>
          <cell r="G149">
            <v>39.97</v>
          </cell>
          <cell r="J149">
            <v>0</v>
          </cell>
          <cell r="K149">
            <v>149</v>
          </cell>
        </row>
        <row r="150">
          <cell r="A150" t="str">
            <v>Ruban Teflon</v>
          </cell>
          <cell r="B150" t="str">
            <v>Fournitures</v>
          </cell>
          <cell r="C150" t="str">
            <v>PUM</v>
          </cell>
          <cell r="D150">
            <v>1.03</v>
          </cell>
          <cell r="E150" t="str">
            <v>pc</v>
          </cell>
          <cell r="F150" t="str">
            <v>-</v>
          </cell>
          <cell r="G150">
            <v>1.03</v>
          </cell>
          <cell r="J150">
            <v>0</v>
          </cell>
          <cell r="K150">
            <v>150</v>
          </cell>
        </row>
        <row r="151">
          <cell r="A151" t="str">
            <v>Bombe peinture blanche</v>
          </cell>
          <cell r="B151" t="str">
            <v>Fournitures</v>
          </cell>
          <cell r="C151" t="str">
            <v>PUM</v>
          </cell>
          <cell r="D151">
            <v>4.63</v>
          </cell>
          <cell r="E151" t="str">
            <v>pc</v>
          </cell>
          <cell r="F151" t="str">
            <v>-</v>
          </cell>
          <cell r="G151">
            <v>4.63</v>
          </cell>
          <cell r="J151">
            <v>0</v>
          </cell>
          <cell r="K151">
            <v>151</v>
          </cell>
        </row>
        <row r="152">
          <cell r="A152" t="str">
            <v>CHASSE AQUATIRIS 30 L</v>
          </cell>
          <cell r="B152" t="str">
            <v>CHASSES</v>
          </cell>
          <cell r="C152" t="str">
            <v>SASKIT</v>
          </cell>
          <cell r="D152">
            <v>650</v>
          </cell>
          <cell r="E152" t="str">
            <v>pc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152</v>
          </cell>
        </row>
        <row r="153">
          <cell r="A153" t="str">
            <v>CHASSE INEAUTECH 100L</v>
          </cell>
          <cell r="B153" t="str">
            <v>CHASSES</v>
          </cell>
          <cell r="C153" t="str">
            <v>SASKIT</v>
          </cell>
          <cell r="D153">
            <v>980</v>
          </cell>
          <cell r="E153" t="str">
            <v>pc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153</v>
          </cell>
        </row>
        <row r="154">
          <cell r="A154" t="str">
            <v>BASCULEUR ROTATIF INOX NAVE 26 L</v>
          </cell>
          <cell r="B154" t="str">
            <v>CHASSES</v>
          </cell>
          <cell r="C154" t="str">
            <v>SASKIT</v>
          </cell>
          <cell r="D154">
            <v>1035</v>
          </cell>
          <cell r="E154" t="str">
            <v>pc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154</v>
          </cell>
        </row>
        <row r="155">
          <cell r="A155" t="str">
            <v>BASCULEUR ROTATIF INOX NAVE 39 L</v>
          </cell>
          <cell r="B155" t="str">
            <v>CHASSES</v>
          </cell>
          <cell r="C155" t="str">
            <v>SASKIT</v>
          </cell>
          <cell r="D155">
            <v>1265</v>
          </cell>
          <cell r="E155" t="str">
            <v>pc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155</v>
          </cell>
        </row>
        <row r="156">
          <cell r="A156" t="str">
            <v>BASCULEUR ROTATIF INOX NAVE 80 L</v>
          </cell>
          <cell r="B156" t="str">
            <v>CHASSES</v>
          </cell>
          <cell r="C156" t="str">
            <v>SASKIT</v>
          </cell>
          <cell r="D156">
            <v>2758</v>
          </cell>
          <cell r="E156" t="str">
            <v>pc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156</v>
          </cell>
        </row>
        <row r="157">
          <cell r="A157" t="str">
            <v>Géotextile 50 cm -100 m</v>
          </cell>
          <cell r="B157" t="str">
            <v>GEOTEXTILE</v>
          </cell>
          <cell r="C157" t="str">
            <v>PUM</v>
          </cell>
          <cell r="D157">
            <v>0.67459999999999998</v>
          </cell>
          <cell r="E157" t="str">
            <v>m²</v>
          </cell>
          <cell r="F157" t="str">
            <v>-</v>
          </cell>
          <cell r="G157">
            <v>0.67459999999999998</v>
          </cell>
          <cell r="J157">
            <v>0</v>
          </cell>
          <cell r="K157">
            <v>157</v>
          </cell>
        </row>
        <row r="158">
          <cell r="A158" t="str">
            <v>Géotextile 150g/m² -  100 m</v>
          </cell>
          <cell r="B158" t="str">
            <v>GEOTEXTILE</v>
          </cell>
          <cell r="C158" t="str">
            <v>PUM</v>
          </cell>
          <cell r="D158">
            <v>0.83</v>
          </cell>
          <cell r="E158" t="str">
            <v>m²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158</v>
          </cell>
        </row>
        <row r="159">
          <cell r="A159" t="str">
            <v>Géotextile 1m – 50m</v>
          </cell>
          <cell r="B159" t="str">
            <v>GEOTEXTILE</v>
          </cell>
          <cell r="C159" t="str">
            <v>PUM</v>
          </cell>
          <cell r="D159">
            <v>1.2863999999999998</v>
          </cell>
          <cell r="E159" t="str">
            <v>m²</v>
          </cell>
          <cell r="F159" t="str">
            <v>-</v>
          </cell>
          <cell r="G159">
            <v>1.2863999999999998</v>
          </cell>
          <cell r="J159">
            <v>0</v>
          </cell>
          <cell r="K159">
            <v>159</v>
          </cell>
        </row>
        <row r="160">
          <cell r="A160" t="str">
            <v>Géotextile 1m – 25m</v>
          </cell>
          <cell r="B160" t="str">
            <v>GEOTEXTILE</v>
          </cell>
          <cell r="C160" t="str">
            <v>PUM</v>
          </cell>
          <cell r="D160">
            <v>2.6439999999999997</v>
          </cell>
          <cell r="E160" t="str">
            <v>m²</v>
          </cell>
          <cell r="F160" t="str">
            <v>-</v>
          </cell>
          <cell r="G160">
            <v>2.6439999999999997</v>
          </cell>
          <cell r="J160">
            <v>0</v>
          </cell>
          <cell r="K160">
            <v>160</v>
          </cell>
        </row>
        <row r="161">
          <cell r="A161" t="str">
            <v>SCIE CLOCHE ¢ 60</v>
          </cell>
          <cell r="B161" t="str">
            <v>Outillage</v>
          </cell>
          <cell r="C161" t="str">
            <v>SASKIT</v>
          </cell>
          <cell r="D161">
            <v>36.29</v>
          </cell>
          <cell r="E161" t="str">
            <v>pc</v>
          </cell>
          <cell r="F161" t="str">
            <v>-</v>
          </cell>
          <cell r="G161" t="str">
            <v>-</v>
          </cell>
          <cell r="J161">
            <v>0</v>
          </cell>
          <cell r="K161">
            <v>161</v>
          </cell>
        </row>
        <row r="162">
          <cell r="A162" t="str">
            <v>SCIE CLOCHE ¢ 70</v>
          </cell>
          <cell r="B162" t="str">
            <v>Outillage</v>
          </cell>
          <cell r="C162" t="str">
            <v>SASKIT</v>
          </cell>
          <cell r="D162">
            <v>37.409999999999997</v>
          </cell>
          <cell r="E162" t="str">
            <v>pc</v>
          </cell>
          <cell r="F162" t="str">
            <v>-</v>
          </cell>
          <cell r="G162" t="str">
            <v>-</v>
          </cell>
          <cell r="J162">
            <v>0</v>
          </cell>
          <cell r="K162">
            <v>162</v>
          </cell>
        </row>
        <row r="163">
          <cell r="A163" t="str">
            <v>pointe de diamant 50 x50 cm</v>
          </cell>
          <cell r="B163" t="str">
            <v>PIGEON_MATERIAUX</v>
          </cell>
          <cell r="C163" t="str">
            <v>PIGEON</v>
          </cell>
          <cell r="D163">
            <v>32.18</v>
          </cell>
          <cell r="E163" t="str">
            <v>pc</v>
          </cell>
          <cell r="F163" t="str">
            <v>-</v>
          </cell>
          <cell r="G163">
            <v>32.18</v>
          </cell>
          <cell r="J163">
            <v>0</v>
          </cell>
          <cell r="K163">
            <v>163</v>
          </cell>
        </row>
        <row r="164">
          <cell r="A164" t="str">
            <v>boite pluviale béton 25x25</v>
          </cell>
          <cell r="B164" t="str">
            <v>PIGEON_MATERIAUX</v>
          </cell>
          <cell r="C164" t="str">
            <v>PIGEON</v>
          </cell>
          <cell r="D164">
            <v>7.11</v>
          </cell>
          <cell r="E164" t="str">
            <v>pc</v>
          </cell>
          <cell r="F164" t="str">
            <v>-</v>
          </cell>
          <cell r="G164">
            <v>7.11</v>
          </cell>
          <cell r="J164">
            <v>0</v>
          </cell>
          <cell r="K164">
            <v>164</v>
          </cell>
        </row>
        <row r="165">
          <cell r="A165" t="str">
            <v>rehausse béton 25 x 25</v>
          </cell>
          <cell r="B165" t="str">
            <v>PIGEON_MATERIAUX</v>
          </cell>
          <cell r="C165" t="str">
            <v>PIGEON</v>
          </cell>
          <cell r="D165">
            <v>8.93</v>
          </cell>
          <cell r="E165" t="str">
            <v>pc</v>
          </cell>
          <cell r="F165" t="str">
            <v>-</v>
          </cell>
          <cell r="G165" t="str">
            <v>-</v>
          </cell>
          <cell r="J165">
            <v>0</v>
          </cell>
          <cell r="K165">
            <v>165</v>
          </cell>
        </row>
        <row r="166">
          <cell r="A166" t="str">
            <v>Couvercle 25/25</v>
          </cell>
          <cell r="B166" t="str">
            <v>PIGEON_MATERIAUX</v>
          </cell>
          <cell r="C166" t="str">
            <v>PIGEON</v>
          </cell>
          <cell r="D166">
            <v>3.13</v>
          </cell>
          <cell r="E166" t="str">
            <v>pc</v>
          </cell>
          <cell r="F166" t="str">
            <v>-</v>
          </cell>
          <cell r="G166">
            <v>3.13</v>
          </cell>
          <cell r="J166">
            <v>0</v>
          </cell>
          <cell r="K166">
            <v>166</v>
          </cell>
        </row>
        <row r="167">
          <cell r="A167" t="str">
            <v>Plaque cloture béton h25</v>
          </cell>
          <cell r="B167" t="str">
            <v>PIGEON_MATERIAUX</v>
          </cell>
          <cell r="C167" t="str">
            <v>PIGEON</v>
          </cell>
          <cell r="D167">
            <v>4.415</v>
          </cell>
          <cell r="E167" t="str">
            <v>ml</v>
          </cell>
          <cell r="F167" t="str">
            <v>-</v>
          </cell>
          <cell r="G167">
            <v>4.415</v>
          </cell>
          <cell r="J167">
            <v>0</v>
          </cell>
          <cell r="K167">
            <v>167</v>
          </cell>
        </row>
        <row r="168">
          <cell r="A168" t="str">
            <v xml:space="preserve"> Plaque cloture béton h50</v>
          </cell>
          <cell r="B168" t="str">
            <v>PIGEON_MATERIAUX</v>
          </cell>
          <cell r="C168" t="str">
            <v>PIGEON</v>
          </cell>
          <cell r="D168">
            <v>6.74</v>
          </cell>
          <cell r="E168" t="str">
            <v>ml</v>
          </cell>
          <cell r="F168" t="str">
            <v>-</v>
          </cell>
          <cell r="G168">
            <v>6.74</v>
          </cell>
          <cell r="J168">
            <v>0</v>
          </cell>
          <cell r="K168">
            <v>168</v>
          </cell>
        </row>
        <row r="169">
          <cell r="A169" t="str">
            <v>Béton prêt à l'emploi -25 kg</v>
          </cell>
          <cell r="B169" t="str">
            <v>PIGEON_MATERIAUX</v>
          </cell>
          <cell r="C169" t="str">
            <v>PIGEON</v>
          </cell>
          <cell r="D169">
            <v>7.93</v>
          </cell>
          <cell r="E169" t="str">
            <v>pc</v>
          </cell>
          <cell r="F169" t="str">
            <v>-</v>
          </cell>
          <cell r="G169">
            <v>7.93</v>
          </cell>
          <cell r="J169">
            <v>0</v>
          </cell>
          <cell r="K169">
            <v>169</v>
          </cell>
        </row>
        <row r="170">
          <cell r="A170" t="str">
            <v>Ecolat h 14 cm L 25 m + piquets</v>
          </cell>
          <cell r="B170" t="str">
            <v>PIGEON_MATERIAUX</v>
          </cell>
          <cell r="C170" t="str">
            <v>PIGEON</v>
          </cell>
          <cell r="D170">
            <v>6</v>
          </cell>
          <cell r="E170" t="str">
            <v>ml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170</v>
          </cell>
        </row>
        <row r="171">
          <cell r="A171" t="str">
            <v>Mortier prêt à l'emploi</v>
          </cell>
          <cell r="B171" t="str">
            <v>PIGEON_MATERIAUX</v>
          </cell>
          <cell r="C171" t="str">
            <v>PIGEON</v>
          </cell>
          <cell r="D171">
            <v>7.52</v>
          </cell>
          <cell r="E171" t="str">
            <v>pc</v>
          </cell>
          <cell r="F171" t="str">
            <v>-</v>
          </cell>
          <cell r="G171">
            <v>7.52</v>
          </cell>
          <cell r="J171">
            <v>0</v>
          </cell>
          <cell r="K171">
            <v>171</v>
          </cell>
        </row>
        <row r="172">
          <cell r="A172" t="str">
            <v>Hippuris vulgaris</v>
          </cell>
          <cell r="B172" t="str">
            <v>PLANTES_EPURATRICES</v>
          </cell>
          <cell r="C172" t="str">
            <v>JARDINS DE LEONIE</v>
          </cell>
          <cell r="D172">
            <v>1.65</v>
          </cell>
          <cell r="E172" t="str">
            <v>pc</v>
          </cell>
          <cell r="F172" t="str">
            <v xml:space="preserve"> -5 à -40cm  /  soleil/mi ombre  /  6   </v>
          </cell>
          <cell r="G172">
            <v>0</v>
          </cell>
          <cell r="J172">
            <v>0</v>
          </cell>
          <cell r="K172">
            <v>172</v>
          </cell>
        </row>
        <row r="173">
          <cell r="A173" t="str">
            <v>Ranunculus flammula</v>
          </cell>
          <cell r="B173" t="str">
            <v>PLANTES_EPURATRICES</v>
          </cell>
          <cell r="C173" t="str">
            <v>JARDINS DE LEONIE</v>
          </cell>
          <cell r="D173">
            <v>1.65</v>
          </cell>
          <cell r="E173" t="str">
            <v>pc</v>
          </cell>
          <cell r="F173" t="str">
            <v xml:space="preserve"> 0 à -20cm  /  soleil/mi ombre  /  5  /  juin à sept</v>
          </cell>
          <cell r="G173">
            <v>0</v>
          </cell>
          <cell r="J173">
            <v>0</v>
          </cell>
          <cell r="K173">
            <v>173</v>
          </cell>
        </row>
        <row r="174">
          <cell r="A174" t="str">
            <v>Sagittaria sagittifolia</v>
          </cell>
          <cell r="B174" t="str">
            <v>PLANTES_EPURATRICES</v>
          </cell>
          <cell r="C174" t="str">
            <v>JARDINS DE LEONIE</v>
          </cell>
          <cell r="D174">
            <v>1.65</v>
          </cell>
          <cell r="E174" t="str">
            <v>pc</v>
          </cell>
          <cell r="F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74">
            <v>0</v>
          </cell>
          <cell r="J174">
            <v>0</v>
          </cell>
          <cell r="K174">
            <v>174</v>
          </cell>
        </row>
        <row r="175">
          <cell r="A175" t="str">
            <v>Stachys palustris</v>
          </cell>
          <cell r="B175" t="str">
            <v>PLANTES_EPURATRICES</v>
          </cell>
          <cell r="C175" t="str">
            <v>JARDINS DE LEONIE</v>
          </cell>
          <cell r="D175">
            <v>1.65</v>
          </cell>
          <cell r="E175" t="str">
            <v>pc</v>
          </cell>
          <cell r="F175" t="str">
            <v>humide  /  soleil  /  2  /  juin à août</v>
          </cell>
          <cell r="G175">
            <v>0</v>
          </cell>
          <cell r="J175">
            <v>0</v>
          </cell>
          <cell r="K175">
            <v>175</v>
          </cell>
        </row>
        <row r="176">
          <cell r="A176" t="str">
            <v>Glyceria maxima et variegata</v>
          </cell>
          <cell r="B176" t="str">
            <v>PLANTES_EPURATRICES</v>
          </cell>
          <cell r="C176" t="str">
            <v>JARDINS DE LEONIE</v>
          </cell>
          <cell r="D176">
            <v>1.65</v>
          </cell>
          <cell r="E176" t="str">
            <v>pc</v>
          </cell>
          <cell r="F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76">
            <v>0</v>
          </cell>
          <cell r="J176">
            <v>0</v>
          </cell>
          <cell r="K176">
            <v>176</v>
          </cell>
        </row>
        <row r="177">
          <cell r="A177" t="str">
            <v>Menyanthes trifoliata</v>
          </cell>
          <cell r="B177" t="str">
            <v>PLANTES_EPURATRICES</v>
          </cell>
          <cell r="C177" t="str">
            <v>JARDINS DE LEONIE</v>
          </cell>
          <cell r="D177">
            <v>1.65</v>
          </cell>
          <cell r="E177" t="str">
            <v>pc</v>
          </cell>
          <cell r="F177" t="str">
            <v xml:space="preserve"> -5 à -30cm  /  soleil  /  6  /  avril à juin</v>
          </cell>
          <cell r="G177">
            <v>0</v>
          </cell>
          <cell r="J177">
            <v>0</v>
          </cell>
          <cell r="K177">
            <v>177</v>
          </cell>
        </row>
        <row r="178">
          <cell r="A178" t="str">
            <v>Mentha aquatica</v>
          </cell>
          <cell r="B178" t="str">
            <v>PLANTES_EPURATRICES</v>
          </cell>
          <cell r="C178" t="str">
            <v>JARDINS DE LEONIE</v>
          </cell>
          <cell r="D178">
            <v>1.65</v>
          </cell>
          <cell r="E178" t="str">
            <v>pc</v>
          </cell>
          <cell r="F178" t="str">
            <v xml:space="preserve"> 0 à -10cm  /  soleil/mi ombre  /  4  /  juin à août</v>
          </cell>
          <cell r="G178">
            <v>0</v>
          </cell>
          <cell r="J178">
            <v>0</v>
          </cell>
          <cell r="K178">
            <v>178</v>
          </cell>
        </row>
        <row r="179">
          <cell r="A179" t="str">
            <v>Phalaris arundinacea picta</v>
          </cell>
          <cell r="B179" t="str">
            <v>PLANTES_EPURATRICES</v>
          </cell>
          <cell r="C179" t="str">
            <v>JARDINS DE LEONIE</v>
          </cell>
          <cell r="D179">
            <v>1.65</v>
          </cell>
          <cell r="E179" t="str">
            <v>pc</v>
          </cell>
          <cell r="F179" t="str">
            <v xml:space="preserve"> 0 à -5cm  /  soleil/mi ombre  /  3                                                                                        intéressant par sa couleur rosée</v>
          </cell>
          <cell r="G179">
            <v>0</v>
          </cell>
          <cell r="J179">
            <v>0</v>
          </cell>
          <cell r="K179">
            <v>179</v>
          </cell>
        </row>
        <row r="180">
          <cell r="A180" t="str">
            <v>Phragmites australis</v>
          </cell>
          <cell r="B180" t="str">
            <v>PLANTES_EPURATRICES</v>
          </cell>
          <cell r="C180" t="str">
            <v>JARDINS DE LEONIE</v>
          </cell>
          <cell r="D180">
            <v>1.65</v>
          </cell>
          <cell r="E180" t="str">
            <v>pc</v>
          </cell>
          <cell r="F180" t="str">
            <v xml:space="preserve"> 0 à -60cm  /  soleil/mi ombre  / 2 </v>
          </cell>
          <cell r="G180">
            <v>0</v>
          </cell>
          <cell r="J180">
            <v>0</v>
          </cell>
          <cell r="K180">
            <v>180</v>
          </cell>
        </row>
        <row r="181">
          <cell r="A181" t="str">
            <v>Saururus cernuus</v>
          </cell>
          <cell r="B181" t="str">
            <v>PLANTES_EPURATRICES</v>
          </cell>
          <cell r="C181" t="str">
            <v>JARDINS DE LEONIE</v>
          </cell>
          <cell r="D181">
            <v>1.65</v>
          </cell>
          <cell r="E181" t="str">
            <v>pc</v>
          </cell>
          <cell r="F181" t="str">
            <v xml:space="preserve"> 0 à -20cm  /  soleil/mi ombre  / 6  /  juin à sept</v>
          </cell>
          <cell r="G181">
            <v>0</v>
          </cell>
          <cell r="J181">
            <v>0</v>
          </cell>
          <cell r="K181">
            <v>181</v>
          </cell>
        </row>
        <row r="182">
          <cell r="A182" t="str">
            <v>Typha laxmanii ou minima</v>
          </cell>
          <cell r="B182" t="str">
            <v>PLANTES_EPURATRICES</v>
          </cell>
          <cell r="C182" t="str">
            <v>JARDINS DE LEONIE</v>
          </cell>
          <cell r="D182">
            <v>1.65</v>
          </cell>
          <cell r="E182" t="str">
            <v>pc</v>
          </cell>
          <cell r="F182" t="str">
            <v xml:space="preserve"> 0 à -40cm  /  soleil  /  3 </v>
          </cell>
          <cell r="G182">
            <v>0</v>
          </cell>
          <cell r="J182">
            <v>0</v>
          </cell>
          <cell r="K182">
            <v>182</v>
          </cell>
        </row>
        <row r="183">
          <cell r="A183" t="str">
            <v>Sparganium erectum</v>
          </cell>
          <cell r="B183" t="str">
            <v>PLANTES_EPURATRICES</v>
          </cell>
          <cell r="C183" t="str">
            <v>JARDINS DE LEONIE</v>
          </cell>
          <cell r="D183">
            <v>1.65</v>
          </cell>
          <cell r="E183" t="str">
            <v>pc</v>
          </cell>
          <cell r="F183" t="str">
            <v xml:space="preserve"> 0 à -60cm  /  soleil/mi ombre  / 4  / juil à sept</v>
          </cell>
          <cell r="G183">
            <v>0</v>
          </cell>
          <cell r="J183">
            <v>0</v>
          </cell>
          <cell r="K183">
            <v>183</v>
          </cell>
        </row>
        <row r="184">
          <cell r="A184" t="str">
            <v>Butomus umbellatus</v>
          </cell>
          <cell r="B184" t="str">
            <v>PLANTES_EPURATRICES</v>
          </cell>
          <cell r="C184" t="str">
            <v>JARDINS DE LEONIE</v>
          </cell>
          <cell r="D184">
            <v>1.65</v>
          </cell>
          <cell r="E184" t="str">
            <v>pc</v>
          </cell>
          <cell r="F184" t="str">
            <v xml:space="preserve"> -5 à -30cm  /  soleil/mi ombre  /  6  /  juil août</v>
          </cell>
          <cell r="G184">
            <v>0</v>
          </cell>
          <cell r="J184">
            <v>0</v>
          </cell>
          <cell r="K184">
            <v>184</v>
          </cell>
        </row>
        <row r="185">
          <cell r="A185" t="str">
            <v>Iris pseudacorus</v>
          </cell>
          <cell r="B185" t="str">
            <v>PLANTES_EPURATRICES</v>
          </cell>
          <cell r="C185" t="str">
            <v>JARDINS DE LEONIE</v>
          </cell>
          <cell r="D185">
            <v>1.65</v>
          </cell>
          <cell r="E185" t="str">
            <v>pc</v>
          </cell>
          <cell r="F185" t="str">
            <v xml:space="preserve"> 0 à -10cm  /  soleil  /  6  /  mai juin</v>
          </cell>
          <cell r="G185">
            <v>0</v>
          </cell>
          <cell r="J185">
            <v>0</v>
          </cell>
          <cell r="K185">
            <v>185</v>
          </cell>
        </row>
        <row r="186">
          <cell r="A186" t="str">
            <v>Iris laevigata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0 à -10cm  /  soleil/mi ombre  /  5  /  mai juin</v>
          </cell>
          <cell r="G186">
            <v>0</v>
          </cell>
          <cell r="J186">
            <v>0</v>
          </cell>
          <cell r="K186">
            <v>186</v>
          </cell>
        </row>
        <row r="187">
          <cell r="A187" t="str">
            <v>Iris versicolor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6  /  juin juil</v>
          </cell>
          <cell r="G187">
            <v>0</v>
          </cell>
          <cell r="J187">
            <v>0</v>
          </cell>
          <cell r="K187">
            <v>187</v>
          </cell>
        </row>
        <row r="188">
          <cell r="A188" t="str">
            <v>Juncus effusus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0 à -10cm  /  soleil/mi ombre  /  4 </v>
          </cell>
          <cell r="G188">
            <v>0</v>
          </cell>
          <cell r="J188">
            <v>0</v>
          </cell>
          <cell r="K188">
            <v>188</v>
          </cell>
        </row>
        <row r="189">
          <cell r="A189" t="str">
            <v>Juncus inflexus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 xml:space="preserve"> 0 à -10cm  /  soleil/mi ombre  / 5 </v>
          </cell>
          <cell r="G189">
            <v>0</v>
          </cell>
          <cell r="J189">
            <v>0</v>
          </cell>
          <cell r="K189">
            <v>189</v>
          </cell>
        </row>
        <row r="190">
          <cell r="A190" t="str">
            <v>Lythrum salicaria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0 à -5cm  /  soleil/mi ombre  /  5  /  juin à août</v>
          </cell>
          <cell r="G190">
            <v>0</v>
          </cell>
          <cell r="J190">
            <v>0</v>
          </cell>
          <cell r="K190">
            <v>190</v>
          </cell>
        </row>
        <row r="191">
          <cell r="A191" t="str">
            <v>Pontederia cordata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0 à -30cm /  soleil/mi ombre  /  4  /  juin à sept</v>
          </cell>
          <cell r="G191">
            <v>0</v>
          </cell>
          <cell r="J191">
            <v>0</v>
          </cell>
          <cell r="K191">
            <v>191</v>
          </cell>
        </row>
        <row r="192">
          <cell r="A192" t="str">
            <v>Scirpus albescens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192">
            <v>0</v>
          </cell>
          <cell r="J192">
            <v>0</v>
          </cell>
          <cell r="K192">
            <v>192</v>
          </cell>
        </row>
        <row r="193">
          <cell r="A193" t="str">
            <v>Scirpus lacustris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-60cm  /  soleil/mi ombre  /  6 </v>
          </cell>
          <cell r="G193">
            <v>0</v>
          </cell>
          <cell r="J193">
            <v>0</v>
          </cell>
          <cell r="K193">
            <v>193</v>
          </cell>
        </row>
        <row r="194">
          <cell r="A194" t="str">
            <v>Thalia dealbata</v>
          </cell>
          <cell r="B194" t="str">
            <v>PLANTES_EPURATRICES</v>
          </cell>
          <cell r="C194" t="str">
            <v>JARDINS DE LEONIE</v>
          </cell>
          <cell r="D194">
            <v>4.9000000000000004</v>
          </cell>
          <cell r="E194" t="str">
            <v>pc</v>
          </cell>
          <cell r="F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194">
            <v>0</v>
          </cell>
          <cell r="J194">
            <v>0</v>
          </cell>
          <cell r="K194">
            <v>194</v>
          </cell>
        </row>
        <row r="195">
          <cell r="A195" t="str">
            <v>Alisma plantago</v>
          </cell>
          <cell r="B195" t="str">
            <v>PLANTES_EPURATRICES</v>
          </cell>
          <cell r="C195" t="str">
            <v>JARDINS DE LEONIE</v>
          </cell>
          <cell r="D195">
            <v>2.1</v>
          </cell>
          <cell r="E195" t="str">
            <v>pc</v>
          </cell>
          <cell r="F195" t="str">
            <v xml:space="preserve"> 0 à -20cm  /  soleil/mi ombre  /  6 </v>
          </cell>
          <cell r="G195">
            <v>0</v>
          </cell>
          <cell r="J195">
            <v>0</v>
          </cell>
          <cell r="K195">
            <v>195</v>
          </cell>
        </row>
        <row r="196">
          <cell r="A196" t="str">
            <v>Aponogeton distachyos</v>
          </cell>
          <cell r="B196" t="str">
            <v>PLANTES_EPURATRICES</v>
          </cell>
          <cell r="C196" t="str">
            <v>JARDINS DE LEONIE</v>
          </cell>
          <cell r="D196">
            <v>4.9000000000000004</v>
          </cell>
          <cell r="E196" t="str">
            <v>pc</v>
          </cell>
          <cell r="F196" t="str">
            <v xml:space="preserve"> -30 à -80cm  / soleil/mi ombre  /  3  /  avril à nov                                                                                                        parfum de vanille</v>
          </cell>
          <cell r="G196">
            <v>0</v>
          </cell>
          <cell r="J196">
            <v>0</v>
          </cell>
          <cell r="K196">
            <v>196</v>
          </cell>
        </row>
        <row r="197">
          <cell r="A197" t="str">
            <v>Caltha palustris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-10cm  /  soleil/mi ombre  / 6  /  mai avril-sept oct</v>
          </cell>
          <cell r="G197">
            <v>0</v>
          </cell>
          <cell r="J197">
            <v>0</v>
          </cell>
          <cell r="K197">
            <v>197</v>
          </cell>
        </row>
        <row r="198">
          <cell r="A198" t="str">
            <v>Carex elata aura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0 à -5cm  /  soleil/mi ombre  /  4                                                                                                            pour illuminer des coins sombres</v>
          </cell>
          <cell r="G198">
            <v>0</v>
          </cell>
          <cell r="J198">
            <v>0</v>
          </cell>
          <cell r="K198">
            <v>198</v>
          </cell>
        </row>
        <row r="199">
          <cell r="A199" t="str">
            <v>Carex grayi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humide  /  soleil/mi ombre  /  6  </v>
          </cell>
          <cell r="G199">
            <v>0</v>
          </cell>
          <cell r="J199">
            <v>0</v>
          </cell>
          <cell r="K199">
            <v>199</v>
          </cell>
        </row>
        <row r="200">
          <cell r="A200" t="str">
            <v>Acorus calamus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>0 à -20cm  /  soleil/mi ombre  /  5</v>
          </cell>
          <cell r="G200">
            <v>0</v>
          </cell>
          <cell r="J200">
            <v>0</v>
          </cell>
          <cell r="K200">
            <v>200</v>
          </cell>
        </row>
        <row r="201">
          <cell r="A201" t="str">
            <v>Acorus calamus variegata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>0 à -20cm  /  soleil/mi ombre  /  5</v>
          </cell>
          <cell r="G201">
            <v>0</v>
          </cell>
          <cell r="J201">
            <v>0</v>
          </cell>
          <cell r="K201">
            <v>201</v>
          </cell>
        </row>
        <row r="202">
          <cell r="A202" t="str">
            <v>Acorus gramineus ogon</v>
          </cell>
          <cell r="B202" t="str">
            <v>PLANTES_AQUATIQUES</v>
          </cell>
          <cell r="C202" t="str">
            <v>JARDINS DE LEONIE</v>
          </cell>
          <cell r="D202">
            <v>2.8</v>
          </cell>
          <cell r="E202" t="str">
            <v>pc</v>
          </cell>
          <cell r="F202" t="str">
            <v xml:space="preserve">0 à -10cm  /  soleil/mi ombre  /  5  </v>
          </cell>
          <cell r="G202">
            <v>0</v>
          </cell>
          <cell r="J202">
            <v>0</v>
          </cell>
          <cell r="K202">
            <v>202</v>
          </cell>
        </row>
        <row r="203">
          <cell r="A203" t="str">
            <v>Anemopsis californica</v>
          </cell>
          <cell r="B203" t="str">
            <v>PLANTES_AQUATIQUES</v>
          </cell>
          <cell r="C203" t="str">
            <v>JARDINS DE LEONIE</v>
          </cell>
          <cell r="D203">
            <v>3.85</v>
          </cell>
          <cell r="E203" t="str">
            <v>pc</v>
          </cell>
          <cell r="F203" t="str">
            <v>0 à -5cm  /  soleil  /  4  / avril à juin</v>
          </cell>
          <cell r="G203">
            <v>0</v>
          </cell>
          <cell r="J203">
            <v>0</v>
          </cell>
          <cell r="K203">
            <v>203</v>
          </cell>
        </row>
        <row r="204">
          <cell r="A204" t="str">
            <v>Calla palustris</v>
          </cell>
          <cell r="B204" t="str">
            <v>PLANTES_AQUATIQUES</v>
          </cell>
          <cell r="C204" t="str">
            <v>JARDINS DE LEONIE</v>
          </cell>
          <cell r="D204">
            <v>2.8</v>
          </cell>
          <cell r="E204" t="str">
            <v>pc</v>
          </cell>
          <cell r="F204" t="str">
            <v>0 à -15cm  /  soleil  /  8  /  mai à août</v>
          </cell>
          <cell r="G204">
            <v>0</v>
          </cell>
          <cell r="J204">
            <v>0</v>
          </cell>
          <cell r="K204">
            <v>204</v>
          </cell>
        </row>
        <row r="205">
          <cell r="A205" t="str">
            <v>Callitriche vernalis</v>
          </cell>
          <cell r="B205" t="str">
            <v>PLANTES_AQUATIQUES</v>
          </cell>
          <cell r="C205" t="str">
            <v>JARDINS DE LEONIE</v>
          </cell>
          <cell r="D205">
            <v>2.8</v>
          </cell>
          <cell r="E205" t="str">
            <v>pc</v>
          </cell>
          <cell r="F205" t="str">
            <v>-5 à -50cm  /  soleil/mi ombre  /  3  /  mai à juil</v>
          </cell>
          <cell r="G205">
            <v>0</v>
          </cell>
          <cell r="J205">
            <v>0</v>
          </cell>
          <cell r="K205">
            <v>205</v>
          </cell>
        </row>
        <row r="206">
          <cell r="A206" t="str">
            <v>Cyperus alternifolius</v>
          </cell>
          <cell r="B206" t="str">
            <v>PLANTES_AQUATIQUES</v>
          </cell>
          <cell r="C206" t="str">
            <v>JARDINS DE LEONIE</v>
          </cell>
          <cell r="D206">
            <v>2.8</v>
          </cell>
          <cell r="E206" t="str">
            <v>pc</v>
          </cell>
          <cell r="F206" t="str">
            <v xml:space="preserve">0 à -30cm  /  soleil/mi ombre  /  2  </v>
          </cell>
          <cell r="G206">
            <v>0</v>
          </cell>
          <cell r="J206">
            <v>0</v>
          </cell>
          <cell r="K206">
            <v>206</v>
          </cell>
        </row>
        <row r="207">
          <cell r="A207" t="str">
            <v>Dichromena colorata</v>
          </cell>
          <cell r="B207" t="str">
            <v>PLANTES_AQUATIQUES</v>
          </cell>
          <cell r="C207" t="str">
            <v>JARDINS DE LEONIE</v>
          </cell>
          <cell r="D207">
            <v>2.8</v>
          </cell>
          <cell r="E207" t="str">
            <v>pc</v>
          </cell>
          <cell r="F207" t="str">
            <v>0 à -10cm  /  soleil/mi ombre  /  5  /  avril à sept</v>
          </cell>
          <cell r="G207">
            <v>0</v>
          </cell>
          <cell r="J207">
            <v>0</v>
          </cell>
          <cell r="K207">
            <v>207</v>
          </cell>
        </row>
        <row r="208">
          <cell r="A208" t="str">
            <v>Eleocharis acicularis</v>
          </cell>
          <cell r="B208" t="str">
            <v>PLANTES_AQUATIQUES</v>
          </cell>
          <cell r="C208" t="str">
            <v>JARDINS DE LEONIE</v>
          </cell>
          <cell r="D208">
            <v>2.8</v>
          </cell>
          <cell r="E208" t="str">
            <v>pc</v>
          </cell>
          <cell r="F208" t="str">
            <v>-10 à -60cm  /  soleil/mi ombre  /  6</v>
          </cell>
          <cell r="G208">
            <v>0</v>
          </cell>
          <cell r="J208">
            <v>0</v>
          </cell>
          <cell r="K208">
            <v>208</v>
          </cell>
        </row>
        <row r="209">
          <cell r="A209" t="str">
            <v>Equisetum fluvatile</v>
          </cell>
          <cell r="B209" t="str">
            <v>PLANTES_AQUATIQUES</v>
          </cell>
          <cell r="C209" t="str">
            <v>JARDINS DE LEONIE</v>
          </cell>
          <cell r="D209">
            <v>2.8</v>
          </cell>
          <cell r="E209" t="str">
            <v>pc</v>
          </cell>
          <cell r="F209" t="str">
            <v xml:space="preserve">0 à -10cm  /  soleil/mi ombre  /  3  </v>
          </cell>
          <cell r="G209">
            <v>0</v>
          </cell>
          <cell r="J209">
            <v>0</v>
          </cell>
          <cell r="K209">
            <v>209</v>
          </cell>
        </row>
        <row r="210">
          <cell r="A210" t="str">
            <v>Equisetum japonicum</v>
          </cell>
          <cell r="B210" t="str">
            <v>PLANTES_AQUATIQUES</v>
          </cell>
          <cell r="C210" t="str">
            <v>JARDINS DE LEONIE</v>
          </cell>
          <cell r="D210">
            <v>3.15</v>
          </cell>
          <cell r="E210" t="str">
            <v>pc</v>
          </cell>
          <cell r="F210" t="str">
            <v>0 à -10cm  /  soleil/mi ombre  /  2</v>
          </cell>
          <cell r="G210">
            <v>0</v>
          </cell>
          <cell r="J210">
            <v>0</v>
          </cell>
          <cell r="K210">
            <v>210</v>
          </cell>
        </row>
        <row r="211">
          <cell r="A211" t="str">
            <v>Hydrocotyle vulgaris</v>
          </cell>
          <cell r="B211" t="str">
            <v>PLANTES_AQUATIQUES</v>
          </cell>
          <cell r="C211" t="str">
            <v>JARDINS DE LEONIE</v>
          </cell>
          <cell r="D211">
            <v>2.8</v>
          </cell>
          <cell r="E211" t="str">
            <v>pc</v>
          </cell>
          <cell r="F211" t="str">
            <v>0 à -10cm  /  soleil/mi ombre  /  4</v>
          </cell>
          <cell r="G211">
            <v>0</v>
          </cell>
          <cell r="J211">
            <v>0</v>
          </cell>
          <cell r="K211">
            <v>211</v>
          </cell>
        </row>
        <row r="212">
          <cell r="A212" t="str">
            <v>Juncus effusus spiralis</v>
          </cell>
          <cell r="B212" t="str">
            <v>PLANTES_AQUATIQUES</v>
          </cell>
          <cell r="C212" t="str">
            <v>JARDINS DE LEONIE</v>
          </cell>
          <cell r="D212">
            <v>3.5</v>
          </cell>
          <cell r="E212" t="str">
            <v>pc</v>
          </cell>
          <cell r="F212" t="str">
            <v>0 à-5cm  /  soleil/mi ombre  /  6</v>
          </cell>
          <cell r="G212">
            <v>0</v>
          </cell>
          <cell r="J212">
            <v>0</v>
          </cell>
          <cell r="K212">
            <v>212</v>
          </cell>
        </row>
        <row r="213">
          <cell r="A213" t="str">
            <v>Nymphaea colorado</v>
          </cell>
          <cell r="B213" t="str">
            <v>PLANTES_AQUATIQUES</v>
          </cell>
          <cell r="C213" t="str">
            <v>JARDINS DE LEONIE</v>
          </cell>
          <cell r="D213">
            <v>14</v>
          </cell>
          <cell r="E213" t="str">
            <v>pc</v>
          </cell>
          <cell r="F213" t="str">
            <v>-40 à -60cm  /  soleil  /  1  /  mai à octobre</v>
          </cell>
          <cell r="G213">
            <v>0</v>
          </cell>
          <cell r="J213">
            <v>0</v>
          </cell>
          <cell r="K213">
            <v>213</v>
          </cell>
        </row>
        <row r="214">
          <cell r="A214" t="str">
            <v>Nymphaea gonnere</v>
          </cell>
          <cell r="B214" t="str">
            <v>PLANTES_AQUATIQUES</v>
          </cell>
          <cell r="C214" t="str">
            <v>JARDINS DE LEONIE</v>
          </cell>
          <cell r="D214">
            <v>12.6</v>
          </cell>
          <cell r="E214" t="str">
            <v>pc</v>
          </cell>
          <cell r="F214" t="str">
            <v>-40 à -90cm  /  soleil  /  1  /  mai à sept</v>
          </cell>
          <cell r="G214">
            <v>0</v>
          </cell>
          <cell r="J214">
            <v>0</v>
          </cell>
          <cell r="K214">
            <v>214</v>
          </cell>
        </row>
        <row r="215">
          <cell r="A215" t="str">
            <v>Nymphaea James Brydon</v>
          </cell>
          <cell r="B215" t="str">
            <v>PLANTES_AQUATIQUES</v>
          </cell>
          <cell r="C215" t="str">
            <v>JARDINS DE LEONIE</v>
          </cell>
          <cell r="D215">
            <v>14</v>
          </cell>
          <cell r="E215" t="str">
            <v>pc</v>
          </cell>
          <cell r="F215" t="str">
            <v>-30 à -100cm  /  soleil  /  1  /  mai à sept</v>
          </cell>
          <cell r="G215">
            <v>0</v>
          </cell>
          <cell r="J215">
            <v>0</v>
          </cell>
          <cell r="K215">
            <v>215</v>
          </cell>
        </row>
        <row r="216">
          <cell r="A216" t="str">
            <v>Nymphaea marlicea chrometella</v>
          </cell>
          <cell r="B216" t="str">
            <v>PLANTES_AQUATIQUES</v>
          </cell>
          <cell r="C216" t="str">
            <v>JARDINS DE LEONIE</v>
          </cell>
          <cell r="D216">
            <v>12.6</v>
          </cell>
          <cell r="E216" t="str">
            <v>pc</v>
          </cell>
          <cell r="F216" t="str">
            <v>-40 à -80cm  /  soleil  /  1  /  mai à sept</v>
          </cell>
          <cell r="G216">
            <v>0</v>
          </cell>
          <cell r="J216">
            <v>0</v>
          </cell>
          <cell r="K216">
            <v>216</v>
          </cell>
        </row>
        <row r="217">
          <cell r="A217" t="str">
            <v>0enanthe javanica flamingo</v>
          </cell>
          <cell r="B217" t="str">
            <v>PLANTES_AQUATIQUES</v>
          </cell>
          <cell r="C217" t="str">
            <v>JARDINS DE LEONIE</v>
          </cell>
          <cell r="D217">
            <v>2.8</v>
          </cell>
          <cell r="E217" t="str">
            <v>pc</v>
          </cell>
          <cell r="F217" t="str">
            <v>0 à -10cm  /  soleil/mi ombre  / 5  / juin à août</v>
          </cell>
          <cell r="G217">
            <v>0</v>
          </cell>
          <cell r="J217">
            <v>0</v>
          </cell>
          <cell r="K217">
            <v>217</v>
          </cell>
        </row>
        <row r="218">
          <cell r="A218" t="str">
            <v>Sagittaria graminea</v>
          </cell>
          <cell r="B218" t="str">
            <v>PLANTES_AQUATIQUES</v>
          </cell>
          <cell r="C218" t="str">
            <v>JARDINS DE LEONIE</v>
          </cell>
          <cell r="D218">
            <v>3.5</v>
          </cell>
          <cell r="E218" t="str">
            <v>pc</v>
          </cell>
          <cell r="F218" t="str">
            <v>0 à -20cm  /  soleil/mi ombre  /  5  /  juil à sept</v>
          </cell>
          <cell r="G218">
            <v>0</v>
          </cell>
          <cell r="J218">
            <v>0</v>
          </cell>
          <cell r="K218">
            <v>218</v>
          </cell>
        </row>
        <row r="219">
          <cell r="A219" t="str">
            <v>Scirpus zebrinus</v>
          </cell>
          <cell r="B219" t="str">
            <v>PLANTES_AQUATIQUES</v>
          </cell>
          <cell r="C219" t="str">
            <v>JARDINS DE LEONIE</v>
          </cell>
          <cell r="D219">
            <v>3.15</v>
          </cell>
          <cell r="E219" t="str">
            <v>pc</v>
          </cell>
          <cell r="F219" t="str">
            <v xml:space="preserve">0 à -10cm  /  soleil/mi ombre  /  6  </v>
          </cell>
          <cell r="G219">
            <v>0</v>
          </cell>
          <cell r="J219">
            <v>0</v>
          </cell>
          <cell r="K219">
            <v>219</v>
          </cell>
        </row>
        <row r="220">
          <cell r="A220" t="str">
            <v>Stratiotes aloïdes</v>
          </cell>
          <cell r="B220" t="str">
            <v>PLANTES_AQUATIQUES</v>
          </cell>
          <cell r="C220" t="str">
            <v>JARDINS DE LEONIE</v>
          </cell>
          <cell r="D220">
            <v>4.9000000000000004</v>
          </cell>
          <cell r="E220" t="str">
            <v>pc</v>
          </cell>
          <cell r="F220" t="str">
            <v>flottante  /  soleil/mi ombre  /  3</v>
          </cell>
          <cell r="G220">
            <v>0</v>
          </cell>
          <cell r="J220">
            <v>0</v>
          </cell>
          <cell r="K220">
            <v>220</v>
          </cell>
        </row>
        <row r="221">
          <cell r="A221">
            <v>0</v>
          </cell>
          <cell r="B221" t="str">
            <v>PLANTES EPURATRICES</v>
          </cell>
          <cell r="C221">
            <v>0</v>
          </cell>
          <cell r="D221">
            <v>0</v>
          </cell>
          <cell r="E221" t="str">
            <v>pc</v>
          </cell>
          <cell r="F221" t="str">
            <v>profondeur  /  exposition  /  densité au m2  /  floraison</v>
          </cell>
          <cell r="G221">
            <v>0</v>
          </cell>
          <cell r="J221">
            <v>0</v>
          </cell>
          <cell r="K221">
            <v>221</v>
          </cell>
        </row>
        <row r="222">
          <cell r="A222" t="str">
            <v>Angelica gigas</v>
          </cell>
          <cell r="B222" t="str">
            <v>PLANTES_SOL_HUMIDE</v>
          </cell>
          <cell r="C222" t="str">
            <v>JARDINS DE LEONIE</v>
          </cell>
          <cell r="D222">
            <v>3.15</v>
          </cell>
          <cell r="E222" t="str">
            <v>pc</v>
          </cell>
          <cell r="F222" t="str">
            <v>soleil/mi ombre  /  1  /  août-sept  /  100</v>
          </cell>
          <cell r="G222">
            <v>0</v>
          </cell>
          <cell r="J222">
            <v>0</v>
          </cell>
          <cell r="K222">
            <v>222</v>
          </cell>
        </row>
        <row r="223">
          <cell r="A223" t="str">
            <v>Darmera peltata</v>
          </cell>
          <cell r="B223" t="str">
            <v>PLANTES_SOL_HUMIDE</v>
          </cell>
          <cell r="C223" t="str">
            <v>JARDINS DE LEONIE</v>
          </cell>
          <cell r="D223">
            <v>3.15</v>
          </cell>
          <cell r="E223" t="str">
            <v>pc</v>
          </cell>
          <cell r="F223" t="str">
            <v>mi ombre/o  /  3 /  avril-mai  /  100</v>
          </cell>
          <cell r="G223">
            <v>0</v>
          </cell>
          <cell r="J223">
            <v>0</v>
          </cell>
          <cell r="K223">
            <v>223</v>
          </cell>
        </row>
        <row r="224">
          <cell r="A224" t="str">
            <v>Eriophorum angustifolium</v>
          </cell>
          <cell r="B224" t="str">
            <v>PLANTES_SOL_HUMIDE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soleil/mi ombre  /  8  /  40</v>
          </cell>
          <cell r="G224">
            <v>0</v>
          </cell>
          <cell r="J224">
            <v>0</v>
          </cell>
          <cell r="K224">
            <v>224</v>
          </cell>
        </row>
        <row r="225">
          <cell r="A225" t="str">
            <v>Geum mai tai</v>
          </cell>
          <cell r="B225" t="str">
            <v>PLANTES_SOL_HUMIDE</v>
          </cell>
          <cell r="C225" t="str">
            <v>JARDINS DE LEONIE</v>
          </cell>
          <cell r="D225">
            <v>3.15</v>
          </cell>
          <cell r="E225" t="str">
            <v>pc</v>
          </cell>
          <cell r="F225" t="str">
            <v>P  /  soleil  /  6  /  mai à juil  /  45</v>
          </cell>
          <cell r="G225">
            <v>0</v>
          </cell>
          <cell r="J225">
            <v>0</v>
          </cell>
          <cell r="K225">
            <v>225</v>
          </cell>
        </row>
        <row r="226">
          <cell r="A226" t="str">
            <v>Houttuynia cordata chameleon</v>
          </cell>
          <cell r="B226" t="str">
            <v>PLANTES_SOL_HUMIDE</v>
          </cell>
          <cell r="C226" t="str">
            <v>JARDINS DE LEONIE</v>
          </cell>
          <cell r="D226">
            <v>2.8</v>
          </cell>
          <cell r="E226" t="str">
            <v>pc</v>
          </cell>
          <cell r="F226" t="str">
            <v>soleil/mi ombre  /  4  /  juin à août  /  35</v>
          </cell>
          <cell r="G226">
            <v>0</v>
          </cell>
          <cell r="J226">
            <v>0</v>
          </cell>
          <cell r="K226">
            <v>226</v>
          </cell>
        </row>
        <row r="227">
          <cell r="A227" t="str">
            <v>Lysimachia nummularia aurea</v>
          </cell>
          <cell r="B227" t="str">
            <v>PLANTES_SOL_HUMIDE</v>
          </cell>
          <cell r="C227" t="str">
            <v>JARDINS DE LEONIE</v>
          </cell>
          <cell r="D227">
            <v>2.8</v>
          </cell>
          <cell r="E227" t="str">
            <v>pc</v>
          </cell>
          <cell r="F227" t="str">
            <v>P  /  soleil/mi ombre  /  5  /  mai à juil  /  5</v>
          </cell>
          <cell r="G227">
            <v>0</v>
          </cell>
          <cell r="J227">
            <v>0</v>
          </cell>
          <cell r="K227">
            <v>227</v>
          </cell>
        </row>
        <row r="228">
          <cell r="A228" t="str">
            <v>Lysimachia punctata alexander</v>
          </cell>
          <cell r="B228" t="str">
            <v>PLANTES_SOL_HUMIDE</v>
          </cell>
          <cell r="C228" t="str">
            <v>JARDINS DE LEONIE</v>
          </cell>
          <cell r="D228">
            <v>2.8</v>
          </cell>
          <cell r="E228" t="str">
            <v>pc</v>
          </cell>
          <cell r="F228" t="str">
            <v>soleil/mi ombre  /  5  /  juin à août  /  60</v>
          </cell>
          <cell r="G228">
            <v>0</v>
          </cell>
          <cell r="J228">
            <v>0</v>
          </cell>
          <cell r="K228">
            <v>228</v>
          </cell>
        </row>
        <row r="229">
          <cell r="A229" t="str">
            <v>Sagina subulata</v>
          </cell>
          <cell r="B229" t="str">
            <v>PLANTES_SOL_HUMIDE</v>
          </cell>
          <cell r="C229" t="str">
            <v>JARDINS DE LEONIE</v>
          </cell>
          <cell r="D229">
            <v>2.8</v>
          </cell>
          <cell r="E229" t="str">
            <v>pc</v>
          </cell>
          <cell r="F229" t="str">
            <v>P  /  soleil/mi ombre  /  20  /  mai à août  /  5</v>
          </cell>
          <cell r="G229">
            <v>0</v>
          </cell>
          <cell r="J229">
            <v>0</v>
          </cell>
          <cell r="K229">
            <v>229</v>
          </cell>
        </row>
        <row r="230">
          <cell r="A230" t="str">
            <v>Schizostylis coccinea major</v>
          </cell>
          <cell r="B230" t="str">
            <v>PLANTES_SOL_HUMIDE</v>
          </cell>
          <cell r="C230" t="str">
            <v>JARDINS DE LEONIE</v>
          </cell>
          <cell r="D230">
            <v>2.8</v>
          </cell>
          <cell r="E230" t="str">
            <v>pc</v>
          </cell>
          <cell r="F230" t="str">
            <v>P  /  soleil/mi ombre  /  6  /  sept à dec  /  40</v>
          </cell>
          <cell r="G230">
            <v>0</v>
          </cell>
          <cell r="J230">
            <v>0</v>
          </cell>
          <cell r="K230">
            <v>230</v>
          </cell>
        </row>
        <row r="231">
          <cell r="A231" t="str">
            <v>Thulbachia violacea</v>
          </cell>
          <cell r="B231" t="str">
            <v>PLANTES_SOL_HUMIDE</v>
          </cell>
          <cell r="C231" t="str">
            <v>JARDINS DE LEONIE</v>
          </cell>
          <cell r="D231">
            <v>3.15</v>
          </cell>
          <cell r="E231" t="str">
            <v>pc</v>
          </cell>
          <cell r="F231" t="str">
            <v>soleil  /  5  /  juil à oct  /  30</v>
          </cell>
          <cell r="G231">
            <v>0</v>
          </cell>
          <cell r="J231">
            <v>0</v>
          </cell>
          <cell r="K231">
            <v>231</v>
          </cell>
        </row>
        <row r="232">
          <cell r="A232" t="str">
            <v>Tradescantia zwanenburg blue</v>
          </cell>
          <cell r="B232" t="str">
            <v>PLANTES_SOL_HUMIDE</v>
          </cell>
          <cell r="C232" t="str">
            <v>JARDINS DE LEONIE</v>
          </cell>
          <cell r="D232">
            <v>3.15</v>
          </cell>
          <cell r="E232" t="str">
            <v>pc</v>
          </cell>
          <cell r="F232" t="str">
            <v>soleil/mi ombre  /  6  /  mai à sept  /  40</v>
          </cell>
          <cell r="G232">
            <v>0</v>
          </cell>
          <cell r="J232">
            <v>0</v>
          </cell>
          <cell r="K232">
            <v>232</v>
          </cell>
        </row>
        <row r="233">
          <cell r="A233">
            <v>0</v>
          </cell>
          <cell r="B233" t="str">
            <v>PLANTES_SOL_FRAIS</v>
          </cell>
          <cell r="C233">
            <v>0</v>
          </cell>
          <cell r="D233">
            <v>0</v>
          </cell>
          <cell r="E233" t="str">
            <v>pc</v>
          </cell>
          <cell r="F233" t="str">
            <v>persistance  /  exposition  /  densité au m2  /  floraison  /  hauteur en cm</v>
          </cell>
          <cell r="G233">
            <v>0</v>
          </cell>
          <cell r="J233">
            <v>0</v>
          </cell>
          <cell r="K233">
            <v>233</v>
          </cell>
        </row>
        <row r="234">
          <cell r="A234" t="str">
            <v>Acanthus spinosus</v>
          </cell>
          <cell r="B234" t="str">
            <v>PLANTES_SOL_FRAIS</v>
          </cell>
          <cell r="C234" t="str">
            <v>JARDINS DE LEONIE</v>
          </cell>
          <cell r="D234">
            <v>3.15</v>
          </cell>
          <cell r="E234" t="str">
            <v>pc</v>
          </cell>
          <cell r="F234" t="str">
            <v>P  /  soleil/mi ombre  /  3  /  juin à août  /  80</v>
          </cell>
          <cell r="G234">
            <v>0</v>
          </cell>
          <cell r="J234">
            <v>0</v>
          </cell>
          <cell r="K234">
            <v>234</v>
          </cell>
        </row>
        <row r="235">
          <cell r="A235" t="str">
            <v>Acanthus whitewater</v>
          </cell>
          <cell r="B235" t="str">
            <v>PLANTES_SOL_FRAIS</v>
          </cell>
          <cell r="C235" t="str">
            <v>JARDINS DE LEONIE</v>
          </cell>
          <cell r="D235">
            <v>5.6</v>
          </cell>
          <cell r="E235" t="str">
            <v>pc</v>
          </cell>
          <cell r="F235" t="str">
            <v>P  /  soleil/mi ombre  /  3  /  juin à sept  /  150</v>
          </cell>
          <cell r="G235">
            <v>0</v>
          </cell>
          <cell r="J235">
            <v>0</v>
          </cell>
          <cell r="K235">
            <v>235</v>
          </cell>
        </row>
        <row r="236">
          <cell r="A236" t="str">
            <v>feuillage panaché</v>
          </cell>
          <cell r="B236" t="str">
            <v>PLANTES_SOL_FRAIS</v>
          </cell>
          <cell r="C236" t="str">
            <v>JARDINS DE LEONIE</v>
          </cell>
          <cell r="D236">
            <v>0</v>
          </cell>
          <cell r="E236" t="str">
            <v>pc</v>
          </cell>
          <cell r="F236" t="str">
            <v>Camassia blauwe donau</v>
          </cell>
          <cell r="G236">
            <v>0</v>
          </cell>
          <cell r="J236">
            <v>0</v>
          </cell>
          <cell r="K236">
            <v>236</v>
          </cell>
        </row>
        <row r="237">
          <cell r="A237" t="str">
            <v>Camassia blauwe donau</v>
          </cell>
          <cell r="B237" t="str">
            <v>PLANTES_SOL_FRAIS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soleil/mi ombre  /  15  / mai-juin  /  60</v>
          </cell>
          <cell r="G237">
            <v>0</v>
          </cell>
          <cell r="J237">
            <v>0</v>
          </cell>
          <cell r="K237">
            <v>237</v>
          </cell>
        </row>
        <row r="238">
          <cell r="A238" t="str">
            <v>Deschampsia flexuosa tatra gold</v>
          </cell>
          <cell r="B238" t="str">
            <v>PLANTES_SOL_FRAIS</v>
          </cell>
          <cell r="C238" t="str">
            <v>JARDINS DE LEONIE</v>
          </cell>
          <cell r="D238">
            <v>2.8</v>
          </cell>
          <cell r="E238" t="str">
            <v>pc</v>
          </cell>
          <cell r="F238" t="str">
            <v>P  /  soleil/mi ombre  /  9  /  50</v>
          </cell>
          <cell r="G238">
            <v>0</v>
          </cell>
          <cell r="J238">
            <v>0</v>
          </cell>
          <cell r="K238">
            <v>238</v>
          </cell>
        </row>
        <row r="239">
          <cell r="A239" t="str">
            <v>Echinacea purpurea catharina</v>
          </cell>
          <cell r="B239" t="str">
            <v>PLANTES_SOL_FRAIS</v>
          </cell>
          <cell r="C239" t="str">
            <v>JARDINS DE LEONIE</v>
          </cell>
          <cell r="D239">
            <v>3.85</v>
          </cell>
          <cell r="E239" t="str">
            <v>pc</v>
          </cell>
          <cell r="F239" t="str">
            <v>soleil  /  8  /  juil à sept  /  60</v>
          </cell>
          <cell r="G239">
            <v>0</v>
          </cell>
          <cell r="J239">
            <v>0</v>
          </cell>
          <cell r="K239">
            <v>239</v>
          </cell>
        </row>
        <row r="240">
          <cell r="A240" t="str">
            <v>Echinacea cinnamon cupcake</v>
          </cell>
          <cell r="B240" t="str">
            <v>PLANTES_SOL_FRAIS</v>
          </cell>
          <cell r="C240" t="str">
            <v>JARDINS DE LEONIE</v>
          </cell>
          <cell r="D240">
            <v>3.85</v>
          </cell>
          <cell r="E240" t="str">
            <v>pc</v>
          </cell>
          <cell r="F240" t="str">
            <v>soleil  /  8  /  juil à sept  /  50</v>
          </cell>
          <cell r="G240">
            <v>0</v>
          </cell>
          <cell r="J240">
            <v>0</v>
          </cell>
          <cell r="K240">
            <v>240</v>
          </cell>
        </row>
        <row r="241">
          <cell r="A241" t="str">
            <v>Geranium orkney cherry</v>
          </cell>
          <cell r="B241" t="str">
            <v>PLANTES_SOL_FRAIS</v>
          </cell>
          <cell r="C241" t="str">
            <v>JARDINS DE LEONIE</v>
          </cell>
          <cell r="D241">
            <v>3.15</v>
          </cell>
          <cell r="E241" t="str">
            <v>pc</v>
          </cell>
          <cell r="F241" t="str">
            <v>P  /  toute  /  6  /  juin à sept  /  30</v>
          </cell>
          <cell r="G241">
            <v>0</v>
          </cell>
          <cell r="J241">
            <v>0</v>
          </cell>
          <cell r="K241">
            <v>241</v>
          </cell>
        </row>
        <row r="242">
          <cell r="A242" t="str">
            <v>Hakonechloa macra nicolas</v>
          </cell>
          <cell r="B242" t="str">
            <v>PLANTES_SOL_FRAIS</v>
          </cell>
          <cell r="C242" t="str">
            <v>JARDINS DE LEONIE</v>
          </cell>
          <cell r="D242">
            <v>3.5</v>
          </cell>
          <cell r="E242" t="str">
            <v>pc</v>
          </cell>
          <cell r="F242" t="str">
            <v>P  /  soleil/mi ombre  /  4  /  40</v>
          </cell>
          <cell r="G242">
            <v>0</v>
          </cell>
          <cell r="J242">
            <v>0</v>
          </cell>
          <cell r="K242">
            <v>242</v>
          </cell>
        </row>
        <row r="243">
          <cell r="A243" t="str">
            <v>bite</v>
          </cell>
          <cell r="B243" t="str">
            <v>PLANTES_SOL_FRAIS</v>
          </cell>
          <cell r="C243">
            <v>0</v>
          </cell>
          <cell r="D243">
            <v>2</v>
          </cell>
          <cell r="E243" t="str">
            <v>un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243</v>
          </cell>
        </row>
        <row r="244">
          <cell r="A244" t="str">
            <v>Hosta francee</v>
          </cell>
          <cell r="B244" t="str">
            <v>PLANTES_SOL_FRAIS</v>
          </cell>
          <cell r="C244" t="str">
            <v>JARDINS DE LEONIE</v>
          </cell>
          <cell r="D244">
            <v>3.5</v>
          </cell>
          <cell r="E244" t="str">
            <v>pc</v>
          </cell>
          <cell r="F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44">
            <v>0</v>
          </cell>
          <cell r="J244">
            <v>0</v>
          </cell>
          <cell r="K244">
            <v>244</v>
          </cell>
        </row>
        <row r="245">
          <cell r="A245" t="str">
            <v>Hosta guacamole</v>
          </cell>
          <cell r="B245" t="str">
            <v>PLANTES_SOL_FRAIS</v>
          </cell>
          <cell r="C245" t="str">
            <v>JARDINS DE LEONIE</v>
          </cell>
          <cell r="D245">
            <v>3.5</v>
          </cell>
          <cell r="E245" t="str">
            <v>pc</v>
          </cell>
          <cell r="F245" t="str">
            <v>soleil/mi ombre  /  4  /  juin-juil  /  60</v>
          </cell>
          <cell r="G245">
            <v>0</v>
          </cell>
          <cell r="J245">
            <v>0</v>
          </cell>
          <cell r="K245">
            <v>245</v>
          </cell>
        </row>
        <row r="246">
          <cell r="A246" t="str">
            <v>une des rares hostas aimant le soleil</v>
          </cell>
          <cell r="B246" t="str">
            <v>PLANTES_SOL_FRAIS</v>
          </cell>
          <cell r="C246" t="str">
            <v>JARDINS DE LEONIE</v>
          </cell>
          <cell r="D246">
            <v>0</v>
          </cell>
          <cell r="E246" t="str">
            <v>pc</v>
          </cell>
          <cell r="F246" t="str">
            <v>Ligularia dentala desdemona</v>
          </cell>
          <cell r="G246">
            <v>0</v>
          </cell>
          <cell r="J246">
            <v>0</v>
          </cell>
          <cell r="K246">
            <v>246</v>
          </cell>
        </row>
        <row r="247">
          <cell r="A247" t="str">
            <v>Ligularia dentala desdemona</v>
          </cell>
          <cell r="B247" t="str">
            <v>PLANTES_SOL_FRAIS</v>
          </cell>
          <cell r="C247" t="str">
            <v>JARDINS DE LEONIE</v>
          </cell>
          <cell r="D247">
            <v>2.8</v>
          </cell>
          <cell r="E247" t="str">
            <v>pc</v>
          </cell>
          <cell r="F247" t="str">
            <v>mi ombre/o  /  4  /  juil à sept  /  100</v>
          </cell>
          <cell r="G247">
            <v>0</v>
          </cell>
          <cell r="J247">
            <v>0</v>
          </cell>
          <cell r="K247">
            <v>247</v>
          </cell>
        </row>
        <row r="248">
          <cell r="A248" t="str">
            <v>Lychnis flos-cuculis</v>
          </cell>
          <cell r="B248" t="str">
            <v>PLANTES_SOL_FRAIS</v>
          </cell>
          <cell r="C248" t="str">
            <v>JARDINS DE LEONIE</v>
          </cell>
          <cell r="D248">
            <v>2.8</v>
          </cell>
          <cell r="E248" t="str">
            <v>pc</v>
          </cell>
          <cell r="F248" t="str">
            <v>P  /  soleil/mi ombre  /  8  /  mai-juin  /  40</v>
          </cell>
          <cell r="G248">
            <v>0</v>
          </cell>
          <cell r="J248">
            <v>0</v>
          </cell>
          <cell r="K248">
            <v>248</v>
          </cell>
        </row>
        <row r="249">
          <cell r="A249" t="str">
            <v>Persicaria bistorta</v>
          </cell>
          <cell r="B249" t="str">
            <v>PLANTES_SOL_FRAIS</v>
          </cell>
          <cell r="C249" t="str">
            <v>JARDINS DE LEONIE</v>
          </cell>
          <cell r="D249">
            <v>2.8</v>
          </cell>
          <cell r="E249" t="str">
            <v>pc</v>
          </cell>
          <cell r="F249" t="str">
            <v>soleil  /  6  /  juin à août  /  40</v>
          </cell>
          <cell r="G249">
            <v>0</v>
          </cell>
          <cell r="J249">
            <v>0</v>
          </cell>
          <cell r="K249">
            <v>249</v>
          </cell>
        </row>
        <row r="250">
          <cell r="A250" t="str">
            <v>Rodgersia chocolate wings</v>
          </cell>
          <cell r="B250" t="str">
            <v>PLANTES_SOL_FRAIS</v>
          </cell>
          <cell r="C250" t="str">
            <v>JARDINS DE LEONIE</v>
          </cell>
          <cell r="D250">
            <v>3.5</v>
          </cell>
          <cell r="E250" t="str">
            <v>pc</v>
          </cell>
          <cell r="F250" t="str">
            <v>soleil/mi ombre  /  1  /  juin à août  /  100</v>
          </cell>
          <cell r="G250">
            <v>0</v>
          </cell>
          <cell r="J250">
            <v>0</v>
          </cell>
          <cell r="K250">
            <v>250</v>
          </cell>
        </row>
        <row r="251">
          <cell r="A251" t="str">
            <v>Tellima grandiflora rubra</v>
          </cell>
          <cell r="B251" t="str">
            <v>PLANTES_SOL_FRAIS</v>
          </cell>
          <cell r="C251" t="str">
            <v>JARDINS DE LEONIE</v>
          </cell>
          <cell r="D251">
            <v>2.8</v>
          </cell>
          <cell r="E251" t="str">
            <v>pc</v>
          </cell>
          <cell r="F251" t="str">
            <v>P  /  soleil/mi ombre  /  2  /  mai-juin  /  60</v>
          </cell>
          <cell r="G251">
            <v>0</v>
          </cell>
          <cell r="J251">
            <v>0</v>
          </cell>
          <cell r="K251">
            <v>251</v>
          </cell>
        </row>
        <row r="252">
          <cell r="A252" t="str">
            <v>POSTE DE RELEVAGE EAUX USEES 2 POMPES</v>
          </cell>
          <cell r="B252" t="str">
            <v>POSTES_DE_RELEVAGES</v>
          </cell>
          <cell r="C252" t="str">
            <v>SASKIT</v>
          </cell>
          <cell r="D252">
            <v>0</v>
          </cell>
          <cell r="E252" t="str">
            <v>pc</v>
          </cell>
          <cell r="F252" t="str">
            <v>-</v>
          </cell>
          <cell r="G252" t="str">
            <v>-</v>
          </cell>
          <cell r="J252">
            <v>0</v>
          </cell>
          <cell r="K252">
            <v>252</v>
          </cell>
        </row>
        <row r="253">
          <cell r="A253" t="str">
            <v>CONNECTEUR 3 POLES</v>
          </cell>
          <cell r="B253" t="str">
            <v>POSTES_DE_RELEVAGES</v>
          </cell>
          <cell r="C253" t="str">
            <v>SASKIT</v>
          </cell>
          <cell r="D253">
            <v>10.5</v>
          </cell>
          <cell r="E253" t="str">
            <v>pc</v>
          </cell>
          <cell r="F253" t="str">
            <v>-</v>
          </cell>
          <cell r="G253" t="str">
            <v>-</v>
          </cell>
          <cell r="J253">
            <v>0</v>
          </cell>
          <cell r="K253">
            <v>253</v>
          </cell>
        </row>
        <row r="254">
          <cell r="A254" t="str">
            <v>RACCORD PEHD SOUPLE POUR POSTE DE RELEVAGE</v>
          </cell>
          <cell r="B254" t="str">
            <v>POSTES_DE_RELEVAGES</v>
          </cell>
          <cell r="C254" t="str">
            <v>SASKIT</v>
          </cell>
          <cell r="D254">
            <v>15</v>
          </cell>
          <cell r="E254" t="str">
            <v>pc</v>
          </cell>
          <cell r="F254" t="str">
            <v>-</v>
          </cell>
          <cell r="G254" t="str">
            <v>-</v>
          </cell>
          <cell r="J254">
            <v>0</v>
          </cell>
          <cell r="K254">
            <v>254</v>
          </cell>
        </row>
        <row r="255">
          <cell r="A255" t="str">
            <v>BROYEUR AQUATIRIS</v>
          </cell>
          <cell r="B255" t="str">
            <v>POSTES_DE_RELEVAGES</v>
          </cell>
          <cell r="C255" t="str">
            <v>SASKIT</v>
          </cell>
          <cell r="D255">
            <v>497.35</v>
          </cell>
          <cell r="E255" t="str">
            <v>pc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255</v>
          </cell>
        </row>
        <row r="256">
          <cell r="A256" t="str">
            <v>POMPES EAUX CLAIRES - OPTIMA</v>
          </cell>
          <cell r="B256" t="str">
            <v>POSTES_DE_RELEVAGES</v>
          </cell>
          <cell r="C256" t="str">
            <v>SASKIT</v>
          </cell>
          <cell r="D256">
            <v>111</v>
          </cell>
          <cell r="E256" t="str">
            <v>pc</v>
          </cell>
          <cell r="F256" t="str">
            <v>-</v>
          </cell>
          <cell r="G256" t="str">
            <v>-</v>
          </cell>
          <cell r="J256">
            <v>0</v>
          </cell>
          <cell r="K256">
            <v>256</v>
          </cell>
        </row>
        <row r="257">
          <cell r="A257" t="str">
            <v>POMPES EAUX CLAIRES - BEST ONE VOX</v>
          </cell>
          <cell r="B257" t="str">
            <v>POSTES_DE_RELEVAGES</v>
          </cell>
          <cell r="C257" t="str">
            <v>SASKIT</v>
          </cell>
          <cell r="D257">
            <v>129</v>
          </cell>
          <cell r="E257" t="str">
            <v>pc</v>
          </cell>
          <cell r="F257" t="str">
            <v>-</v>
          </cell>
          <cell r="G257" t="str">
            <v>-</v>
          </cell>
          <cell r="J257">
            <v>0</v>
          </cell>
          <cell r="K257">
            <v>257</v>
          </cell>
        </row>
        <row r="258">
          <cell r="A258" t="str">
            <v>OVERFLOW ALARM BOX</v>
          </cell>
          <cell r="B258" t="str">
            <v>POSTES_DE_RELEVAGES</v>
          </cell>
          <cell r="C258" t="str">
            <v>SASKIT</v>
          </cell>
          <cell r="D258">
            <v>130.5</v>
          </cell>
          <cell r="E258" t="str">
            <v>pc</v>
          </cell>
          <cell r="F258" t="str">
            <v>-</v>
          </cell>
          <cell r="G258" t="str">
            <v>-</v>
          </cell>
          <cell r="J258">
            <v>0</v>
          </cell>
          <cell r="K258">
            <v>258</v>
          </cell>
        </row>
        <row r="259">
          <cell r="A259" t="str">
            <v>POMPES SUBMERSIBLES POUR EAUX CHARGEES - RIGHT</v>
          </cell>
          <cell r="B259" t="str">
            <v>POSTES_DE_RELEVAGES</v>
          </cell>
          <cell r="C259" t="str">
            <v>SASKIT</v>
          </cell>
          <cell r="D259">
            <v>181.5</v>
          </cell>
          <cell r="E259" t="str">
            <v>pc</v>
          </cell>
          <cell r="F259" t="str">
            <v>-</v>
          </cell>
          <cell r="G259" t="str">
            <v>-</v>
          </cell>
          <cell r="J259">
            <v>0</v>
          </cell>
          <cell r="K259">
            <v>259</v>
          </cell>
        </row>
        <row r="260">
          <cell r="A260" t="str">
            <v>POMPES SUBMERSIBLES POUR EAUX CHARGEES - RIGHT</v>
          </cell>
          <cell r="B260" t="str">
            <v>POSTES_DE_RELEVAGES</v>
          </cell>
          <cell r="C260" t="str">
            <v>SASKIT</v>
          </cell>
          <cell r="D260">
            <v>225.4</v>
          </cell>
          <cell r="E260" t="str">
            <v>pc</v>
          </cell>
          <cell r="F260" t="str">
            <v>-</v>
          </cell>
          <cell r="G260" t="str">
            <v>-</v>
          </cell>
          <cell r="J260">
            <v>0</v>
          </cell>
          <cell r="K260">
            <v>260</v>
          </cell>
        </row>
        <row r="261">
          <cell r="A261" t="str">
            <v>POMPES SUBMERSIBLES POUR EAUX CHARGEES - DW VOX</v>
          </cell>
          <cell r="B261" t="str">
            <v>POSTES_DE_RELEVAGES</v>
          </cell>
          <cell r="C261" t="str">
            <v>SASKIT</v>
          </cell>
          <cell r="D261">
            <v>303.8</v>
          </cell>
          <cell r="E261" t="str">
            <v>pc</v>
          </cell>
          <cell r="F261" t="str">
            <v>-</v>
          </cell>
          <cell r="G261" t="str">
            <v>-</v>
          </cell>
          <cell r="J261">
            <v>0</v>
          </cell>
          <cell r="K261">
            <v>261</v>
          </cell>
        </row>
        <row r="262">
          <cell r="A262" t="str">
            <v>POSTE DE RELEVAGE EAUX CLAIRES</v>
          </cell>
          <cell r="B262" t="str">
            <v>POSTES_DE_RELEVAGES</v>
          </cell>
          <cell r="C262" t="str">
            <v>SASKIT</v>
          </cell>
          <cell r="D262">
            <v>339.55</v>
          </cell>
          <cell r="E262" t="str">
            <v>pc</v>
          </cell>
          <cell r="F262" t="str">
            <v>-</v>
          </cell>
          <cell r="G262" t="str">
            <v>-</v>
          </cell>
          <cell r="J262">
            <v>0</v>
          </cell>
          <cell r="K262">
            <v>262</v>
          </cell>
        </row>
        <row r="263">
          <cell r="A263" t="str">
            <v>POMPES SUBMERSIBLES POUR EAUX CHARGEES - DW VOX</v>
          </cell>
          <cell r="B263" t="str">
            <v>POSTES_DE_RELEVAGES</v>
          </cell>
          <cell r="C263" t="str">
            <v>SASKIT</v>
          </cell>
          <cell r="D263">
            <v>373.8</v>
          </cell>
          <cell r="E263" t="str">
            <v>pc</v>
          </cell>
          <cell r="F263" t="str">
            <v>-</v>
          </cell>
          <cell r="G263" t="str">
            <v>-</v>
          </cell>
          <cell r="J263">
            <v>0</v>
          </cell>
          <cell r="K263">
            <v>263</v>
          </cell>
        </row>
        <row r="264">
          <cell r="A264" t="str">
            <v>POMPES SUBMERSIBLES POUR EAUX CHARGEES - DW VOX</v>
          </cell>
          <cell r="B264" t="str">
            <v>POSTES_DE_RELEVAGES</v>
          </cell>
          <cell r="C264" t="str">
            <v>SASKIT</v>
          </cell>
          <cell r="D264">
            <v>414.4</v>
          </cell>
          <cell r="E264" t="str">
            <v>pc</v>
          </cell>
          <cell r="F264" t="str">
            <v>-</v>
          </cell>
          <cell r="G264" t="str">
            <v>-</v>
          </cell>
          <cell r="J264">
            <v>0</v>
          </cell>
          <cell r="K264">
            <v>264</v>
          </cell>
        </row>
        <row r="265">
          <cell r="A265" t="str">
            <v>Poste de relevage pompe Right</v>
          </cell>
          <cell r="B265" t="str">
            <v>POSTES_DE_RELEVAGES</v>
          </cell>
          <cell r="C265" t="str">
            <v>SASKIT</v>
          </cell>
          <cell r="D265">
            <v>669</v>
          </cell>
          <cell r="E265" t="str">
            <v>pc</v>
          </cell>
          <cell r="F265" t="str">
            <v>-</v>
          </cell>
          <cell r="G265" t="str">
            <v>-</v>
          </cell>
          <cell r="J265">
            <v>0</v>
          </cell>
          <cell r="K265">
            <v>265</v>
          </cell>
        </row>
        <row r="266">
          <cell r="A266" t="str">
            <v>Poste de relevage cuve ø800</v>
          </cell>
          <cell r="B266" t="str">
            <v>POSTES_DE_RELEVAGES</v>
          </cell>
          <cell r="C266" t="str">
            <v>SASKIT</v>
          </cell>
          <cell r="D266">
            <v>755.67</v>
          </cell>
          <cell r="E266" t="str">
            <v>pc</v>
          </cell>
          <cell r="F266" t="str">
            <v>-</v>
          </cell>
          <cell r="G266" t="str">
            <v>-</v>
          </cell>
          <cell r="J266">
            <v>0</v>
          </cell>
          <cell r="K266">
            <v>266</v>
          </cell>
        </row>
        <row r="267">
          <cell r="A267" t="str">
            <v>Poste de relevage pompe Dwvox</v>
          </cell>
          <cell r="B267" t="str">
            <v>POSTES_DE_RELEVAGES</v>
          </cell>
          <cell r="C267" t="str">
            <v>SASKIT</v>
          </cell>
          <cell r="D267">
            <v>785.7</v>
          </cell>
          <cell r="E267" t="str">
            <v>pc</v>
          </cell>
          <cell r="F267" t="str">
            <v>-</v>
          </cell>
          <cell r="G267" t="str">
            <v>-</v>
          </cell>
          <cell r="J267">
            <v>0</v>
          </cell>
          <cell r="K267">
            <v>267</v>
          </cell>
        </row>
        <row r="268">
          <cell r="A268" t="str">
            <v>Poste de relevage avec barres de guidage</v>
          </cell>
          <cell r="B268" t="str">
            <v>POSTES_DE_RELEVAGES</v>
          </cell>
          <cell r="C268" t="str">
            <v>SASKIT</v>
          </cell>
          <cell r="D268">
            <v>899</v>
          </cell>
          <cell r="E268" t="str">
            <v>pc</v>
          </cell>
          <cell r="F268" t="str">
            <v>-</v>
          </cell>
          <cell r="G268" t="str">
            <v>-</v>
          </cell>
          <cell r="J268">
            <v>0</v>
          </cell>
          <cell r="K268">
            <v>268</v>
          </cell>
        </row>
        <row r="269">
          <cell r="A269" t="str">
            <v>Raccord PE – PVC</v>
          </cell>
          <cell r="B269" t="str">
            <v>PRESSION_DIA_50</v>
          </cell>
          <cell r="C269" t="str">
            <v>PUM</v>
          </cell>
          <cell r="D269">
            <v>0</v>
          </cell>
          <cell r="E269" t="str">
            <v>pc</v>
          </cell>
          <cell r="F269" t="str">
            <v>-</v>
          </cell>
          <cell r="G269">
            <v>0</v>
          </cell>
          <cell r="J269">
            <v>0</v>
          </cell>
          <cell r="K269">
            <v>269</v>
          </cell>
        </row>
        <row r="270">
          <cell r="A270" t="str">
            <v>tuyaux pression PE  dia 50    50m</v>
          </cell>
          <cell r="B270" t="str">
            <v>PRESSION_DIA_50</v>
          </cell>
          <cell r="C270" t="str">
            <v>PUM</v>
          </cell>
          <cell r="D270">
            <v>3.7383999999999999</v>
          </cell>
          <cell r="E270" t="str">
            <v>pc</v>
          </cell>
          <cell r="F270" t="str">
            <v>-</v>
          </cell>
          <cell r="G270">
            <v>3.7383999999999999</v>
          </cell>
          <cell r="J270">
            <v>0</v>
          </cell>
          <cell r="K270">
            <v>270</v>
          </cell>
        </row>
        <row r="271">
          <cell r="A271" t="str">
            <v>Raccord PVC-PE DIA 50 x1/5 réf 3-3661</v>
          </cell>
          <cell r="B271" t="str">
            <v>PRESSION_DIA_50</v>
          </cell>
          <cell r="C271" t="str">
            <v>PUM</v>
          </cell>
          <cell r="D271">
            <v>0</v>
          </cell>
          <cell r="E271" t="str">
            <v>pc</v>
          </cell>
          <cell r="F271" t="str">
            <v>-</v>
          </cell>
          <cell r="G271">
            <v>6.75</v>
          </cell>
          <cell r="J271">
            <v>0</v>
          </cell>
          <cell r="K271">
            <v>271</v>
          </cell>
        </row>
        <row r="272">
          <cell r="A272" t="str">
            <v>Manchon PVC pression TAR RENF 50x1¨1/2 réf 1-3394</v>
          </cell>
          <cell r="B272" t="str">
            <v>PRESSION_DIA_50</v>
          </cell>
          <cell r="C272" t="str">
            <v>PUM</v>
          </cell>
          <cell r="D272">
            <v>0</v>
          </cell>
          <cell r="E272" t="str">
            <v>pc</v>
          </cell>
          <cell r="F272" t="str">
            <v>-</v>
          </cell>
          <cell r="G272">
            <v>9.02</v>
          </cell>
          <cell r="J272">
            <v>0</v>
          </cell>
          <cell r="K272">
            <v>272</v>
          </cell>
        </row>
        <row r="273">
          <cell r="A273" t="str">
            <v>Barre T 40</v>
          </cell>
          <cell r="B273" t="str">
            <v>PROTECTIONS_SANITAIRES</v>
          </cell>
          <cell r="C273" t="str">
            <v>SASKIT</v>
          </cell>
          <cell r="D273">
            <v>16.72</v>
          </cell>
          <cell r="E273" t="str">
            <v>ml</v>
          </cell>
          <cell r="F273" t="str">
            <v>-</v>
          </cell>
          <cell r="G273" t="str">
            <v>-</v>
          </cell>
          <cell r="J273">
            <v>0</v>
          </cell>
          <cell r="K273">
            <v>273</v>
          </cell>
        </row>
        <row r="274">
          <cell r="A274" t="str">
            <v>Barre T 45</v>
          </cell>
          <cell r="B274" t="str">
            <v>PROTECTIONS_SANITAIRES</v>
          </cell>
          <cell r="C274" t="str">
            <v>SASKIT</v>
          </cell>
          <cell r="D274">
            <v>18.480000000000004</v>
          </cell>
          <cell r="E274" t="str">
            <v>ml</v>
          </cell>
          <cell r="F274" t="str">
            <v>-</v>
          </cell>
          <cell r="G274" t="str">
            <v>-</v>
          </cell>
          <cell r="J274">
            <v>0</v>
          </cell>
          <cell r="K274">
            <v>274</v>
          </cell>
        </row>
        <row r="275">
          <cell r="A275" t="str">
            <v>Barre T 50</v>
          </cell>
          <cell r="B275" t="str">
            <v>PROTECTIONS_SANITAIRES</v>
          </cell>
          <cell r="C275" t="str">
            <v>SASKIT</v>
          </cell>
          <cell r="D275">
            <v>20.5</v>
          </cell>
          <cell r="E275" t="str">
            <v>ml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275</v>
          </cell>
        </row>
        <row r="276">
          <cell r="A276" t="str">
            <v>Cornière galva 40</v>
          </cell>
          <cell r="B276" t="str">
            <v>PROTECTIONS_SANITAIRES</v>
          </cell>
          <cell r="C276">
            <v>0</v>
          </cell>
          <cell r="D276">
            <v>15</v>
          </cell>
          <cell r="E276" t="str">
            <v>ml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276</v>
          </cell>
        </row>
        <row r="277">
          <cell r="A277" t="str">
            <v>Caillebotis 1x1 m</v>
          </cell>
          <cell r="B277" t="str">
            <v>PROTECTIONS_SANITAIRES</v>
          </cell>
          <cell r="C277" t="str">
            <v>SASKIT</v>
          </cell>
          <cell r="D277">
            <v>24.09</v>
          </cell>
          <cell r="E277" t="str">
            <v>pc</v>
          </cell>
          <cell r="F277" t="str">
            <v>-</v>
          </cell>
          <cell r="G277" t="str">
            <v>-</v>
          </cell>
          <cell r="J277">
            <v>0</v>
          </cell>
          <cell r="K277">
            <v>277</v>
          </cell>
        </row>
        <row r="278">
          <cell r="A278" t="str">
            <v>Caillebotis 1x1,5 m</v>
          </cell>
          <cell r="B278" t="str">
            <v>PROTECTIONS_SANITAIRES</v>
          </cell>
          <cell r="C278" t="str">
            <v>SASKIT</v>
          </cell>
          <cell r="D278">
            <v>29.997000000000003</v>
          </cell>
          <cell r="E278" t="str">
            <v>pc</v>
          </cell>
          <cell r="F278" t="str">
            <v>-</v>
          </cell>
          <cell r="G278" t="str">
            <v>-</v>
          </cell>
          <cell r="J278">
            <v>0</v>
          </cell>
          <cell r="K278">
            <v>278</v>
          </cell>
        </row>
        <row r="279">
          <cell r="A279" t="str">
            <v>KIT CAILLEBOTIS FV GEOMEMBRANE 3EH3*2</v>
          </cell>
          <cell r="B279" t="str">
            <v>PROTECTIONS_SANITAIRES</v>
          </cell>
          <cell r="C279" t="str">
            <v>SASKIT</v>
          </cell>
          <cell r="D279">
            <v>221.69</v>
          </cell>
          <cell r="E279" t="str">
            <v>pc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279</v>
          </cell>
        </row>
        <row r="280">
          <cell r="A280" t="str">
            <v>KIT CAILLEBOTIS FV GEOMEMBRANE 4EH4*2</v>
          </cell>
          <cell r="B280" t="str">
            <v>PROTECTIONS_SANITAIRES</v>
          </cell>
          <cell r="C280" t="str">
            <v>SASKIT</v>
          </cell>
          <cell r="D280">
            <v>279.92</v>
          </cell>
          <cell r="E280" t="str">
            <v>pc</v>
          </cell>
          <cell r="F280" t="str">
            <v>-</v>
          </cell>
          <cell r="G280" t="str">
            <v>-</v>
          </cell>
          <cell r="H280">
            <v>0</v>
          </cell>
          <cell r="I280">
            <v>0</v>
          </cell>
          <cell r="J280">
            <v>0</v>
          </cell>
          <cell r="K280">
            <v>280</v>
          </cell>
        </row>
        <row r="281">
          <cell r="A281" t="str">
            <v>KIT CAILLEBOTIS FV GEOMEMBRANE 5EH4*2,5</v>
          </cell>
          <cell r="B281" t="str">
            <v>PROTECTIONS_SANITAIRES</v>
          </cell>
          <cell r="C281" t="str">
            <v>SASKIT</v>
          </cell>
          <cell r="D281">
            <v>332.96</v>
          </cell>
          <cell r="E281" t="str">
            <v>pc</v>
          </cell>
          <cell r="F281" t="str">
            <v>-</v>
          </cell>
          <cell r="G281" t="str">
            <v>-</v>
          </cell>
          <cell r="H281">
            <v>0</v>
          </cell>
          <cell r="I281">
            <v>0</v>
          </cell>
          <cell r="J281">
            <v>0</v>
          </cell>
          <cell r="K281">
            <v>281</v>
          </cell>
        </row>
        <row r="282">
          <cell r="A282" t="str">
            <v>KIT CAILLEBOTIS FV GEOMEMBRANE 6EH4*3</v>
          </cell>
          <cell r="B282" t="str">
            <v>PROTECTIONS_SANITAIRES</v>
          </cell>
          <cell r="C282" t="str">
            <v>SASKIT</v>
          </cell>
          <cell r="D282">
            <v>445.36</v>
          </cell>
          <cell r="E282" t="str">
            <v>pc</v>
          </cell>
          <cell r="F282" t="str">
            <v>-</v>
          </cell>
          <cell r="G282" t="str">
            <v>-</v>
          </cell>
          <cell r="H282">
            <v>0</v>
          </cell>
          <cell r="I282">
            <v>0</v>
          </cell>
          <cell r="J282">
            <v>0</v>
          </cell>
          <cell r="K282">
            <v>282</v>
          </cell>
        </row>
        <row r="283">
          <cell r="A283" t="str">
            <v>KIT CAILLEBOTIS FV GEOMEMBRANE 6EH6*2</v>
          </cell>
          <cell r="B283" t="str">
            <v>PROTECTIONS_SANITAIRES</v>
          </cell>
          <cell r="C283" t="str">
            <v>SASKIT</v>
          </cell>
          <cell r="D283">
            <v>584.74</v>
          </cell>
          <cell r="E283" t="str">
            <v>pc</v>
          </cell>
          <cell r="F283" t="str">
            <v>-</v>
          </cell>
          <cell r="G283" t="str">
            <v>-</v>
          </cell>
          <cell r="H283">
            <v>0</v>
          </cell>
          <cell r="I283">
            <v>0</v>
          </cell>
          <cell r="J283">
            <v>0</v>
          </cell>
          <cell r="K283">
            <v>283</v>
          </cell>
        </row>
        <row r="284">
          <cell r="A284" t="str">
            <v>KIT CAILLEBOTIS FV GEOMEMBRANE 7EH4*3,5</v>
          </cell>
          <cell r="B284" t="str">
            <v>PROTECTIONS_SANITAIRES</v>
          </cell>
          <cell r="C284" t="str">
            <v>SASKIT</v>
          </cell>
          <cell r="D284">
            <v>497.4</v>
          </cell>
          <cell r="E284" t="str">
            <v>pc</v>
          </cell>
          <cell r="F284" t="str">
            <v>-</v>
          </cell>
          <cell r="G284" t="str">
            <v>-</v>
          </cell>
          <cell r="H284">
            <v>0</v>
          </cell>
          <cell r="I284">
            <v>0</v>
          </cell>
          <cell r="J284">
            <v>0</v>
          </cell>
          <cell r="K284">
            <v>284</v>
          </cell>
        </row>
        <row r="285">
          <cell r="A285" t="str">
            <v>KIT CAILLEBOTIS FV GEOMEMBRANE 8EH4*4</v>
          </cell>
          <cell r="B285" t="str">
            <v>PROTECTIONS_SANITAIRES</v>
          </cell>
          <cell r="C285" t="str">
            <v>SASKIT</v>
          </cell>
          <cell r="D285">
            <v>610.79999999999995</v>
          </cell>
          <cell r="E285" t="str">
            <v>pc</v>
          </cell>
          <cell r="F285" t="str">
            <v>-</v>
          </cell>
          <cell r="G285" t="str">
            <v>-</v>
          </cell>
          <cell r="H285">
            <v>0</v>
          </cell>
          <cell r="I285">
            <v>0</v>
          </cell>
          <cell r="J285">
            <v>0</v>
          </cell>
          <cell r="K285">
            <v>285</v>
          </cell>
        </row>
        <row r="286">
          <cell r="A286" t="str">
            <v>KIT CAILLEBOTIS FV GEOMEMBRANE 9EH4*4,5</v>
          </cell>
          <cell r="B286" t="str">
            <v>PROTECTIONS_SANITAIRES</v>
          </cell>
          <cell r="C286" t="str">
            <v>SASKIT</v>
          </cell>
          <cell r="D286">
            <v>662.84</v>
          </cell>
          <cell r="E286" t="str">
            <v>pc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286</v>
          </cell>
        </row>
        <row r="287">
          <cell r="A287" t="str">
            <v>KIT CAILLEBOTIS FV GEOMEMBRANE 10EH4*5</v>
          </cell>
          <cell r="B287" t="str">
            <v>PROTECTIONS_SANITAIRES</v>
          </cell>
          <cell r="C287" t="str">
            <v>SASKIT</v>
          </cell>
          <cell r="D287">
            <v>776.24</v>
          </cell>
          <cell r="E287" t="str">
            <v>pc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287</v>
          </cell>
        </row>
        <row r="288">
          <cell r="A288" t="str">
            <v>KIT CAILLEBOTIS FV GEOMEMBRANE 12EH4*6</v>
          </cell>
          <cell r="B288" t="str">
            <v>PROTECTIONS_SANITAIRES</v>
          </cell>
          <cell r="C288" t="str">
            <v>SASKIT</v>
          </cell>
          <cell r="D288">
            <v>1002.06</v>
          </cell>
          <cell r="E288" t="str">
            <v>pc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288</v>
          </cell>
        </row>
        <row r="289">
          <cell r="A289" t="str">
            <v>KIT CAILLEBOTIS FV GEOMEMBRANE 14EH4*7</v>
          </cell>
          <cell r="B289" t="str">
            <v>PROTECTIONS_SANITAIRES</v>
          </cell>
          <cell r="C289" t="str">
            <v>SASKIT</v>
          </cell>
          <cell r="D289">
            <v>1160.3400000000001</v>
          </cell>
          <cell r="E289" t="str">
            <v>pc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289</v>
          </cell>
        </row>
        <row r="290">
          <cell r="A290" t="str">
            <v>KIT CAILLEBOTIS FV GEOMEMBRANE 14EH8*3,5</v>
          </cell>
          <cell r="B290" t="str">
            <v>PROTECTIONS_SANITAIRES</v>
          </cell>
          <cell r="C290" t="str">
            <v>SASKIT</v>
          </cell>
          <cell r="D290">
            <v>1055.68</v>
          </cell>
          <cell r="E290" t="str">
            <v>pc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290</v>
          </cell>
        </row>
        <row r="291">
          <cell r="A291" t="str">
            <v>KIT CAILLEBOTIS FV GEOMEMBRANE 16EH4*8</v>
          </cell>
          <cell r="B291" t="str">
            <v>PROTECTIONS_SANITAIRES</v>
          </cell>
          <cell r="C291" t="str">
            <v>SASKIT</v>
          </cell>
          <cell r="D291">
            <v>1309.92</v>
          </cell>
          <cell r="E291" t="str">
            <v>pc</v>
          </cell>
          <cell r="F291" t="str">
            <v>-</v>
          </cell>
          <cell r="G291" t="str">
            <v>-</v>
          </cell>
          <cell r="H291">
            <v>0</v>
          </cell>
          <cell r="I291">
            <v>0</v>
          </cell>
          <cell r="J291">
            <v>0</v>
          </cell>
          <cell r="K291">
            <v>291</v>
          </cell>
        </row>
        <row r="292">
          <cell r="A292" t="str">
            <v>KIT CAILLEBOTIS FV GEOMEMBRANE 18EH4,5*8</v>
          </cell>
          <cell r="B292" t="str">
            <v>PROTECTIONS_SANITAIRES</v>
          </cell>
          <cell r="C292" t="str">
            <v>SASKIT</v>
          </cell>
          <cell r="D292">
            <v>1416</v>
          </cell>
          <cell r="E292" t="str">
            <v>pc</v>
          </cell>
          <cell r="F292" t="str">
            <v>-</v>
          </cell>
          <cell r="G292" t="str">
            <v>-</v>
          </cell>
          <cell r="H292">
            <v>0</v>
          </cell>
          <cell r="I292">
            <v>0</v>
          </cell>
          <cell r="J292">
            <v>0</v>
          </cell>
          <cell r="K292">
            <v>292</v>
          </cell>
        </row>
        <row r="293">
          <cell r="A293" t="str">
            <v>KIT CAILLEBOTIS FV GEOMEMBRANE 20EH8*5</v>
          </cell>
          <cell r="B293" t="str">
            <v>PROTECTIONS_SANITAIRES</v>
          </cell>
          <cell r="C293" t="str">
            <v>SASKIT</v>
          </cell>
          <cell r="D293">
            <v>1670.24</v>
          </cell>
          <cell r="E293" t="str">
            <v>pc</v>
          </cell>
          <cell r="F293" t="str">
            <v>-</v>
          </cell>
          <cell r="G293" t="str">
            <v>-</v>
          </cell>
          <cell r="H293">
            <v>0</v>
          </cell>
          <cell r="I293">
            <v>0</v>
          </cell>
          <cell r="J293">
            <v>0</v>
          </cell>
          <cell r="K293">
            <v>293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 t="str">
            <v>-</v>
          </cell>
          <cell r="G294" t="str">
            <v>-</v>
          </cell>
          <cell r="J294">
            <v>0</v>
          </cell>
          <cell r="K294">
            <v>294</v>
          </cell>
        </row>
        <row r="295">
          <cell r="A295" t="str">
            <v>Vis penture</v>
          </cell>
          <cell r="B295" t="str">
            <v>QUINCAILLERIE</v>
          </cell>
          <cell r="C295" t="str">
            <v>FOUSSIER</v>
          </cell>
          <cell r="D295">
            <v>0.37119999999999997</v>
          </cell>
          <cell r="E295" t="str">
            <v>pc</v>
          </cell>
          <cell r="F295" t="str">
            <v>-</v>
          </cell>
          <cell r="G295">
            <v>0.37119999999999997</v>
          </cell>
          <cell r="J295">
            <v>0</v>
          </cell>
          <cell r="K295">
            <v>295</v>
          </cell>
        </row>
        <row r="296">
          <cell r="A296" t="str">
            <v>vis inox 50</v>
          </cell>
          <cell r="B296" t="str">
            <v>QUINCAILLERIE</v>
          </cell>
          <cell r="C296" t="str">
            <v>FOUSSIER</v>
          </cell>
          <cell r="D296">
            <v>0.11515</v>
          </cell>
          <cell r="E296" t="str">
            <v>pc</v>
          </cell>
          <cell r="F296" t="str">
            <v>-</v>
          </cell>
          <cell r="G296">
            <v>0.11515</v>
          </cell>
          <cell r="J296">
            <v>0</v>
          </cell>
          <cell r="K296">
            <v>296</v>
          </cell>
        </row>
        <row r="297">
          <cell r="A297" t="str">
            <v>vis inox 70</v>
          </cell>
          <cell r="B297" t="str">
            <v>QUINCAILLERIE</v>
          </cell>
          <cell r="C297" t="str">
            <v>FOUSSIER</v>
          </cell>
          <cell r="D297">
            <v>0.187</v>
          </cell>
          <cell r="E297" t="str">
            <v>pc</v>
          </cell>
          <cell r="F297" t="str">
            <v>-</v>
          </cell>
          <cell r="G297">
            <v>0.187</v>
          </cell>
          <cell r="J297">
            <v>0</v>
          </cell>
          <cell r="K297">
            <v>297</v>
          </cell>
        </row>
        <row r="298">
          <cell r="A298" t="str">
            <v>clous inox</v>
          </cell>
          <cell r="B298" t="str">
            <v>QUINCAILLERIE</v>
          </cell>
          <cell r="C298">
            <v>0</v>
          </cell>
          <cell r="D298">
            <v>0.15</v>
          </cell>
          <cell r="E298" t="str">
            <v>pc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298</v>
          </cell>
        </row>
        <row r="299">
          <cell r="A299" t="str">
            <v>vis inox 6/100 spéciale</v>
          </cell>
          <cell r="B299" t="str">
            <v>QUINCAILLERIE</v>
          </cell>
          <cell r="C299">
            <v>0</v>
          </cell>
          <cell r="D299">
            <v>0.6</v>
          </cell>
          <cell r="E299" t="str">
            <v>pc</v>
          </cell>
          <cell r="F299" t="str">
            <v>-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299</v>
          </cell>
        </row>
        <row r="300">
          <cell r="A300" t="str">
            <v>vis inox 100</v>
          </cell>
          <cell r="B300" t="str">
            <v>QUINCAILLERIE</v>
          </cell>
          <cell r="C300" t="str">
            <v>FOUSSIER</v>
          </cell>
          <cell r="D300">
            <v>0.39483333333333337</v>
          </cell>
          <cell r="E300" t="str">
            <v>pc</v>
          </cell>
          <cell r="F300" t="str">
            <v>-</v>
          </cell>
          <cell r="G300">
            <v>0.39483333333333337</v>
          </cell>
          <cell r="J300">
            <v>0</v>
          </cell>
          <cell r="K300">
            <v>300</v>
          </cell>
        </row>
        <row r="301">
          <cell r="A301" t="str">
            <v>vis inox 120</v>
          </cell>
          <cell r="B301" t="str">
            <v>QUINCAILLERIE</v>
          </cell>
          <cell r="C301" t="str">
            <v>FOUSSIER</v>
          </cell>
          <cell r="D301">
            <v>0.4738</v>
          </cell>
          <cell r="E301" t="str">
            <v>pc</v>
          </cell>
          <cell r="F301" t="str">
            <v>-</v>
          </cell>
          <cell r="G301">
            <v>0.4738</v>
          </cell>
          <cell r="J301">
            <v>0</v>
          </cell>
          <cell r="K301">
            <v>301</v>
          </cell>
        </row>
        <row r="302">
          <cell r="A302" t="str">
            <v>Réduction 50-40</v>
          </cell>
          <cell r="B302" t="str">
            <v>REDUCTIONS</v>
          </cell>
          <cell r="C302" t="str">
            <v>PUM</v>
          </cell>
          <cell r="D302">
            <v>0.75</v>
          </cell>
          <cell r="E302" t="str">
            <v>pc</v>
          </cell>
          <cell r="F302" t="str">
            <v>-</v>
          </cell>
          <cell r="G302">
            <v>0.75</v>
          </cell>
          <cell r="J302">
            <v>0</v>
          </cell>
          <cell r="K302">
            <v>302</v>
          </cell>
        </row>
        <row r="303">
          <cell r="A303" t="str">
            <v>Réduction 63-50</v>
          </cell>
          <cell r="B303" t="str">
            <v>REDUCTIONS</v>
          </cell>
          <cell r="C303" t="str">
            <v>PUM</v>
          </cell>
          <cell r="D303">
            <v>3.04</v>
          </cell>
          <cell r="E303" t="str">
            <v>pc</v>
          </cell>
          <cell r="F303" t="str">
            <v>-</v>
          </cell>
          <cell r="G303">
            <v>3.04</v>
          </cell>
          <cell r="J303">
            <v>0</v>
          </cell>
          <cell r="K303">
            <v>303</v>
          </cell>
        </row>
        <row r="304">
          <cell r="A304" t="str">
            <v>Réduction 100-50</v>
          </cell>
          <cell r="B304" t="str">
            <v>REDUCTIONS</v>
          </cell>
          <cell r="C304" t="str">
            <v>PUM</v>
          </cell>
          <cell r="D304">
            <v>3.04</v>
          </cell>
          <cell r="E304" t="str">
            <v>pc</v>
          </cell>
          <cell r="F304" t="str">
            <v>-</v>
          </cell>
          <cell r="G304">
            <v>3.04</v>
          </cell>
          <cell r="J304">
            <v>0</v>
          </cell>
          <cell r="K304">
            <v>304</v>
          </cell>
        </row>
        <row r="305">
          <cell r="A305" t="str">
            <v>Réduction 100-63</v>
          </cell>
          <cell r="B305" t="str">
            <v>REDUCTIONS</v>
          </cell>
          <cell r="C305" t="str">
            <v>PUM</v>
          </cell>
          <cell r="D305">
            <v>3.6</v>
          </cell>
          <cell r="E305" t="str">
            <v>pc</v>
          </cell>
          <cell r="F305" t="str">
            <v>-</v>
          </cell>
          <cell r="G305">
            <v>3.6</v>
          </cell>
          <cell r="J305">
            <v>0</v>
          </cell>
          <cell r="K305">
            <v>305</v>
          </cell>
        </row>
        <row r="306">
          <cell r="A306" t="str">
            <v>Réduction 100-80</v>
          </cell>
          <cell r="B306" t="str">
            <v>REDUCTIONS</v>
          </cell>
          <cell r="C306" t="str">
            <v>PUM</v>
          </cell>
          <cell r="D306">
            <v>3.21</v>
          </cell>
          <cell r="E306" t="str">
            <v>pc</v>
          </cell>
          <cell r="F306" t="str">
            <v>-</v>
          </cell>
          <cell r="G306">
            <v>3.21</v>
          </cell>
          <cell r="J306">
            <v>0</v>
          </cell>
          <cell r="K306">
            <v>306</v>
          </cell>
        </row>
        <row r="307">
          <cell r="A307" t="str">
            <v>Réduction 110-100</v>
          </cell>
          <cell r="B307" t="str">
            <v>REDUCTIONS</v>
          </cell>
          <cell r="C307" t="str">
            <v>PUM</v>
          </cell>
          <cell r="D307">
            <v>4.03</v>
          </cell>
          <cell r="E307" t="str">
            <v>pc</v>
          </cell>
          <cell r="F307" t="str">
            <v>-</v>
          </cell>
          <cell r="G307">
            <v>4.03</v>
          </cell>
          <cell r="J307">
            <v>0</v>
          </cell>
          <cell r="K307">
            <v>307</v>
          </cell>
        </row>
        <row r="308">
          <cell r="A308" t="str">
            <v>regard pluviale béton 25 x 25</v>
          </cell>
          <cell r="B308" t="str">
            <v>REGARDS_ BETON</v>
          </cell>
          <cell r="C308" t="str">
            <v>PUM</v>
          </cell>
          <cell r="D308">
            <v>10.98</v>
          </cell>
          <cell r="E308" t="str">
            <v>pc</v>
          </cell>
          <cell r="F308" t="str">
            <v>-</v>
          </cell>
          <cell r="G308">
            <v>10.98</v>
          </cell>
          <cell r="J308">
            <v>0</v>
          </cell>
          <cell r="K308">
            <v>308</v>
          </cell>
        </row>
        <row r="309">
          <cell r="A309" t="str">
            <v>rehausse béton 25 x 25</v>
          </cell>
          <cell r="B309" t="str">
            <v>REGARDS_ BETON</v>
          </cell>
          <cell r="C309" t="str">
            <v>PUM</v>
          </cell>
          <cell r="D309">
            <v>8.93</v>
          </cell>
          <cell r="E309" t="str">
            <v>pc</v>
          </cell>
          <cell r="F309" t="str">
            <v>-</v>
          </cell>
          <cell r="G309">
            <v>8.93</v>
          </cell>
          <cell r="J309">
            <v>0</v>
          </cell>
          <cell r="K309">
            <v>309</v>
          </cell>
        </row>
        <row r="310">
          <cell r="A310" t="str">
            <v>couvercle pour boite pluviale béton 25 x 25</v>
          </cell>
          <cell r="B310" t="str">
            <v>REGARDS_ BETON</v>
          </cell>
          <cell r="C310" t="str">
            <v>PUM</v>
          </cell>
          <cell r="D310">
            <v>4.2</v>
          </cell>
          <cell r="E310" t="str">
            <v>pc</v>
          </cell>
          <cell r="F310" t="str">
            <v>-</v>
          </cell>
          <cell r="G310">
            <v>4.2</v>
          </cell>
          <cell r="J310">
            <v>0</v>
          </cell>
          <cell r="K310">
            <v>310</v>
          </cell>
        </row>
        <row r="311">
          <cell r="A311" t="str">
            <v>regard béton flasque plastique 30 x30</v>
          </cell>
          <cell r="B311" t="str">
            <v>REGARDS_ BETON</v>
          </cell>
          <cell r="C311" t="str">
            <v>PUM</v>
          </cell>
          <cell r="D311">
            <v>13.28</v>
          </cell>
          <cell r="E311" t="str">
            <v>pc</v>
          </cell>
          <cell r="F311" t="str">
            <v>-</v>
          </cell>
          <cell r="G311">
            <v>13.28</v>
          </cell>
          <cell r="J311">
            <v>0</v>
          </cell>
          <cell r="K311">
            <v>311</v>
          </cell>
        </row>
        <row r="312">
          <cell r="A312" t="str">
            <v>Couvercle pr boite pluviale 30 x30</v>
          </cell>
          <cell r="B312" t="str">
            <v>REGARDS_ BETON</v>
          </cell>
          <cell r="C312" t="str">
            <v>PUM</v>
          </cell>
          <cell r="D312">
            <v>4.8</v>
          </cell>
          <cell r="E312" t="str">
            <v>pc</v>
          </cell>
          <cell r="F312" t="str">
            <v>-</v>
          </cell>
          <cell r="G312">
            <v>4.8</v>
          </cell>
          <cell r="J312">
            <v>0</v>
          </cell>
          <cell r="K312">
            <v>312</v>
          </cell>
        </row>
        <row r="313">
          <cell r="A313" t="str">
            <v>KIT RELEVAGE 3 VOIES DIAM 63</v>
          </cell>
          <cell r="B313" t="str">
            <v>REGARDS_ET_REPARTITEURS</v>
          </cell>
          <cell r="C313" t="str">
            <v>SASKIT</v>
          </cell>
          <cell r="D313">
            <v>177.23</v>
          </cell>
          <cell r="E313" t="str">
            <v>pc</v>
          </cell>
          <cell r="F313" t="str">
            <v>-</v>
          </cell>
          <cell r="G313" t="str">
            <v>-</v>
          </cell>
          <cell r="J313">
            <v>0</v>
          </cell>
          <cell r="K313">
            <v>313</v>
          </cell>
        </row>
        <row r="314">
          <cell r="A314" t="str">
            <v>COUVERCLE AQUATIRIS POUR REGARD DIR01</v>
          </cell>
          <cell r="B314" t="str">
            <v>REGARDS_ET_REPARTITEURS</v>
          </cell>
          <cell r="C314" t="str">
            <v>SASKIT</v>
          </cell>
          <cell r="D314">
            <v>20</v>
          </cell>
          <cell r="E314" t="str">
            <v>pc</v>
          </cell>
          <cell r="F314" t="str">
            <v>-</v>
          </cell>
          <cell r="G314" t="str">
            <v>-</v>
          </cell>
          <cell r="J314">
            <v>0</v>
          </cell>
          <cell r="K314">
            <v>314</v>
          </cell>
        </row>
        <row r="315">
          <cell r="A315" t="str">
            <v>REHAUSSE</v>
          </cell>
          <cell r="B315" t="str">
            <v>REGARDS_ET_REPARTITEURS</v>
          </cell>
          <cell r="C315" t="str">
            <v>SASKIT</v>
          </cell>
          <cell r="D315">
            <v>30</v>
          </cell>
          <cell r="E315" t="str">
            <v>pc</v>
          </cell>
          <cell r="F315" t="str">
            <v>-</v>
          </cell>
          <cell r="G315" t="str">
            <v>-</v>
          </cell>
          <cell r="J315">
            <v>0</v>
          </cell>
          <cell r="K315">
            <v>315</v>
          </cell>
        </row>
        <row r="316">
          <cell r="A316" t="str">
            <v>COUVERCLE AQUATIRIS POUR REGARD PE</v>
          </cell>
          <cell r="B316" t="str">
            <v>REGARDS_ET_REPARTITEURS</v>
          </cell>
          <cell r="C316" t="str">
            <v>SASKIT</v>
          </cell>
          <cell r="D316">
            <v>34.200000000000003</v>
          </cell>
          <cell r="E316" t="str">
            <v>pc</v>
          </cell>
          <cell r="F316" t="str">
            <v>-</v>
          </cell>
          <cell r="G316" t="str">
            <v>-</v>
          </cell>
          <cell r="J316">
            <v>0</v>
          </cell>
          <cell r="K316">
            <v>316</v>
          </cell>
        </row>
        <row r="317">
          <cell r="A317" t="str">
            <v>COUVERCLE REGARD GRAVITAIRE DOUBLE SORTIE</v>
          </cell>
          <cell r="B317" t="str">
            <v>REGARDS_ET_REPARTITEURS</v>
          </cell>
          <cell r="C317" t="str">
            <v>SASKIT</v>
          </cell>
          <cell r="D317">
            <v>36</v>
          </cell>
          <cell r="E317" t="str">
            <v>pc</v>
          </cell>
          <cell r="F317" t="str">
            <v>-</v>
          </cell>
          <cell r="G317" t="str">
            <v>-</v>
          </cell>
          <cell r="J317">
            <v>0</v>
          </cell>
          <cell r="K317">
            <v>317</v>
          </cell>
        </row>
        <row r="318">
          <cell r="A318" t="str">
            <v>REHAUSSE REGARD</v>
          </cell>
          <cell r="B318" t="str">
            <v>REGARDS_ET_REPARTITEURS</v>
          </cell>
          <cell r="C318" t="str">
            <v>SASKIT</v>
          </cell>
          <cell r="D318">
            <v>37.5</v>
          </cell>
          <cell r="E318" t="str">
            <v>pc</v>
          </cell>
          <cell r="F318" t="str">
            <v>-</v>
          </cell>
          <cell r="G318" t="str">
            <v>-</v>
          </cell>
          <cell r="J318">
            <v>0</v>
          </cell>
          <cell r="K318">
            <v>318</v>
          </cell>
        </row>
        <row r="319">
          <cell r="A319" t="str">
            <v>REGARD DE SORTIE SANS FOND (ZRV)</v>
          </cell>
          <cell r="B319" t="str">
            <v>REGARDS_ET_REPARTITEURS</v>
          </cell>
          <cell r="C319" t="str">
            <v>SASKIT</v>
          </cell>
          <cell r="D319">
            <v>50</v>
          </cell>
          <cell r="E319" t="str">
            <v>pc</v>
          </cell>
          <cell r="F319" t="str">
            <v>-</v>
          </cell>
          <cell r="G319" t="str">
            <v>-</v>
          </cell>
          <cell r="J319">
            <v>0</v>
          </cell>
          <cell r="K319">
            <v>319</v>
          </cell>
        </row>
        <row r="320">
          <cell r="A320" t="str">
            <v>REPARTITEUR</v>
          </cell>
          <cell r="B320" t="str">
            <v>REGARDS_ET_REPARTITEURS</v>
          </cell>
          <cell r="C320" t="str">
            <v>SASKIT</v>
          </cell>
          <cell r="D320">
            <v>50</v>
          </cell>
          <cell r="E320" t="str">
            <v>pc</v>
          </cell>
          <cell r="F320" t="str">
            <v>-</v>
          </cell>
          <cell r="G320" t="str">
            <v>-</v>
          </cell>
          <cell r="J320">
            <v>0</v>
          </cell>
          <cell r="K320">
            <v>320</v>
          </cell>
        </row>
        <row r="321">
          <cell r="A321" t="str">
            <v>REGARD HEXAGONAL NON PERCE  AVEC COUVERCLE</v>
          </cell>
          <cell r="B321" t="str">
            <v>REGARDS_ET_REPARTITEURS</v>
          </cell>
          <cell r="C321" t="str">
            <v>SASKIT</v>
          </cell>
          <cell r="D321">
            <v>66</v>
          </cell>
          <cell r="E321" t="str">
            <v>pc</v>
          </cell>
          <cell r="F321" t="str">
            <v>-</v>
          </cell>
          <cell r="G321" t="str">
            <v>-</v>
          </cell>
          <cell r="J321">
            <v>0</v>
          </cell>
          <cell r="K321">
            <v>321</v>
          </cell>
        </row>
        <row r="322">
          <cell r="A322" t="str">
            <v>REGARD CARRE AVEC COUVERCLE</v>
          </cell>
          <cell r="B322" t="str">
            <v>REGARDS_ET_REPARTITEURS</v>
          </cell>
          <cell r="C322" t="str">
            <v>SASKIT</v>
          </cell>
          <cell r="D322">
            <v>91.8</v>
          </cell>
          <cell r="E322" t="str">
            <v>pc</v>
          </cell>
          <cell r="F322" t="str">
            <v>-</v>
          </cell>
          <cell r="G322" t="str">
            <v>-</v>
          </cell>
          <cell r="J322">
            <v>0</v>
          </cell>
          <cell r="K322">
            <v>322</v>
          </cell>
        </row>
        <row r="323">
          <cell r="A323" t="str">
            <v>REGARD DE COLLECTE AVEC COUVERCLE</v>
          </cell>
          <cell r="B323" t="str">
            <v>REGARDS_ET_REPARTITEURS</v>
          </cell>
          <cell r="C323" t="str">
            <v>SASKIT</v>
          </cell>
          <cell r="D323">
            <v>99</v>
          </cell>
          <cell r="E323" t="str">
            <v>pc</v>
          </cell>
          <cell r="F323" t="str">
            <v>-</v>
          </cell>
          <cell r="G323" t="str">
            <v>-</v>
          </cell>
          <cell r="J323">
            <v>0</v>
          </cell>
          <cell r="K323">
            <v>323</v>
          </cell>
        </row>
        <row r="324">
          <cell r="A324" t="str">
            <v>KIT DE REPARTITION</v>
          </cell>
          <cell r="B324" t="str">
            <v>REGARDS_ET_REPARTITEURS</v>
          </cell>
          <cell r="C324" t="str">
            <v>SASKIT</v>
          </cell>
          <cell r="D324">
            <v>112.15</v>
          </cell>
          <cell r="E324" t="str">
            <v>pc</v>
          </cell>
          <cell r="F324" t="str">
            <v>-</v>
          </cell>
          <cell r="G324" t="str">
            <v>-</v>
          </cell>
          <cell r="J324">
            <v>0</v>
          </cell>
          <cell r="K324">
            <v>324</v>
          </cell>
        </row>
        <row r="325">
          <cell r="A325" t="str">
            <v>Répartiteurs (la paire)</v>
          </cell>
          <cell r="B325" t="str">
            <v>REGARDS_ET_REPARTITEURS</v>
          </cell>
          <cell r="C325" t="str">
            <v>SASKIT</v>
          </cell>
          <cell r="D325">
            <v>112.15</v>
          </cell>
          <cell r="E325" t="str">
            <v>pc</v>
          </cell>
          <cell r="F325" t="str">
            <v>-</v>
          </cell>
          <cell r="G325" t="str">
            <v>-</v>
          </cell>
          <cell r="J325">
            <v>0</v>
          </cell>
          <cell r="K325">
            <v>325</v>
          </cell>
        </row>
        <row r="326">
          <cell r="A326" t="str">
            <v>KIT FV RELEVAGE VANGUI50</v>
          </cell>
          <cell r="B326" t="str">
            <v>REGARDS_ET_REPARTITEURS</v>
          </cell>
          <cell r="C326" t="str">
            <v>SASKIT</v>
          </cell>
          <cell r="D326">
            <v>121.1</v>
          </cell>
          <cell r="E326" t="str">
            <v>pc</v>
          </cell>
          <cell r="F326" t="str">
            <v>-</v>
          </cell>
          <cell r="G326" t="str">
            <v>-</v>
          </cell>
          <cell r="J326">
            <v>0</v>
          </cell>
          <cell r="K326">
            <v>326</v>
          </cell>
        </row>
        <row r="327">
          <cell r="A327" t="str">
            <v>regard pression DIR 01 guillotines</v>
          </cell>
          <cell r="B327" t="str">
            <v>REGARDS_ET_REPARTITEURS</v>
          </cell>
          <cell r="C327" t="str">
            <v>SASKIT</v>
          </cell>
          <cell r="D327">
            <v>120.5</v>
          </cell>
          <cell r="E327" t="str">
            <v>pc</v>
          </cell>
          <cell r="F327" t="str">
            <v>-</v>
          </cell>
          <cell r="G327" t="str">
            <v>-</v>
          </cell>
          <cell r="J327">
            <v>0</v>
          </cell>
          <cell r="K327">
            <v>327</v>
          </cell>
        </row>
        <row r="328">
          <cell r="A328" t="str">
            <v>KIT RELEVAGE 3 VOIES DIAM 50</v>
          </cell>
          <cell r="B328" t="str">
            <v>REGARDS_ET_REPARTITEURS</v>
          </cell>
          <cell r="C328" t="str">
            <v>SASKIT</v>
          </cell>
          <cell r="D328">
            <v>158.16999999999999</v>
          </cell>
          <cell r="E328" t="str">
            <v>pc</v>
          </cell>
          <cell r="F328" t="str">
            <v>-</v>
          </cell>
          <cell r="G328" t="str">
            <v>-</v>
          </cell>
          <cell r="J328">
            <v>0</v>
          </cell>
          <cell r="K328">
            <v>328</v>
          </cell>
        </row>
        <row r="329">
          <cell r="A329" t="str">
            <v>REGARD DE COLLECTE+KIT MISE EN CHARGE</v>
          </cell>
          <cell r="B329" t="str">
            <v>REGARDS_ET_REPARTITEURS</v>
          </cell>
          <cell r="C329" t="str">
            <v>SASKIT</v>
          </cell>
          <cell r="D329">
            <v>164.33</v>
          </cell>
          <cell r="E329" t="str">
            <v>pc</v>
          </cell>
          <cell r="F329" t="str">
            <v>-</v>
          </cell>
          <cell r="G329" t="str">
            <v>-</v>
          </cell>
          <cell r="J329">
            <v>0</v>
          </cell>
          <cell r="K329">
            <v>329</v>
          </cell>
        </row>
        <row r="330">
          <cell r="A330" t="str">
            <v>regard de sortie</v>
          </cell>
          <cell r="B330" t="str">
            <v>REGARDS_ET_REPARTITEURS</v>
          </cell>
          <cell r="C330" t="str">
            <v>SASKIT</v>
          </cell>
          <cell r="D330">
            <v>164.33</v>
          </cell>
          <cell r="E330" t="str">
            <v>pc</v>
          </cell>
          <cell r="F330" t="str">
            <v>-</v>
          </cell>
          <cell r="G330" t="str">
            <v>-</v>
          </cell>
          <cell r="J330">
            <v>0</v>
          </cell>
          <cell r="K330">
            <v>330</v>
          </cell>
        </row>
        <row r="331">
          <cell r="A331" t="str">
            <v>KIT FV RELEVAGE VANGUI63</v>
          </cell>
          <cell r="B331" t="str">
            <v>REGARDS_ET_REPARTITEURS</v>
          </cell>
          <cell r="C331" t="str">
            <v>SASKIT</v>
          </cell>
          <cell r="D331">
            <v>167.08</v>
          </cell>
          <cell r="E331" t="str">
            <v>pc</v>
          </cell>
          <cell r="F331" t="str">
            <v>-</v>
          </cell>
          <cell r="G331" t="str">
            <v>-</v>
          </cell>
          <cell r="J331">
            <v>0</v>
          </cell>
          <cell r="K331">
            <v>331</v>
          </cell>
        </row>
        <row r="332">
          <cell r="A332" t="str">
            <v>KIT GRAVITAIRE PELLE INOX</v>
          </cell>
          <cell r="B332" t="str">
            <v>REGARDS_ET_REPARTITEURS</v>
          </cell>
          <cell r="C332" t="str">
            <v>SASKIT</v>
          </cell>
          <cell r="D332">
            <v>167.89</v>
          </cell>
          <cell r="E332" t="str">
            <v>pc</v>
          </cell>
          <cell r="F332" t="str">
            <v>-</v>
          </cell>
          <cell r="G332" t="str">
            <v>-</v>
          </cell>
          <cell r="J332">
            <v>0</v>
          </cell>
          <cell r="K332">
            <v>332</v>
          </cell>
        </row>
        <row r="333">
          <cell r="A333" t="str">
            <v>KIT FV GRAVITAIRE  vannes guillotines 110</v>
          </cell>
          <cell r="B333" t="str">
            <v>REGARDS_ET_REPARTITEURS</v>
          </cell>
          <cell r="C333" t="str">
            <v>SASKIT</v>
          </cell>
          <cell r="D333">
            <v>174.48</v>
          </cell>
          <cell r="E333" t="str">
            <v>pc</v>
          </cell>
          <cell r="F333" t="str">
            <v>-</v>
          </cell>
          <cell r="G333" t="str">
            <v>-</v>
          </cell>
          <cell r="J333">
            <v>0</v>
          </cell>
          <cell r="K333">
            <v>333</v>
          </cell>
        </row>
        <row r="334">
          <cell r="A334" t="str">
            <v>KIT RELEVAGE 3 VOIES MOTORISÉE DIAM 50 AVEC HORLOGE</v>
          </cell>
          <cell r="B334" t="str">
            <v>REGARDS_ET_REPARTITEURS</v>
          </cell>
          <cell r="C334" t="str">
            <v>SASKIT</v>
          </cell>
          <cell r="D334">
            <v>494.11</v>
          </cell>
          <cell r="E334" t="str">
            <v>pc</v>
          </cell>
          <cell r="F334" t="str">
            <v>-</v>
          </cell>
          <cell r="G334" t="str">
            <v>-</v>
          </cell>
          <cell r="J334">
            <v>0</v>
          </cell>
          <cell r="K334">
            <v>334</v>
          </cell>
        </row>
        <row r="335">
          <cell r="A335" t="str">
            <v>KIT RELEVAGE 3 VOIES MOTORISEE DIAM 63 AVEC HORLOGE</v>
          </cell>
          <cell r="B335" t="str">
            <v>REGARDS_ET_REPARTITEURS</v>
          </cell>
          <cell r="C335" t="str">
            <v>SASKIT</v>
          </cell>
          <cell r="D335">
            <v>520.05999999999995</v>
          </cell>
          <cell r="E335" t="str">
            <v>pc</v>
          </cell>
          <cell r="F335" t="str">
            <v>-</v>
          </cell>
          <cell r="G335" t="str">
            <v>-</v>
          </cell>
          <cell r="J335">
            <v>0</v>
          </cell>
          <cell r="K335">
            <v>335</v>
          </cell>
        </row>
        <row r="336">
          <cell r="A336" t="str">
            <v>NSPR-1800</v>
          </cell>
          <cell r="B336" t="str">
            <v>RELEVAGE</v>
          </cell>
          <cell r="C336" t="str">
            <v>SASKIT</v>
          </cell>
          <cell r="D336">
            <v>879</v>
          </cell>
          <cell r="E336" t="str">
            <v>pc</v>
          </cell>
          <cell r="F336" t="str">
            <v>-</v>
          </cell>
          <cell r="G336" t="str">
            <v>-</v>
          </cell>
          <cell r="J336">
            <v>0</v>
          </cell>
          <cell r="K336">
            <v>336</v>
          </cell>
        </row>
        <row r="337">
          <cell r="A337" t="str">
            <v>ECSPR-900</v>
          </cell>
          <cell r="B337" t="str">
            <v>RELEVAGE</v>
          </cell>
          <cell r="C337" t="str">
            <v>SASKIT</v>
          </cell>
          <cell r="D337">
            <v>369</v>
          </cell>
          <cell r="E337" t="str">
            <v>pc</v>
          </cell>
          <cell r="F337" t="str">
            <v>-</v>
          </cell>
          <cell r="G337" t="str">
            <v>-</v>
          </cell>
          <cell r="J337">
            <v>0</v>
          </cell>
          <cell r="K337">
            <v>337</v>
          </cell>
        </row>
        <row r="338">
          <cell r="A338" t="str">
            <v>ECSPR-1200</v>
          </cell>
          <cell r="B338" t="str">
            <v>RELEVAGE</v>
          </cell>
          <cell r="C338" t="str">
            <v>SASKIT</v>
          </cell>
          <cell r="D338">
            <v>399</v>
          </cell>
          <cell r="E338" t="str">
            <v>pc</v>
          </cell>
          <cell r="F338" t="str">
            <v>-</v>
          </cell>
          <cell r="G338" t="str">
            <v>-</v>
          </cell>
          <cell r="J338">
            <v>0</v>
          </cell>
          <cell r="K338">
            <v>338</v>
          </cell>
        </row>
        <row r="339">
          <cell r="A339" t="str">
            <v>ECSPR-1500</v>
          </cell>
          <cell r="B339" t="str">
            <v>RELEVAGE</v>
          </cell>
          <cell r="C339" t="str">
            <v>SASKIT</v>
          </cell>
          <cell r="D339">
            <v>459</v>
          </cell>
          <cell r="E339" t="str">
            <v>pc</v>
          </cell>
          <cell r="F339" t="str">
            <v>-</v>
          </cell>
          <cell r="G339" t="str">
            <v>-</v>
          </cell>
          <cell r="J339">
            <v>0</v>
          </cell>
          <cell r="K339">
            <v>339</v>
          </cell>
        </row>
        <row r="340">
          <cell r="A340" t="str">
            <v>ECSPR-1800</v>
          </cell>
          <cell r="B340" t="str">
            <v>RELEVAGE</v>
          </cell>
          <cell r="C340" t="str">
            <v>SASKIT</v>
          </cell>
          <cell r="D340">
            <v>499</v>
          </cell>
          <cell r="E340" t="str">
            <v>pc</v>
          </cell>
          <cell r="F340" t="str">
            <v>-</v>
          </cell>
          <cell r="G340" t="str">
            <v>-</v>
          </cell>
          <cell r="J340">
            <v>0</v>
          </cell>
          <cell r="K340">
            <v>340</v>
          </cell>
        </row>
        <row r="341">
          <cell r="A341" t="str">
            <v>ECSPR-2100</v>
          </cell>
          <cell r="B341" t="str">
            <v>RELEVAGE</v>
          </cell>
          <cell r="C341" t="str">
            <v>SASKIT</v>
          </cell>
          <cell r="D341">
            <v>559</v>
          </cell>
          <cell r="E341" t="str">
            <v>pc</v>
          </cell>
          <cell r="F341" t="str">
            <v>-</v>
          </cell>
          <cell r="G341" t="str">
            <v>-</v>
          </cell>
          <cell r="J341">
            <v>0</v>
          </cell>
          <cell r="K341">
            <v>341</v>
          </cell>
        </row>
        <row r="342">
          <cell r="A342" t="str">
            <v>SPR-900-50</v>
          </cell>
          <cell r="B342" t="str">
            <v>RELEVAGE</v>
          </cell>
          <cell r="C342" t="str">
            <v>SASKIT</v>
          </cell>
          <cell r="D342">
            <v>669</v>
          </cell>
          <cell r="E342" t="str">
            <v>pc</v>
          </cell>
          <cell r="F342" t="str">
            <v>-</v>
          </cell>
          <cell r="G342" t="str">
            <v>-</v>
          </cell>
          <cell r="J342">
            <v>0</v>
          </cell>
          <cell r="K342">
            <v>342</v>
          </cell>
        </row>
        <row r="343">
          <cell r="A343" t="str">
            <v>SPR-1500-50</v>
          </cell>
          <cell r="B343" t="str">
            <v>RELEVAGE</v>
          </cell>
          <cell r="C343" t="str">
            <v>SASKIT</v>
          </cell>
          <cell r="D343">
            <v>729</v>
          </cell>
          <cell r="E343" t="str">
            <v>pc</v>
          </cell>
          <cell r="F343" t="str">
            <v>-</v>
          </cell>
          <cell r="G343" t="str">
            <v>-</v>
          </cell>
          <cell r="J343">
            <v>0</v>
          </cell>
          <cell r="K343">
            <v>343</v>
          </cell>
        </row>
        <row r="344">
          <cell r="A344" t="str">
            <v>SPR-1200-50</v>
          </cell>
          <cell r="B344" t="str">
            <v>RELEVAGE</v>
          </cell>
          <cell r="C344" t="str">
            <v>SASKIT</v>
          </cell>
          <cell r="D344">
            <v>699</v>
          </cell>
          <cell r="E344" t="str">
            <v>pc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344</v>
          </cell>
        </row>
        <row r="345">
          <cell r="A345" t="str">
            <v>NSPR-900</v>
          </cell>
          <cell r="B345" t="str">
            <v>RELEVAGE</v>
          </cell>
          <cell r="C345" t="str">
            <v>SASKIT</v>
          </cell>
          <cell r="D345">
            <v>755.67</v>
          </cell>
          <cell r="E345" t="str">
            <v>pc</v>
          </cell>
          <cell r="F345" t="str">
            <v>-</v>
          </cell>
          <cell r="G345" t="str">
            <v>-</v>
          </cell>
          <cell r="J345">
            <v>0</v>
          </cell>
          <cell r="K345">
            <v>345</v>
          </cell>
        </row>
        <row r="346">
          <cell r="A346" t="str">
            <v>SPR-1800-50</v>
          </cell>
          <cell r="B346" t="str">
            <v>RELEVAGE</v>
          </cell>
          <cell r="C346" t="str">
            <v>SASKIT</v>
          </cell>
          <cell r="D346">
            <v>759</v>
          </cell>
          <cell r="E346" t="str">
            <v>pc</v>
          </cell>
          <cell r="F346" t="str">
            <v>-</v>
          </cell>
          <cell r="G346" t="str">
            <v>-</v>
          </cell>
          <cell r="J346">
            <v>0</v>
          </cell>
          <cell r="K346">
            <v>346</v>
          </cell>
        </row>
        <row r="347">
          <cell r="A347" t="str">
            <v>SPR-900-63</v>
          </cell>
          <cell r="B347" t="str">
            <v>RELEVAGE</v>
          </cell>
          <cell r="C347" t="str">
            <v>SASKIT</v>
          </cell>
          <cell r="D347">
            <v>785.7</v>
          </cell>
          <cell r="E347" t="str">
            <v>pc</v>
          </cell>
          <cell r="F347" t="str">
            <v>-</v>
          </cell>
          <cell r="G347" t="str">
            <v>-</v>
          </cell>
          <cell r="J347">
            <v>0</v>
          </cell>
          <cell r="K347">
            <v>347</v>
          </cell>
        </row>
        <row r="348">
          <cell r="A348" t="str">
            <v>SPR-2100-50</v>
          </cell>
          <cell r="B348" t="str">
            <v>RELEVAGE</v>
          </cell>
          <cell r="C348" t="str">
            <v>SASKIT</v>
          </cell>
          <cell r="D348">
            <v>789</v>
          </cell>
          <cell r="E348" t="str">
            <v>pc</v>
          </cell>
          <cell r="F348" t="str">
            <v>-</v>
          </cell>
          <cell r="G348" t="str">
            <v>-</v>
          </cell>
          <cell r="J348">
            <v>0</v>
          </cell>
          <cell r="K348">
            <v>348</v>
          </cell>
        </row>
        <row r="349">
          <cell r="A349" t="str">
            <v>SPR-1200-63</v>
          </cell>
          <cell r="B349" t="str">
            <v>RELEVAGE</v>
          </cell>
          <cell r="C349" t="str">
            <v>SASKIT</v>
          </cell>
          <cell r="D349">
            <v>815.3</v>
          </cell>
          <cell r="E349" t="str">
            <v>pc</v>
          </cell>
          <cell r="F349" t="str">
            <v>-</v>
          </cell>
          <cell r="G349" t="str">
            <v>-</v>
          </cell>
          <cell r="J349">
            <v>0</v>
          </cell>
          <cell r="K349">
            <v>349</v>
          </cell>
        </row>
        <row r="350">
          <cell r="A350" t="str">
            <v>NSPR-1200</v>
          </cell>
          <cell r="B350" t="str">
            <v>RELEVAGE</v>
          </cell>
          <cell r="C350" t="str">
            <v>SASKIT</v>
          </cell>
          <cell r="D350">
            <v>819</v>
          </cell>
          <cell r="E350" t="str">
            <v>pc</v>
          </cell>
          <cell r="F350" t="str">
            <v>-</v>
          </cell>
          <cell r="G350" t="str">
            <v>-</v>
          </cell>
          <cell r="J350">
            <v>0</v>
          </cell>
          <cell r="K350">
            <v>350</v>
          </cell>
        </row>
        <row r="351">
          <cell r="A351" t="str">
            <v>NSPR-1500</v>
          </cell>
          <cell r="B351" t="str">
            <v>RELEVAGE</v>
          </cell>
          <cell r="C351" t="str">
            <v>SASKIT</v>
          </cell>
          <cell r="D351">
            <v>849</v>
          </cell>
          <cell r="E351" t="str">
            <v>pc</v>
          </cell>
          <cell r="F351" t="str">
            <v>-</v>
          </cell>
          <cell r="G351" t="str">
            <v>-</v>
          </cell>
          <cell r="J351">
            <v>0</v>
          </cell>
          <cell r="K351">
            <v>351</v>
          </cell>
        </row>
        <row r="352">
          <cell r="A352" t="str">
            <v>SPR-1500-63</v>
          </cell>
          <cell r="B352" t="str">
            <v>RELEVAGE</v>
          </cell>
          <cell r="C352" t="str">
            <v>SASKIT</v>
          </cell>
          <cell r="D352">
            <v>849</v>
          </cell>
          <cell r="E352" t="str">
            <v>pc</v>
          </cell>
          <cell r="F352" t="str">
            <v>-</v>
          </cell>
          <cell r="G352" t="str">
            <v>-</v>
          </cell>
          <cell r="J352">
            <v>0</v>
          </cell>
          <cell r="K352">
            <v>352</v>
          </cell>
        </row>
        <row r="353">
          <cell r="A353" t="str">
            <v>SPR-1800-63</v>
          </cell>
          <cell r="B353" t="str">
            <v>RELEVAGE</v>
          </cell>
          <cell r="C353" t="str">
            <v>SASKIT</v>
          </cell>
          <cell r="D353">
            <v>879</v>
          </cell>
          <cell r="E353" t="str">
            <v>pc</v>
          </cell>
          <cell r="F353" t="str">
            <v>-</v>
          </cell>
          <cell r="G353" t="str">
            <v>-</v>
          </cell>
          <cell r="J353">
            <v>0</v>
          </cell>
          <cell r="K353">
            <v>353</v>
          </cell>
        </row>
        <row r="354">
          <cell r="A354" t="str">
            <v>NSPR-1200-PA</v>
          </cell>
          <cell r="B354" t="str">
            <v>RELEVAGE</v>
          </cell>
          <cell r="C354" t="str">
            <v>SASKIT</v>
          </cell>
          <cell r="D354">
            <v>899</v>
          </cell>
          <cell r="E354" t="str">
            <v>pc</v>
          </cell>
          <cell r="F354" t="str">
            <v>-</v>
          </cell>
          <cell r="G354" t="str">
            <v>-</v>
          </cell>
          <cell r="J354">
            <v>0</v>
          </cell>
          <cell r="K354">
            <v>354</v>
          </cell>
        </row>
        <row r="355">
          <cell r="A355" t="str">
            <v>SPR-2100-63</v>
          </cell>
          <cell r="B355" t="str">
            <v>RELEVAGE</v>
          </cell>
          <cell r="C355" t="str">
            <v>SASKIT</v>
          </cell>
          <cell r="D355">
            <v>909</v>
          </cell>
          <cell r="E355" t="str">
            <v>pc</v>
          </cell>
          <cell r="F355" t="str">
            <v>-</v>
          </cell>
          <cell r="G355" t="str">
            <v>-</v>
          </cell>
          <cell r="J355">
            <v>0</v>
          </cell>
          <cell r="K355">
            <v>355</v>
          </cell>
        </row>
        <row r="356">
          <cell r="A356" t="str">
            <v>NSPR-2100</v>
          </cell>
          <cell r="B356" t="str">
            <v>RELEVAGE</v>
          </cell>
          <cell r="C356" t="str">
            <v>SASKIT</v>
          </cell>
          <cell r="D356">
            <v>910</v>
          </cell>
          <cell r="E356" t="str">
            <v>pc</v>
          </cell>
          <cell r="F356" t="str">
            <v>-</v>
          </cell>
          <cell r="G356" t="str">
            <v>-</v>
          </cell>
          <cell r="J356">
            <v>0</v>
          </cell>
          <cell r="K356">
            <v>356</v>
          </cell>
        </row>
        <row r="357">
          <cell r="A357" t="str">
            <v>NSPR-1500-PA</v>
          </cell>
          <cell r="B357" t="str">
            <v>RELEVAGE</v>
          </cell>
          <cell r="C357" t="str">
            <v>SASKIT</v>
          </cell>
          <cell r="D357">
            <v>929</v>
          </cell>
          <cell r="E357" t="str">
            <v>pc</v>
          </cell>
          <cell r="F357" t="str">
            <v>-</v>
          </cell>
          <cell r="G357" t="str">
            <v>-</v>
          </cell>
          <cell r="J357">
            <v>0</v>
          </cell>
          <cell r="K357">
            <v>357</v>
          </cell>
        </row>
        <row r="358">
          <cell r="A358" t="str">
            <v>NSPR-1800-PA</v>
          </cell>
          <cell r="B358" t="str">
            <v>RELEVAGE</v>
          </cell>
          <cell r="C358" t="str">
            <v>SASKIT</v>
          </cell>
          <cell r="D358">
            <v>990</v>
          </cell>
          <cell r="E358" t="str">
            <v>pc</v>
          </cell>
          <cell r="F358" t="str">
            <v>-</v>
          </cell>
          <cell r="G358" t="str">
            <v>-</v>
          </cell>
          <cell r="J358">
            <v>0</v>
          </cell>
          <cell r="K358">
            <v>358</v>
          </cell>
        </row>
        <row r="359">
          <cell r="A359" t="str">
            <v>NSPR-2100-PA</v>
          </cell>
          <cell r="B359" t="str">
            <v>RELEVAGE</v>
          </cell>
          <cell r="C359" t="str">
            <v>SASKIT</v>
          </cell>
          <cell r="D359">
            <v>1049</v>
          </cell>
          <cell r="E359" t="str">
            <v>pc</v>
          </cell>
          <cell r="F359" t="str">
            <v>-</v>
          </cell>
          <cell r="G359" t="str">
            <v>-</v>
          </cell>
          <cell r="J359">
            <v>0</v>
          </cell>
          <cell r="K359">
            <v>359</v>
          </cell>
        </row>
        <row r="360">
          <cell r="A360" t="str">
            <v>Tube drain DIA 100 CR4</v>
          </cell>
          <cell r="B360" t="str">
            <v>TUBES</v>
          </cell>
          <cell r="C360" t="str">
            <v>PUM</v>
          </cell>
          <cell r="D360">
            <v>1.99</v>
          </cell>
          <cell r="E360" t="str">
            <v>ml</v>
          </cell>
          <cell r="F360" t="str">
            <v>-</v>
          </cell>
          <cell r="G360">
            <v>1.99</v>
          </cell>
          <cell r="H360">
            <v>0</v>
          </cell>
          <cell r="I360">
            <v>0</v>
          </cell>
          <cell r="J360">
            <v>0</v>
          </cell>
          <cell r="K360">
            <v>360</v>
          </cell>
        </row>
        <row r="361">
          <cell r="A361" t="str">
            <v>Tube DIA 100</v>
          </cell>
          <cell r="B361" t="str">
            <v>TUBES</v>
          </cell>
          <cell r="C361" t="str">
            <v>PUM</v>
          </cell>
          <cell r="D361">
            <v>1.89</v>
          </cell>
          <cell r="E361" t="str">
            <v>ml</v>
          </cell>
          <cell r="F361" t="str">
            <v>-</v>
          </cell>
          <cell r="G361">
            <v>1.89</v>
          </cell>
          <cell r="J361">
            <v>0</v>
          </cell>
          <cell r="K361">
            <v>361</v>
          </cell>
        </row>
        <row r="362">
          <cell r="A362" t="str">
            <v>Tube 100 CR 4</v>
          </cell>
          <cell r="B362" t="str">
            <v>TUBES</v>
          </cell>
          <cell r="C362" t="str">
            <v>PUM</v>
          </cell>
          <cell r="D362">
            <v>2.27</v>
          </cell>
          <cell r="E362" t="str">
            <v>ml</v>
          </cell>
          <cell r="F362" t="str">
            <v>-</v>
          </cell>
          <cell r="G362">
            <v>2.27</v>
          </cell>
          <cell r="J362">
            <v>0</v>
          </cell>
          <cell r="K362">
            <v>362</v>
          </cell>
        </row>
        <row r="363">
          <cell r="A363" t="str">
            <v>Tube 100 CR 8</v>
          </cell>
          <cell r="B363" t="str">
            <v>TUBES</v>
          </cell>
          <cell r="C363" t="str">
            <v>PUM</v>
          </cell>
          <cell r="D363">
            <v>2.5</v>
          </cell>
          <cell r="E363" t="str">
            <v>ml</v>
          </cell>
          <cell r="F363" t="str">
            <v>-</v>
          </cell>
          <cell r="G363">
            <v>2.5</v>
          </cell>
          <cell r="J363">
            <v>0</v>
          </cell>
          <cell r="K363">
            <v>363</v>
          </cell>
        </row>
        <row r="364">
          <cell r="A364" t="str">
            <v>Joint forsheda bacs additionnels</v>
          </cell>
          <cell r="B364">
            <v>0</v>
          </cell>
          <cell r="C364" t="str">
            <v>SASKIT</v>
          </cell>
          <cell r="D364">
            <v>4.42</v>
          </cell>
          <cell r="E364" t="str">
            <v>pc</v>
          </cell>
          <cell r="F364" t="str">
            <v>-</v>
          </cell>
          <cell r="G364" t="str">
            <v>-</v>
          </cell>
          <cell r="J364">
            <v>0</v>
          </cell>
          <cell r="K364">
            <v>364</v>
          </cell>
        </row>
        <row r="365">
          <cell r="A365" t="str">
            <v>Bouchons + manchons pour BACS</v>
          </cell>
          <cell r="B365">
            <v>0</v>
          </cell>
          <cell r="C365" t="str">
            <v>SASKIT</v>
          </cell>
          <cell r="D365">
            <v>4.6100000000000003</v>
          </cell>
          <cell r="E365" t="str">
            <v>pc</v>
          </cell>
          <cell r="F365" t="str">
            <v>-</v>
          </cell>
          <cell r="G365" t="str">
            <v>-</v>
          </cell>
          <cell r="J365">
            <v>0</v>
          </cell>
          <cell r="K365">
            <v>365</v>
          </cell>
        </row>
        <row r="366">
          <cell r="A366" t="str">
            <v>barre PVC dia 50</v>
          </cell>
          <cell r="B366">
            <v>0</v>
          </cell>
          <cell r="C366" t="str">
            <v>SASKIT</v>
          </cell>
          <cell r="D366">
            <v>5.85</v>
          </cell>
          <cell r="E366" t="str">
            <v>pc</v>
          </cell>
          <cell r="F366" t="str">
            <v>-</v>
          </cell>
          <cell r="G366" t="str">
            <v>-</v>
          </cell>
          <cell r="J366">
            <v>0</v>
          </cell>
          <cell r="K366">
            <v>366</v>
          </cell>
        </row>
        <row r="367">
          <cell r="A367" t="str">
            <v>rehausse béton</v>
          </cell>
          <cell r="B367">
            <v>0</v>
          </cell>
          <cell r="C367" t="str">
            <v>SASKIT</v>
          </cell>
          <cell r="D367">
            <v>6.2</v>
          </cell>
          <cell r="E367" t="str">
            <v>pc</v>
          </cell>
          <cell r="F367" t="str">
            <v>-</v>
          </cell>
          <cell r="G367" t="str">
            <v>-</v>
          </cell>
          <cell r="J367">
            <v>0</v>
          </cell>
          <cell r="K367">
            <v>367</v>
          </cell>
        </row>
        <row r="368">
          <cell r="A368" t="str">
            <v>Aération filtres</v>
          </cell>
          <cell r="B368">
            <v>0</v>
          </cell>
          <cell r="C368" t="str">
            <v>SASKIT</v>
          </cell>
          <cell r="D368">
            <v>12</v>
          </cell>
          <cell r="E368" t="str">
            <v>pc</v>
          </cell>
          <cell r="F368" t="str">
            <v>-</v>
          </cell>
          <cell r="G368" t="str">
            <v>-</v>
          </cell>
          <cell r="J368">
            <v>0</v>
          </cell>
          <cell r="K368">
            <v>368</v>
          </cell>
        </row>
        <row r="369">
          <cell r="A369" t="str">
            <v>raccord PE – PVC</v>
          </cell>
          <cell r="B369">
            <v>0</v>
          </cell>
          <cell r="C369" t="str">
            <v>SASKIT</v>
          </cell>
          <cell r="D369">
            <v>15.77</v>
          </cell>
          <cell r="E369" t="str">
            <v>pc</v>
          </cell>
          <cell r="F369" t="str">
            <v>-</v>
          </cell>
          <cell r="G369" t="str">
            <v>-</v>
          </cell>
          <cell r="J369">
            <v>0</v>
          </cell>
          <cell r="K369">
            <v>369</v>
          </cell>
        </row>
        <row r="370">
          <cell r="A370" t="str">
            <v>Aération pompe</v>
          </cell>
          <cell r="B370">
            <v>0</v>
          </cell>
          <cell r="C370" t="str">
            <v>SASKIT</v>
          </cell>
          <cell r="D370">
            <v>19.27</v>
          </cell>
          <cell r="E370" t="str">
            <v>pc</v>
          </cell>
          <cell r="F370" t="str">
            <v>-</v>
          </cell>
          <cell r="G370" t="str">
            <v>-</v>
          </cell>
          <cell r="J370">
            <v>0</v>
          </cell>
          <cell r="K370">
            <v>370</v>
          </cell>
        </row>
        <row r="371">
          <cell r="A371" t="str">
            <v>Graviers 2/4</v>
          </cell>
          <cell r="B371" t="str">
            <v>GRANULATS</v>
          </cell>
          <cell r="C371" t="str">
            <v>PIGEON</v>
          </cell>
          <cell r="D371">
            <v>40</v>
          </cell>
          <cell r="E371" t="str">
            <v>t</v>
          </cell>
          <cell r="J371">
            <v>0</v>
          </cell>
          <cell r="K371">
            <v>371</v>
          </cell>
        </row>
        <row r="372">
          <cell r="A372" t="str">
            <v>Graviers 4/6,3</v>
          </cell>
          <cell r="B372" t="str">
            <v>GRANULATS</v>
          </cell>
          <cell r="C372" t="str">
            <v>PIGEON</v>
          </cell>
          <cell r="D372">
            <v>30</v>
          </cell>
          <cell r="E372" t="str">
            <v>t</v>
          </cell>
          <cell r="J372">
            <v>0</v>
          </cell>
          <cell r="K372">
            <v>372</v>
          </cell>
        </row>
        <row r="373">
          <cell r="A373" t="str">
            <v>Sable filtrant</v>
          </cell>
          <cell r="B373" t="str">
            <v>GRANULATS</v>
          </cell>
          <cell r="C373" t="str">
            <v>PIGEON</v>
          </cell>
          <cell r="D373">
            <v>50</v>
          </cell>
          <cell r="E373" t="str">
            <v>t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373</v>
          </cell>
        </row>
        <row r="374">
          <cell r="A374" t="str">
            <v>Sable tranchée</v>
          </cell>
          <cell r="B374" t="str">
            <v>GRANULATS</v>
          </cell>
          <cell r="C374" t="str">
            <v>PIGEON</v>
          </cell>
          <cell r="D374">
            <v>20</v>
          </cell>
          <cell r="E374" t="str">
            <v>t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374</v>
          </cell>
        </row>
        <row r="375">
          <cell r="A375" t="str">
            <v>Graviers 6,3/10</v>
          </cell>
          <cell r="B375" t="str">
            <v>GRANULATS</v>
          </cell>
          <cell r="C375" t="str">
            <v>PIGEON</v>
          </cell>
          <cell r="D375">
            <v>30</v>
          </cell>
          <cell r="E375" t="str">
            <v>t</v>
          </cell>
          <cell r="J375">
            <v>0</v>
          </cell>
          <cell r="K375">
            <v>375</v>
          </cell>
        </row>
        <row r="376">
          <cell r="A376" t="str">
            <v>Graviers 16/31,5</v>
          </cell>
          <cell r="B376" t="str">
            <v>GRANULATS</v>
          </cell>
          <cell r="C376" t="str">
            <v>PIGEON</v>
          </cell>
          <cell r="D376">
            <v>30</v>
          </cell>
          <cell r="E376" t="str">
            <v>t</v>
          </cell>
          <cell r="J376">
            <v>0</v>
          </cell>
          <cell r="K376">
            <v>376</v>
          </cell>
        </row>
        <row r="377">
          <cell r="A377" t="str">
            <v>PARPAINGS 25*50*15</v>
          </cell>
          <cell r="B377" t="str">
            <v>BETON</v>
          </cell>
          <cell r="C377" t="str">
            <v>PIGEON</v>
          </cell>
          <cell r="D377">
            <v>2</v>
          </cell>
          <cell r="E377" t="str">
            <v>pc</v>
          </cell>
          <cell r="J377">
            <v>0</v>
          </cell>
          <cell r="K377">
            <v>377</v>
          </cell>
        </row>
        <row r="378">
          <cell r="A378" t="str">
            <v>PARPAINGS D'ANGLE</v>
          </cell>
          <cell r="B378" t="str">
            <v>BETON</v>
          </cell>
          <cell r="C378" t="str">
            <v>PIGEON</v>
          </cell>
          <cell r="D378">
            <v>2.1</v>
          </cell>
          <cell r="E378" t="str">
            <v>pc</v>
          </cell>
          <cell r="J378">
            <v>0</v>
          </cell>
          <cell r="K378">
            <v>378</v>
          </cell>
        </row>
        <row r="379">
          <cell r="A379" t="str">
            <v>PARPAINGS EN U (bloc linteau)</v>
          </cell>
          <cell r="B379" t="str">
            <v>BETON</v>
          </cell>
          <cell r="C379" t="str">
            <v>PIGEON</v>
          </cell>
          <cell r="D379">
            <v>1.9</v>
          </cell>
          <cell r="E379" t="str">
            <v>pc</v>
          </cell>
          <cell r="J379">
            <v>0</v>
          </cell>
          <cell r="K379">
            <v>379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  <cell r="D2">
            <v>0.05</v>
          </cell>
          <cell r="E2" t="str">
            <v>5 cm d'epaisseur (quantité sable)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MP_CHARGEMENT</v>
          </cell>
          <cell r="K2">
            <v>2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  <cell r="D3">
            <v>0.3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 t="str">
            <v>MP_FINITIONS</v>
          </cell>
          <cell r="K3">
            <v>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  <cell r="D4">
            <v>0.08</v>
          </cell>
          <cell r="E4">
            <v>0</v>
          </cell>
          <cell r="F4" t="str">
            <v>FV Bastaings Bois</v>
          </cell>
          <cell r="G4">
            <v>0</v>
          </cell>
          <cell r="H4">
            <v>0</v>
          </cell>
          <cell r="I4">
            <v>0</v>
          </cell>
          <cell r="J4" t="str">
            <v>MP_MANUTENTION</v>
          </cell>
          <cell r="K4">
            <v>4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  <cell r="D5">
            <v>0.2</v>
          </cell>
          <cell r="E5" t="str">
            <v>/ ml de  filtres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MP_MISE_EN_PLACE</v>
          </cell>
          <cell r="K5">
            <v>5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  <cell r="D6">
            <v>0.25</v>
          </cell>
          <cell r="E6">
            <v>0</v>
          </cell>
          <cell r="F6" t="str">
            <v>BACS</v>
          </cell>
          <cell r="G6">
            <v>0</v>
          </cell>
          <cell r="H6">
            <v>0</v>
          </cell>
          <cell r="I6">
            <v>0</v>
          </cell>
          <cell r="J6" t="str">
            <v>MP_TERRASSEMENT</v>
          </cell>
          <cell r="K6">
            <v>6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  <cell r="D7">
            <v>0.25</v>
          </cell>
          <cell r="E7">
            <v>0</v>
          </cell>
          <cell r="F7" t="str">
            <v>BACS</v>
          </cell>
          <cell r="J7">
            <v>0</v>
          </cell>
          <cell r="K7">
            <v>7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  <cell r="D8">
            <v>0.25</v>
          </cell>
          <cell r="E8">
            <v>0</v>
          </cell>
          <cell r="F8">
            <v>0</v>
          </cell>
          <cell r="J8">
            <v>0</v>
          </cell>
          <cell r="K8">
            <v>8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  <cell r="D9">
            <v>0.08</v>
          </cell>
          <cell r="E9">
            <v>0</v>
          </cell>
          <cell r="F9">
            <v>0</v>
          </cell>
          <cell r="J9">
            <v>0</v>
          </cell>
          <cell r="K9">
            <v>9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  <cell r="D10">
            <v>0.25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10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  <cell r="D11">
            <v>0.08</v>
          </cell>
          <cell r="E11">
            <v>0</v>
          </cell>
          <cell r="F11" t="str">
            <v>FV Traverses Bois</v>
          </cell>
          <cell r="J11">
            <v>0</v>
          </cell>
          <cell r="K11">
            <v>11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  <cell r="D12">
            <v>0.05</v>
          </cell>
          <cell r="E12">
            <v>0</v>
          </cell>
          <cell r="F12">
            <v>0</v>
          </cell>
          <cell r="J12">
            <v>0</v>
          </cell>
          <cell r="K12">
            <v>12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  <cell r="D13">
            <v>0.25</v>
          </cell>
          <cell r="E13" t="str">
            <v>(creuser 5 cm plus bas)</v>
          </cell>
          <cell r="F13">
            <v>0</v>
          </cell>
          <cell r="J13">
            <v>0</v>
          </cell>
          <cell r="K13">
            <v>13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  <cell r="D14">
            <v>0.5</v>
          </cell>
          <cell r="E14">
            <v>0</v>
          </cell>
          <cell r="F14">
            <v>0</v>
          </cell>
          <cell r="J14">
            <v>0</v>
          </cell>
          <cell r="K14">
            <v>14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  <cell r="D15">
            <v>0.75</v>
          </cell>
          <cell r="E15">
            <v>0</v>
          </cell>
          <cell r="F15">
            <v>0</v>
          </cell>
          <cell r="J15">
            <v>0</v>
          </cell>
          <cell r="K15">
            <v>15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  <cell r="D17">
            <v>0.5</v>
          </cell>
          <cell r="E17">
            <v>0</v>
          </cell>
          <cell r="F17">
            <v>0</v>
          </cell>
          <cell r="J17">
            <v>0</v>
          </cell>
          <cell r="K17">
            <v>17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  <cell r="D18">
            <v>0.5</v>
          </cell>
          <cell r="E18">
            <v>0</v>
          </cell>
          <cell r="F18">
            <v>0</v>
          </cell>
          <cell r="J18">
            <v>0</v>
          </cell>
          <cell r="K18">
            <v>18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  <cell r="D19">
            <v>0.15</v>
          </cell>
          <cell r="E19" t="str">
            <v>Creuser + couche sable + couche sous grillage + rebouchage</v>
          </cell>
          <cell r="F19">
            <v>0</v>
          </cell>
          <cell r="J19">
            <v>0</v>
          </cell>
          <cell r="K19">
            <v>19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  <cell r="D20">
            <v>7.4999999999999997E-2</v>
          </cell>
          <cell r="E20" t="str">
            <v>Creuser  + couche sous grillage + rebouchage</v>
          </cell>
          <cell r="F20">
            <v>0</v>
          </cell>
          <cell r="J20">
            <v>0</v>
          </cell>
          <cell r="K20">
            <v>20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  <cell r="D21">
            <v>0.25</v>
          </cell>
          <cell r="E21">
            <v>0</v>
          </cell>
          <cell r="F21">
            <v>0</v>
          </cell>
          <cell r="J21">
            <v>0</v>
          </cell>
          <cell r="K21">
            <v>21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  <cell r="D22">
            <v>0.15</v>
          </cell>
          <cell r="E22">
            <v>0</v>
          </cell>
          <cell r="F22">
            <v>0</v>
          </cell>
          <cell r="J22">
            <v>0</v>
          </cell>
          <cell r="K22">
            <v>22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  <cell r="D23">
            <v>0.25</v>
          </cell>
          <cell r="E23">
            <v>0</v>
          </cell>
          <cell r="F23" t="str">
            <v>FH</v>
          </cell>
          <cell r="J23">
            <v>0</v>
          </cell>
          <cell r="K23">
            <v>23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  <cell r="D24">
            <v>2.5000000000000001E-2</v>
          </cell>
          <cell r="E24" t="str">
            <v>Variable = diamètre du tronc en cm</v>
          </cell>
          <cell r="F24">
            <v>0</v>
          </cell>
          <cell r="J24">
            <v>0</v>
          </cell>
          <cell r="K24">
            <v>24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  <cell r="D25">
            <v>0.5</v>
          </cell>
          <cell r="E25" t="str">
            <v>remplir les esapces libres entre la fouille et le bac + tasser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25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  <cell r="D26">
            <v>0.05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26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  <cell r="D27">
            <v>0.1</v>
          </cell>
          <cell r="E27" t="str">
            <v>coef 0,5 pour h=45 cm et 2 pour h=90 cm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27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  <cell r="D28">
            <v>0.2</v>
          </cell>
          <cell r="E28" t="str">
            <v>Variable = ml de haie</v>
          </cell>
          <cell r="F28">
            <v>0</v>
          </cell>
          <cell r="J28">
            <v>0</v>
          </cell>
          <cell r="K28">
            <v>28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J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J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J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J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J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J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J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J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J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J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J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J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J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J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J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J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J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J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J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J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J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J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J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J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J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J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J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J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J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J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J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J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J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J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J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J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J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J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J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J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J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J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J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J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J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J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J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J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J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  <cell r="D2">
            <v>0.25</v>
          </cell>
          <cell r="E2" t="str">
            <v>percer dia 50, joint forsheda 50, poser l'unité d'aeration</v>
          </cell>
          <cell r="F2">
            <v>0</v>
          </cell>
          <cell r="G2">
            <v>0</v>
          </cell>
          <cell r="H2" t="str">
            <v>MOC_ALIM</v>
          </cell>
          <cell r="I2">
            <v>0</v>
          </cell>
          <cell r="J2">
            <v>0</v>
          </cell>
          <cell r="K2">
            <v>2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  <cell r="D3">
            <v>0.02</v>
          </cell>
          <cell r="E3" t="str">
            <v>préinsérer le cable dans le fourreau</v>
          </cell>
          <cell r="H3" t="str">
            <v>MOC_Collecte_Exutoire</v>
          </cell>
          <cell r="K3">
            <v>3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  <cell r="D4">
            <v>1</v>
          </cell>
          <cell r="E4" t="str">
            <v>enlever poigner , fixer servo moteur et connexion electrique ???</v>
          </cell>
          <cell r="H4" t="str">
            <v>MOC_PREPARATION</v>
          </cell>
          <cell r="K4">
            <v>4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  <cell r="D5">
            <v>0.5</v>
          </cell>
          <cell r="E5" t="str">
            <v>mettre à niveau et connexion entrée et sortie</v>
          </cell>
          <cell r="H5" t="str">
            <v>MOC_PROTECTION_SANITAIRE</v>
          </cell>
          <cell r="K5">
            <v>5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  <cell r="D6">
            <v>1.5</v>
          </cell>
          <cell r="E6" t="str">
            <v>percer dia 100, pose joint forsheda 100 et chasser un tube dia 100, Positionner poste puis mettre à niveau</v>
          </cell>
          <cell r="H6" t="str">
            <v>MOC_Systèmes_Constructifs</v>
          </cell>
          <cell r="K6">
            <v>6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  <cell r="D7">
            <v>0.5</v>
          </cell>
          <cell r="E7" t="str">
            <v>positionner et mettre à niveau</v>
          </cell>
          <cell r="H7" t="str">
            <v>MOC_Tronc_Commun</v>
          </cell>
          <cell r="K7">
            <v>7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  <cell r="D8">
            <v>0.75</v>
          </cell>
          <cell r="E8" t="str">
            <v>positionner l'ensemble, mettre à niveau</v>
          </cell>
          <cell r="H8" t="str">
            <v>MOC_Bordures</v>
          </cell>
          <cell r="K8">
            <v>8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  <cell r="D9">
            <v>0.75</v>
          </cell>
          <cell r="E9" t="str">
            <v>Inserer 4 tiges métal puis 3 sac béton près à l'meploi</v>
          </cell>
          <cell r="H9">
            <v>0</v>
          </cell>
          <cell r="K9">
            <v>9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  <cell r="D10">
            <v>0.35</v>
          </cell>
          <cell r="E10" t="str">
            <v>remplir les répartiteurs , mettre zone à plat, poser tapis de chanvre puis répartiteurs</v>
          </cell>
          <cell r="H10">
            <v>0</v>
          </cell>
          <cell r="K10">
            <v>10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  <cell r="D11">
            <v>0.5</v>
          </cell>
          <cell r="E11" t="str">
            <v>poser regard, couler le béton, coller la pointe de diamant, découper le géotextile et le poser</v>
          </cell>
          <cell r="H11">
            <v>0</v>
          </cell>
          <cell r="K11">
            <v>11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  <cell r="D12">
            <v>0.03</v>
          </cell>
          <cell r="E12" t="str">
            <v>poser fourreau dans tranchée , couper à dimension</v>
          </cell>
          <cell r="H12">
            <v>0</v>
          </cell>
          <cell r="K12">
            <v>12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  <cell r="D13">
            <v>0.05</v>
          </cell>
          <cell r="E13" t="str">
            <v>poser tube, et couper à dimension</v>
          </cell>
          <cell r="H13">
            <v>0</v>
          </cell>
          <cell r="K13">
            <v>13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  <cell r="D14">
            <v>0.08</v>
          </cell>
          <cell r="E14" t="str">
            <v>couper à dimension ; ébavurer, poncer, dégraisser et coller</v>
          </cell>
          <cell r="H14">
            <v>0</v>
          </cell>
          <cell r="K14">
            <v>14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  <cell r="D15">
            <v>0.25</v>
          </cell>
          <cell r="E15" t="str">
            <v>couper tube à dimension, coller clapet</v>
          </cell>
          <cell r="H15">
            <v>0</v>
          </cell>
          <cell r="K15">
            <v>15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  <cell r="D16">
            <v>1</v>
          </cell>
          <cell r="E16" t="str">
            <v>Pose et connexion du regard avec branchement provisoire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  <cell r="D17">
            <v>0.1</v>
          </cell>
          <cell r="E17" t="str">
            <v>poncage, dégraissage, et collage coude et T</v>
          </cell>
          <cell r="H17">
            <v>0</v>
          </cell>
          <cell r="K17">
            <v>17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  <cell r="D18">
            <v>0.08</v>
          </cell>
          <cell r="E18" t="str">
            <v>Collage coudes, y, T ,...</v>
          </cell>
          <cell r="H18">
            <v>0</v>
          </cell>
          <cell r="K18">
            <v>18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  <cell r="D19">
            <v>0.05</v>
          </cell>
          <cell r="E19" t="str">
            <v>positionner</v>
          </cell>
          <cell r="H19">
            <v>0</v>
          </cell>
          <cell r="K19">
            <v>19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  <cell r="D20">
            <v>0.01</v>
          </cell>
          <cell r="E20" t="str">
            <v>poser géotextile sur cailloux, couper à dimension</v>
          </cell>
          <cell r="H20">
            <v>0</v>
          </cell>
          <cell r="K20">
            <v>20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  <cell r="D21">
            <v>0.02</v>
          </cell>
          <cell r="E21" t="str">
            <v>poser géotextile dans trantranché sur cailloux</v>
          </cell>
          <cell r="H21">
            <v>0</v>
          </cell>
          <cell r="K21">
            <v>21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  <cell r="D22">
            <v>0.02</v>
          </cell>
          <cell r="E22" t="str">
            <v>poser grillage dans tranchées</v>
          </cell>
          <cell r="H22">
            <v>0</v>
          </cell>
          <cell r="K22">
            <v>22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  <cell r="D23">
            <v>0.05</v>
          </cell>
          <cell r="E23" t="str">
            <v>poser couvercle surrehausse</v>
          </cell>
          <cell r="H23">
            <v>0</v>
          </cell>
          <cell r="K23">
            <v>23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  <cell r="D24">
            <v>0.08</v>
          </cell>
          <cell r="E24" t="str">
            <v>pose rehausse , mettre à niveau</v>
          </cell>
          <cell r="H24">
            <v>0</v>
          </cell>
          <cell r="K24">
            <v>24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  <cell r="D25">
            <v>0.25</v>
          </cell>
          <cell r="E25" t="str">
            <v>faire la jonction PE/PVC avec unité préparé en atelier</v>
          </cell>
          <cell r="H25">
            <v>0</v>
          </cell>
          <cell r="K25">
            <v>25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  <cell r="D26">
            <v>0.05</v>
          </cell>
          <cell r="E26" t="str">
            <v>pelleter à la main + ratisser</v>
          </cell>
          <cell r="H26">
            <v>0</v>
          </cell>
          <cell r="K26">
            <v>26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  <cell r="D27">
            <v>0.1</v>
          </cell>
          <cell r="E27" t="str">
            <v>Mise à niveau au sable pour avoir la pente souhaitée</v>
          </cell>
          <cell r="H27">
            <v>0</v>
          </cell>
          <cell r="K27">
            <v>27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  <cell r="D28">
            <v>0.05</v>
          </cell>
          <cell r="E28" t="str">
            <v>collage tube dia 100</v>
          </cell>
          <cell r="H28">
            <v>0</v>
          </cell>
          <cell r="K28">
            <v>28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  <cell r="D29">
            <v>0.02</v>
          </cell>
          <cell r="E29" t="str">
            <v>poser tuyau PE dans la tranchée, couper à dimension</v>
          </cell>
          <cell r="H29">
            <v>0</v>
          </cell>
          <cell r="K29">
            <v>29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  <cell r="D30">
            <v>1</v>
          </cell>
          <cell r="E30" t="str">
            <v>déchargement matériel et outtilage</v>
          </cell>
          <cell r="H30">
            <v>0</v>
          </cell>
          <cell r="K30">
            <v>30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  <cell r="D31">
            <v>1</v>
          </cell>
          <cell r="E31" t="str">
            <v>positionner les filtres et mesure de niveaux</v>
          </cell>
          <cell r="H31">
            <v>0</v>
          </cell>
          <cell r="K31">
            <v>31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  <cell r="D32">
            <v>0.1</v>
          </cell>
          <cell r="E32" t="str">
            <v>placer, positionner et visser (6 par barre)</v>
          </cell>
          <cell r="H32">
            <v>0</v>
          </cell>
          <cell r="K32">
            <v>32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  <cell r="D33">
            <v>0.25</v>
          </cell>
          <cell r="E33" t="str">
            <v>placer, positionner et visser les deux barres (4/barres)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33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  <cell r="D34">
            <v>0.05</v>
          </cell>
          <cell r="E34" t="str">
            <v>manutention grille</v>
          </cell>
          <cell r="H34">
            <v>0</v>
          </cell>
          <cell r="K34">
            <v>34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  <cell r="D35">
            <v>0.05</v>
          </cell>
          <cell r="E35" t="str">
            <v>manutention grille</v>
          </cell>
          <cell r="H35">
            <v>0</v>
          </cell>
          <cell r="K35">
            <v>35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  <cell r="D36">
            <v>0.15</v>
          </cell>
          <cell r="E36" t="str">
            <v>assemblage bois</v>
          </cell>
          <cell r="H36">
            <v>0</v>
          </cell>
          <cell r="K36">
            <v>36</v>
          </cell>
        </row>
        <row r="37">
          <cell r="A37" t="str">
            <v>Pose CHEVRON CL4 Cadre 70/40</v>
          </cell>
          <cell r="B37" t="str">
            <v>MOC_Systèmes_Constructifs</v>
          </cell>
          <cell r="C37" t="str">
            <v>ml</v>
          </cell>
          <cell r="D37">
            <v>0.15</v>
          </cell>
          <cell r="E37" t="str">
            <v>assemblage bois</v>
          </cell>
          <cell r="H37">
            <v>0</v>
          </cell>
          <cell r="K37">
            <v>37</v>
          </cell>
        </row>
        <row r="38">
          <cell r="A38" t="str">
            <v>Pose bastaings douglas</v>
          </cell>
          <cell r="B38" t="str">
            <v>MOC_Systèmes_Constructifs</v>
          </cell>
          <cell r="C38" t="str">
            <v>ml</v>
          </cell>
          <cell r="D38">
            <v>0.06</v>
          </cell>
          <cell r="E38" t="str">
            <v>assemblage bois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38</v>
          </cell>
        </row>
        <row r="39">
          <cell r="A39" t="str">
            <v>Pose CHEVRON milieu</v>
          </cell>
          <cell r="B39" t="str">
            <v>MOC_Systèmes_Constructifs</v>
          </cell>
          <cell r="C39" t="str">
            <v>ml</v>
          </cell>
          <cell r="D39">
            <v>0.15</v>
          </cell>
          <cell r="E39" t="str">
            <v>positionner et fixer chevron sur cadre</v>
          </cell>
          <cell r="H39">
            <v>0</v>
          </cell>
          <cell r="K39">
            <v>39</v>
          </cell>
        </row>
        <row r="40">
          <cell r="A40" t="str">
            <v xml:space="preserve"> Pose delta MS</v>
          </cell>
          <cell r="B40" t="str">
            <v>MOC_Systèmes_Constructifs</v>
          </cell>
          <cell r="C40" t="str">
            <v>ml</v>
          </cell>
          <cell r="D40">
            <v>0.05</v>
          </cell>
          <cell r="E40" t="str">
            <v>pose delta MS contre les parois en bois, couper à dimension</v>
          </cell>
          <cell r="H40">
            <v>0</v>
          </cell>
          <cell r="K40">
            <v>40</v>
          </cell>
        </row>
        <row r="41">
          <cell r="A41" t="str">
            <v>Gabion sous bastaings</v>
          </cell>
          <cell r="B41" t="str">
            <v>MOC_Systèmes_Constructifs</v>
          </cell>
          <cell r="C41" t="str">
            <v>ml</v>
          </cell>
          <cell r="D41">
            <v>0.08</v>
          </cell>
          <cell r="E41" t="str">
            <v>aider le pelleteur à mettre le 20/40 sous lme bastaing</v>
          </cell>
          <cell r="H41">
            <v>0</v>
          </cell>
          <cell r="K41">
            <v>41</v>
          </cell>
        </row>
        <row r="42">
          <cell r="A42" t="str">
            <v>Gabion sous traverses</v>
          </cell>
          <cell r="B42" t="str">
            <v>MOC_Systèmes_Constructifs</v>
          </cell>
          <cell r="C42" t="str">
            <v>ml</v>
          </cell>
          <cell r="D42">
            <v>0.08</v>
          </cell>
          <cell r="E42" t="str">
            <v>aider le pelleteur à faire un boudin sur lesquels vont poser les traverses</v>
          </cell>
          <cell r="H42">
            <v>0</v>
          </cell>
          <cell r="K42">
            <v>42</v>
          </cell>
        </row>
        <row r="43">
          <cell r="A43" t="str">
            <v>passage membrane collage</v>
          </cell>
          <cell r="B43" t="str">
            <v>MOC_Systèmes_Constructifs</v>
          </cell>
          <cell r="C43" t="str">
            <v>unité</v>
          </cell>
          <cell r="D43">
            <v>0.25</v>
          </cell>
          <cell r="E43" t="str">
            <v>percer epdm et collage unité</v>
          </cell>
          <cell r="H43">
            <v>0</v>
          </cell>
          <cell r="K43">
            <v>43</v>
          </cell>
        </row>
        <row r="44">
          <cell r="A44" t="str">
            <v>Planter Piquets BOIS 50/50 ou 46/46</v>
          </cell>
          <cell r="B44" t="str">
            <v>MOC_Systèmes_Constructifs</v>
          </cell>
          <cell r="C44" t="str">
            <v>pc</v>
          </cell>
          <cell r="D44">
            <v>0.15</v>
          </cell>
          <cell r="E44" t="str">
            <v>prétrou à la barre à mine, enfoncer à la masse</v>
          </cell>
          <cell r="H44">
            <v>0</v>
          </cell>
          <cell r="K44">
            <v>44</v>
          </cell>
        </row>
        <row r="45">
          <cell r="A45" t="str">
            <v>Pose plaques béton 25</v>
          </cell>
          <cell r="B45" t="str">
            <v>MOC_Systèmes_Constructifs</v>
          </cell>
          <cell r="C45" t="str">
            <v>ml</v>
          </cell>
          <cell r="D45">
            <v>0.15</v>
          </cell>
          <cell r="E45" t="str">
            <v>poser plaque béton contre le cadre, visser sur cadre</v>
          </cell>
          <cell r="H45">
            <v>0</v>
          </cell>
          <cell r="K45">
            <v>45</v>
          </cell>
        </row>
        <row r="46">
          <cell r="A46" t="str">
            <v>Pose plaques béton 50</v>
          </cell>
          <cell r="B46" t="str">
            <v>MOC_Systèmes_Constructifs</v>
          </cell>
          <cell r="C46" t="str">
            <v>ml</v>
          </cell>
          <cell r="D46">
            <v>0.2</v>
          </cell>
          <cell r="E46" t="str">
            <v>poser plaque béton contre le cadre, visser sur cadre</v>
          </cell>
          <cell r="H46">
            <v>0</v>
          </cell>
          <cell r="K46">
            <v>46</v>
          </cell>
        </row>
        <row r="47">
          <cell r="A47" t="str">
            <v>Pose tablette chêne</v>
          </cell>
          <cell r="B47" t="str">
            <v>MOC_Systèmes_Constructifs</v>
          </cell>
          <cell r="C47" t="str">
            <v>ml</v>
          </cell>
          <cell r="D47">
            <v>0.2</v>
          </cell>
          <cell r="E47" t="str">
            <v>positionner, couper à mesure, faire encoche et visser</v>
          </cell>
          <cell r="H47">
            <v>0</v>
          </cell>
          <cell r="K47">
            <v>47</v>
          </cell>
        </row>
        <row r="48">
          <cell r="A48" t="str">
            <v>sable remplissage coffrage bacs</v>
          </cell>
          <cell r="B48" t="str">
            <v>MOC_Systèmes_Constructifs</v>
          </cell>
          <cell r="C48" t="str">
            <v>T</v>
          </cell>
          <cell r="D48">
            <v>0.25</v>
          </cell>
          <cell r="E48" t="str">
            <v>mettre le sable</v>
          </cell>
          <cell r="H48">
            <v>0</v>
          </cell>
          <cell r="K48">
            <v>48</v>
          </cell>
        </row>
        <row r="49">
          <cell r="A49" t="str">
            <v>Découpe + Pose bardage bois</v>
          </cell>
          <cell r="B49" t="str">
            <v>MOC_Systèmes_Constructifs</v>
          </cell>
          <cell r="C49" t="str">
            <v>m²</v>
          </cell>
          <cell r="D49">
            <v>0.35</v>
          </cell>
          <cell r="E49" t="str">
            <v>couper a dimension + pose (cloutage)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49</v>
          </cell>
        </row>
        <row r="50">
          <cell r="A50" t="str">
            <v>Terrassement volumique</v>
          </cell>
          <cell r="B50" t="str">
            <v>MOC_Systèmes_Constructifs</v>
          </cell>
          <cell r="C50" t="str">
            <v>m3</v>
          </cell>
          <cell r="D50">
            <v>0.35</v>
          </cell>
          <cell r="E50" t="str">
            <v>Conduite dumper pour evacuer</v>
          </cell>
          <cell r="H50">
            <v>0</v>
          </cell>
          <cell r="K50">
            <v>50</v>
          </cell>
        </row>
        <row r="51">
          <cell r="A51" t="str">
            <v>Tige métal pour traverse 200/100</v>
          </cell>
          <cell r="B51" t="str">
            <v>MOC_Systèmes_Constructifs</v>
          </cell>
          <cell r="C51" t="str">
            <v>pc</v>
          </cell>
          <cell r="D51">
            <v>0.8</v>
          </cell>
          <cell r="E51" t="str">
            <v xml:space="preserve">percage trou puis chasser la tige métal dia12 </v>
          </cell>
          <cell r="H51">
            <v>0</v>
          </cell>
          <cell r="K51">
            <v>51</v>
          </cell>
        </row>
        <row r="52">
          <cell r="A52" t="str">
            <v>Traverse de chêne 200/100 (retenue grav)</v>
          </cell>
          <cell r="B52" t="str">
            <v>MOC_Systèmes_Constructifs</v>
          </cell>
          <cell r="C52" t="str">
            <v>ml</v>
          </cell>
          <cell r="D52">
            <v>0.1</v>
          </cell>
          <cell r="E52" t="str">
            <v>Découpe, positionner traverses, perçage, vissage, tronçonneuse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52</v>
          </cell>
        </row>
        <row r="53">
          <cell r="A53" t="str">
            <v>Traverse de chêne 200/100</v>
          </cell>
          <cell r="B53" t="str">
            <v>MOC_Systèmes_Constructifs</v>
          </cell>
          <cell r="C53" t="str">
            <v>ml</v>
          </cell>
          <cell r="D53">
            <v>0.05</v>
          </cell>
          <cell r="E53" t="str">
            <v>positionner traverses</v>
          </cell>
          <cell r="H53">
            <v>0</v>
          </cell>
          <cell r="K53">
            <v>53</v>
          </cell>
        </row>
        <row r="54">
          <cell r="A54" t="str">
            <v xml:space="preserve"> joint forsheda dia 100  PE</v>
          </cell>
          <cell r="B54" t="str">
            <v>MOC_Tronc_Commun</v>
          </cell>
          <cell r="C54" t="str">
            <v>pc</v>
          </cell>
          <cell r="D54">
            <v>0.25</v>
          </cell>
          <cell r="E54" t="str">
            <v>Percer le bac et poser le joint forsheda puis chasser bout de tube</v>
          </cell>
          <cell r="H54">
            <v>0</v>
          </cell>
          <cell r="K54">
            <v>54</v>
          </cell>
        </row>
        <row r="55">
          <cell r="A55" t="str">
            <v>Pose passage de membrane dia 50</v>
          </cell>
          <cell r="B55" t="str">
            <v>MOC_Tronc_Commun</v>
          </cell>
          <cell r="C55" t="str">
            <v>pc</v>
          </cell>
          <cell r="D55">
            <v>0.2</v>
          </cell>
          <cell r="E55" t="str">
            <v>pose du passe-paroi préparée en atelier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55</v>
          </cell>
        </row>
        <row r="56">
          <cell r="A56" t="str">
            <v>Pose drain de sorties BAC</v>
          </cell>
          <cell r="B56" t="str">
            <v>MOC_Tronc_Commun</v>
          </cell>
          <cell r="C56" t="str">
            <v>unité</v>
          </cell>
          <cell r="D56">
            <v>0.1</v>
          </cell>
          <cell r="E56" t="str">
            <v>Collage final unité préparé en atelier</v>
          </cell>
          <cell r="H56">
            <v>0</v>
          </cell>
          <cell r="K56">
            <v>56</v>
          </cell>
        </row>
        <row r="57">
          <cell r="A57" t="str">
            <v>Pose joint forsheda dia 50</v>
          </cell>
          <cell r="B57" t="str">
            <v>MOC_Tronc_Commun</v>
          </cell>
          <cell r="C57" t="str">
            <v>pc</v>
          </cell>
          <cell r="D57">
            <v>0.15</v>
          </cell>
          <cell r="E57" t="str">
            <v>Percer le bac et poser le joint forsheda puis chasser bout de tube</v>
          </cell>
          <cell r="H57">
            <v>0</v>
          </cell>
          <cell r="K57">
            <v>57</v>
          </cell>
        </row>
        <row r="58">
          <cell r="A58" t="str">
            <v>Pose BAC sur fond de forme (1 bac)</v>
          </cell>
          <cell r="B58" t="str">
            <v>MOC_Tronc_Commun</v>
          </cell>
          <cell r="C58" t="str">
            <v>forfait</v>
          </cell>
          <cell r="D58">
            <v>0.25</v>
          </cell>
          <cell r="E58" t="str">
            <v>aider lepelleteur à positionner les bacs</v>
          </cell>
          <cell r="H58">
            <v>0</v>
          </cell>
          <cell r="K58">
            <v>58</v>
          </cell>
        </row>
        <row r="59">
          <cell r="A59" t="str">
            <v>Pose Regard de sortie FH</v>
          </cell>
          <cell r="B59" t="str">
            <v>MOC_Tronc_Commun</v>
          </cell>
          <cell r="C59" t="str">
            <v>pc</v>
          </cell>
          <cell r="D59">
            <v>0.5</v>
          </cell>
          <cell r="E59" t="str">
            <v>Positionner, mettre à niveau et connexion entrée FH</v>
          </cell>
          <cell r="H59">
            <v>0</v>
          </cell>
          <cell r="K59">
            <v>59</v>
          </cell>
        </row>
        <row r="60">
          <cell r="A60" t="str">
            <v>Pose réhausse béton FH</v>
          </cell>
          <cell r="B60" t="str">
            <v>MOC_Tronc_Commun</v>
          </cell>
          <cell r="C60" t="str">
            <v>pc</v>
          </cell>
          <cell r="D60">
            <v>0.08</v>
          </cell>
          <cell r="E60" t="str">
            <v>poser la réhausse et mettre à niveau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60</v>
          </cell>
        </row>
        <row r="61">
          <cell r="A61" t="str">
            <v>Plantation phragmites</v>
          </cell>
          <cell r="B61" t="str">
            <v>MOC_Tronc_Commun</v>
          </cell>
          <cell r="C61" t="str">
            <v>pc</v>
          </cell>
          <cell r="D61">
            <v>1.4999999999999999E-2</v>
          </cell>
          <cell r="E61" t="str">
            <v>positionner et planter</v>
          </cell>
          <cell r="H61">
            <v>0</v>
          </cell>
          <cell r="K61">
            <v>61</v>
          </cell>
        </row>
        <row r="62">
          <cell r="A62" t="str">
            <v>Plantation plantes aquatiques</v>
          </cell>
          <cell r="B62" t="str">
            <v>MOC_Tronc_Commun</v>
          </cell>
          <cell r="C62" t="str">
            <v>pc</v>
          </cell>
          <cell r="D62">
            <v>1.4999999999999999E-2</v>
          </cell>
          <cell r="E62" t="str">
            <v>positionner et planter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62</v>
          </cell>
        </row>
        <row r="63">
          <cell r="A63" t="str">
            <v>plantes de noues</v>
          </cell>
          <cell r="B63" t="str">
            <v>MOC_Tronc_Commun</v>
          </cell>
          <cell r="C63" t="str">
            <v>pc</v>
          </cell>
          <cell r="D63">
            <v>0.02</v>
          </cell>
          <cell r="E63" t="str">
            <v>positionner et planter</v>
          </cell>
          <cell r="H63">
            <v>0</v>
          </cell>
          <cell r="K63">
            <v>63</v>
          </cell>
        </row>
        <row r="64">
          <cell r="A64" t="str">
            <v>Barrière antiracinaire</v>
          </cell>
          <cell r="B64" t="str">
            <v>MOC_Tronc_Commun</v>
          </cell>
          <cell r="C64" t="str">
            <v>ml</v>
          </cell>
          <cell r="D64">
            <v>0.05</v>
          </cell>
          <cell r="E64" t="str">
            <v>poser la barriere antiracine, coller à la jonction</v>
          </cell>
          <cell r="H64">
            <v>0</v>
          </cell>
          <cell r="K64">
            <v>64</v>
          </cell>
        </row>
        <row r="65">
          <cell r="A65" t="str">
            <v>Pliage coins EPDM</v>
          </cell>
          <cell r="B65" t="str">
            <v>MOC_Tronc_Commun</v>
          </cell>
          <cell r="C65" t="str">
            <v>pc</v>
          </cell>
          <cell r="D65">
            <v>0.15</v>
          </cell>
          <cell r="E65" t="str">
            <v>plier un coin "propre nickel"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65</v>
          </cell>
        </row>
        <row r="66">
          <cell r="A66" t="str">
            <v>Pose Drain de sorties  FV + FH</v>
          </cell>
          <cell r="B66" t="str">
            <v>MOC_Tronc_Commun</v>
          </cell>
          <cell r="C66" t="str">
            <v>ml</v>
          </cell>
          <cell r="D66">
            <v>1.4999999999999999E-2</v>
          </cell>
          <cell r="E66" t="str">
            <v>Positionner, couper le DRAIN à mesure</v>
          </cell>
          <cell r="H66">
            <v>0</v>
          </cell>
          <cell r="K66">
            <v>66</v>
          </cell>
        </row>
        <row r="67">
          <cell r="A67" t="str">
            <v>Fond de forme (sable)</v>
          </cell>
          <cell r="B67" t="str">
            <v>MOC_Tronc_Commun</v>
          </cell>
          <cell r="C67" t="str">
            <v>m²</v>
          </cell>
          <cell r="D67">
            <v>0.05</v>
          </cell>
          <cell r="E67" t="str">
            <v>ratissage sable + contrôle niveaux</v>
          </cell>
          <cell r="H67">
            <v>0</v>
          </cell>
          <cell r="K67">
            <v>67</v>
          </cell>
        </row>
        <row r="68">
          <cell r="A68" t="str">
            <v>Mise à plat emplacement</v>
          </cell>
          <cell r="B68" t="str">
            <v>MOC_Tronc_Commun</v>
          </cell>
          <cell r="C68" t="str">
            <v>m²</v>
          </cell>
          <cell r="D68">
            <v>0.05</v>
          </cell>
          <cell r="E68" t="str">
            <v>contrôle niveau</v>
          </cell>
          <cell r="H68">
            <v>0</v>
          </cell>
          <cell r="K68">
            <v>68</v>
          </cell>
        </row>
        <row r="69">
          <cell r="A69" t="str">
            <v>Pose bâche sanwich FH</v>
          </cell>
          <cell r="B69" t="str">
            <v>MOC_Tronc_Commun</v>
          </cell>
          <cell r="C69" t="str">
            <v>m²</v>
          </cell>
          <cell r="D69">
            <v>0.1</v>
          </cell>
          <cell r="E69" t="str">
            <v>par m² de filtre, positionner, pliage des coins</v>
          </cell>
          <cell r="H69">
            <v>0</v>
          </cell>
          <cell r="K69">
            <v>69</v>
          </cell>
        </row>
        <row r="70">
          <cell r="A70" t="str">
            <v>Pose bâche sanwich FV</v>
          </cell>
          <cell r="B70" t="str">
            <v>MOC_Tronc_Commun</v>
          </cell>
          <cell r="C70" t="str">
            <v>m²</v>
          </cell>
          <cell r="D70">
            <v>0.12</v>
          </cell>
          <cell r="E70" t="str">
            <v>par m² de filtre, positionner, pliage des coins</v>
          </cell>
          <cell r="H70">
            <v>0</v>
          </cell>
          <cell r="K70">
            <v>70</v>
          </cell>
        </row>
        <row r="71">
          <cell r="A71" t="str">
            <v>Pose plaque béton milieu</v>
          </cell>
          <cell r="B71" t="str">
            <v>MOC_Tronc_Commun</v>
          </cell>
          <cell r="C71" t="str">
            <v>ml</v>
          </cell>
          <cell r="D71">
            <v>0.2</v>
          </cell>
          <cell r="E71" t="str">
            <v>glisser la plaque sous chevron.</v>
          </cell>
          <cell r="H71">
            <v>0</v>
          </cell>
          <cell r="K71">
            <v>71</v>
          </cell>
        </row>
        <row r="72">
          <cell r="A72" t="str">
            <v>Remplissage granulats filtre</v>
          </cell>
          <cell r="B72" t="str">
            <v>MOC_Tronc_Commun</v>
          </cell>
          <cell r="C72" t="str">
            <v>m3</v>
          </cell>
          <cell r="D72">
            <v>0.25</v>
          </cell>
          <cell r="E72" t="str">
            <v>pelleter à la main + ratisser + niveaux</v>
          </cell>
          <cell r="H72">
            <v>0</v>
          </cell>
          <cell r="K72">
            <v>72</v>
          </cell>
        </row>
        <row r="73">
          <cell r="A73" t="str">
            <v>Pose passage de membrane dia 110</v>
          </cell>
          <cell r="B73" t="str">
            <v>MOC_Tronc_Commun</v>
          </cell>
          <cell r="C73" t="str">
            <v>pc</v>
          </cell>
          <cell r="D73">
            <v>0.25</v>
          </cell>
          <cell r="E73" t="str">
            <v>pose du passe-paroi préparée en atelier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73</v>
          </cell>
        </row>
        <row r="74">
          <cell r="A74" t="str">
            <v>Pose aération filtre (FV-FH-BAC)</v>
          </cell>
          <cell r="B74" t="str">
            <v>MOC_Tronc_Commun</v>
          </cell>
          <cell r="C74" t="str">
            <v>forfait</v>
          </cell>
          <cell r="D74">
            <v>0.1</v>
          </cell>
          <cell r="E74" t="str">
            <v>pose de l'aération préparée en atelier</v>
          </cell>
          <cell r="H74">
            <v>0</v>
          </cell>
          <cell r="K74">
            <v>74</v>
          </cell>
        </row>
        <row r="75">
          <cell r="A75" t="str">
            <v>Pose écolat</v>
          </cell>
          <cell r="B75" t="str">
            <v>MOC_Bordures</v>
          </cell>
          <cell r="C75" t="str">
            <v>ml</v>
          </cell>
          <cell r="D75">
            <v>0.05</v>
          </cell>
          <cell r="E75" t="str">
            <v>Bordure + piquet</v>
          </cell>
          <cell r="H75">
            <v>0</v>
          </cell>
          <cell r="K75">
            <v>75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H76">
            <v>0</v>
          </cell>
        </row>
        <row r="77">
          <cell r="A77" t="str">
            <v>Pose plaque Schiste</v>
          </cell>
          <cell r="B77" t="str">
            <v>MOC_Bordures</v>
          </cell>
          <cell r="C77" t="str">
            <v>ml</v>
          </cell>
          <cell r="D77">
            <v>0.1</v>
          </cell>
          <cell r="E77">
            <v>0</v>
          </cell>
          <cell r="H77">
            <v>0</v>
          </cell>
        </row>
        <row r="78">
          <cell r="A78" t="str">
            <v>Pose bordure béton</v>
          </cell>
          <cell r="B78" t="str">
            <v>MOC_Bordures</v>
          </cell>
          <cell r="C78" t="str">
            <v>ml</v>
          </cell>
          <cell r="D78">
            <v>0.1</v>
          </cell>
          <cell r="E78">
            <v>0</v>
          </cell>
          <cell r="H78">
            <v>0</v>
          </cell>
        </row>
        <row r="79">
          <cell r="A79" t="str">
            <v>Pose rondins bois</v>
          </cell>
          <cell r="B79" t="str">
            <v>MOC_Bordures</v>
          </cell>
          <cell r="C79" t="str">
            <v>ml</v>
          </cell>
          <cell r="D79">
            <v>0.1</v>
          </cell>
          <cell r="E79">
            <v>0</v>
          </cell>
          <cell r="H79">
            <v>0</v>
          </cell>
        </row>
        <row r="80">
          <cell r="A80" t="str">
            <v>Pose bordure métal</v>
          </cell>
          <cell r="B80" t="str">
            <v>MOC_Bordures</v>
          </cell>
          <cell r="C80" t="str">
            <v>ml</v>
          </cell>
          <cell r="D80">
            <v>0.15</v>
          </cell>
          <cell r="E80">
            <v>0</v>
          </cell>
          <cell r="H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H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H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H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H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H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H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H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H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H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H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H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H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H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H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H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H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H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H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H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H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H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H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H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H104">
            <v>0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MOA_ALIM</v>
          </cell>
          <cell r="K2">
            <v>2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  <cell r="F3" t="str">
            <v>Assembler le raccord PE/PVC avec une bande teflon + ponçage PVC + préparation bout de tuyau et coude si nécessaire ( (Coef / raccord)</v>
          </cell>
          <cell r="G3">
            <v>0</v>
          </cell>
          <cell r="H3">
            <v>0</v>
          </cell>
          <cell r="I3">
            <v>0</v>
          </cell>
          <cell r="J3" t="str">
            <v>MOA_BETON</v>
          </cell>
          <cell r="K3">
            <v>3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  <cell r="F4" t="str">
            <v xml:space="preserve">Perçage du regard + joint forscheda + coupe tuyau + ponçage tuyaux et accessoires + collage </v>
          </cell>
          <cell r="G4">
            <v>0</v>
          </cell>
          <cell r="H4">
            <v>0</v>
          </cell>
          <cell r="I4">
            <v>0</v>
          </cell>
          <cell r="J4" t="str">
            <v>MOA_BOIS</v>
          </cell>
          <cell r="K4">
            <v>4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  <cell r="F5" t="str">
            <v>Percer à la scie cloche + pose du joint forscheda + tuyau + câbles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1</v>
          </cell>
          <cell r="E6" t="str">
            <v>taille crayon</v>
          </cell>
          <cell r="F6" t="str">
            <v>pour un chaque EH</v>
          </cell>
          <cell r="G6">
            <v>0</v>
          </cell>
          <cell r="H6">
            <v>0</v>
          </cell>
          <cell r="I6">
            <v>0</v>
          </cell>
          <cell r="J6" t="str">
            <v>MOA_PROTECTION_SANITAIRE</v>
          </cell>
          <cell r="K6">
            <v>6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  <cell r="F7" t="str">
            <v>Prédécouper rond à béton dia 12 mm pour lestage poste</v>
          </cell>
          <cell r="G7">
            <v>0</v>
          </cell>
          <cell r="H7">
            <v>0</v>
          </cell>
          <cell r="I7">
            <v>0</v>
          </cell>
          <cell r="J7" t="str">
            <v>MOA_Systèmes_Constructifs</v>
          </cell>
          <cell r="K7">
            <v>7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  <cell r="F8" t="str">
            <v>2 bout de tuyaux 50, 1 coude 90° , une réduc 50/63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MOA_Tronc_Commun</v>
          </cell>
          <cell r="K9">
            <v>9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  <cell r="F11" t="str">
            <v>Coef / plaques --- 3 trous par plaque ---&gt; élévateur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13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14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  <cell r="F16" t="str">
            <v>couper à dimension + taillage pointe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  <cell r="F18" t="str">
            <v>Coef / bastaings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  <cell r="F19" t="str">
            <v>emplacement barre / nb barre *2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19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20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  <cell r="F21" t="str">
            <v>Coef / chevrons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  <cell r="F22" t="str">
            <v>par trou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22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23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  <cell r="F24" t="str">
            <v>SC traverses chêne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24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25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  <cell r="F26" t="str">
            <v xml:space="preserve">Perçage du regard + joint forscheda + coupe tuyau + ponçage tuyaux et accessoires + collage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26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  <cell r="F27" t="str">
            <v>pose + collage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27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  <cell r="F28" t="str">
            <v>percer a la scie cloche de 108 + pose du joint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28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  <cell r="F29" t="str">
            <v>percer a la scie cloche de 60 + pose du joint</v>
          </cell>
          <cell r="G29">
            <v>0</v>
          </cell>
          <cell r="H29">
            <v>0</v>
          </cell>
          <cell r="I29">
            <v>0</v>
          </cell>
          <cell r="K29">
            <v>29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  <cell r="F30" t="str">
            <v>collage de l'aération sur le drain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30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  <cell r="F31" t="str">
            <v>2 coupes + manchon bouchon + T</v>
          </cell>
          <cell r="G31">
            <v>0</v>
          </cell>
          <cell r="H31">
            <v>0</v>
          </cell>
          <cell r="J31">
            <v>0</v>
          </cell>
          <cell r="K31">
            <v>31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32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  <cell r="F33" t="str">
            <v>Coupe tuyau + ponçage tuyaux et accessoires et passage de membrane + collage + trait marqueur (repérer les trous de vis)</v>
          </cell>
          <cell r="G33">
            <v>0</v>
          </cell>
          <cell r="H33">
            <v>0</v>
          </cell>
          <cell r="J33">
            <v>0</v>
          </cell>
          <cell r="K33">
            <v>33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  <cell r="F34" t="str">
            <v>découper le passage de tuyau dia 100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34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35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  <cell r="F36" t="str">
            <v>pour chaque filtre, coupe un tuyau PVC + 2 coudes à 45° + champignon</v>
          </cell>
          <cell r="G36">
            <v>0</v>
          </cell>
          <cell r="H36">
            <v>0</v>
          </cell>
          <cell r="J36">
            <v>0</v>
          </cell>
          <cell r="K36">
            <v>36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J79">
            <v>0</v>
          </cell>
          <cell r="K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J102">
            <v>0</v>
          </cell>
          <cell r="K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>
        <row r="11">
          <cell r="K11">
            <v>0</v>
          </cell>
        </row>
        <row r="13">
          <cell r="L13" t="str">
            <v>DN50</v>
          </cell>
          <cell r="P13">
            <v>0</v>
          </cell>
          <cell r="R13">
            <v>0</v>
          </cell>
          <cell r="Z13">
            <v>0</v>
          </cell>
          <cell r="AB13">
            <v>0</v>
          </cell>
          <cell r="AP13">
            <v>0</v>
          </cell>
          <cell r="AS13">
            <v>0</v>
          </cell>
        </row>
        <row r="14">
          <cell r="J14">
            <v>0</v>
          </cell>
        </row>
        <row r="70">
          <cell r="P70">
            <v>0</v>
          </cell>
        </row>
      </sheetData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F110">
            <v>0</v>
          </cell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F111">
            <v>0</v>
          </cell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F112">
            <v>0</v>
          </cell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F113">
            <v>0</v>
          </cell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F114">
            <v>0</v>
          </cell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F115">
            <v>0</v>
          </cell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F116">
            <v>0</v>
          </cell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F117">
            <v>0</v>
          </cell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F118">
            <v>0</v>
          </cell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F119">
            <v>0</v>
          </cell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F120">
            <v>0</v>
          </cell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F121">
            <v>0</v>
          </cell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F122">
            <v>0</v>
          </cell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F123">
            <v>0</v>
          </cell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</row>
        <row r="160">
          <cell r="A160" t="str">
            <v>DALLE RECONSTITUEE</v>
          </cell>
          <cell r="B160" t="str">
            <v>FINITION</v>
          </cell>
          <cell r="C160">
            <v>0</v>
          </cell>
          <cell r="D160" t="str">
            <v>-</v>
          </cell>
          <cell r="E160" t="str">
            <v>pc</v>
          </cell>
          <cell r="F160" t="str">
            <v>-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F166">
            <v>0</v>
          </cell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F167">
            <v>0</v>
          </cell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F168">
            <v>0</v>
          </cell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F169">
            <v>0</v>
          </cell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F170">
            <v>0</v>
          </cell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F172">
            <v>0</v>
          </cell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F184">
            <v>0</v>
          </cell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</row>
        <row r="235">
          <cell r="A235">
            <v>0</v>
          </cell>
          <cell r="B235" t="str">
            <v>PLANTES EPURATRICES</v>
          </cell>
          <cell r="C235">
            <v>0</v>
          </cell>
          <cell r="D235">
            <v>0</v>
          </cell>
          <cell r="E235" t="str">
            <v>pc</v>
          </cell>
          <cell r="F235" t="str">
            <v>profondeur  /  exposition  /  densité au m2  /  floraison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</row>
        <row r="247">
          <cell r="A247">
            <v>0</v>
          </cell>
          <cell r="B247" t="str">
            <v>PLANTES_SOL_FRAIS</v>
          </cell>
          <cell r="C247">
            <v>0</v>
          </cell>
          <cell r="D247">
            <v>0</v>
          </cell>
          <cell r="E247" t="str">
            <v>pc</v>
          </cell>
          <cell r="F247" t="str">
            <v>persistance  /  exposition  /  densité au m2  /  floraison  /  hauteur en cm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D250">
            <v>0</v>
          </cell>
          <cell r="E250" t="str">
            <v>pc</v>
          </cell>
          <cell r="F250" t="str">
            <v>Camassia blauwe donau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</row>
        <row r="257">
          <cell r="A257" t="str">
            <v>bite</v>
          </cell>
          <cell r="B257" t="str">
            <v>PLANTES_SOL_FRAIS</v>
          </cell>
          <cell r="C257">
            <v>0</v>
          </cell>
          <cell r="D257">
            <v>2</v>
          </cell>
          <cell r="E257" t="str">
            <v>un</v>
          </cell>
          <cell r="F257">
            <v>0</v>
          </cell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D260">
            <v>0</v>
          </cell>
          <cell r="E260" t="str">
            <v>pc</v>
          </cell>
          <cell r="F260" t="str">
            <v>Ligularia dentala desdemona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F269">
            <v>0</v>
          </cell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D283">
            <v>0</v>
          </cell>
          <cell r="E283" t="str">
            <v>pc</v>
          </cell>
          <cell r="F283" t="str">
            <v>-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D285">
            <v>0</v>
          </cell>
          <cell r="E285" t="str">
            <v>pc</v>
          </cell>
          <cell r="F285" t="str">
            <v>-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D286">
            <v>0</v>
          </cell>
          <cell r="E286" t="str">
            <v>pc</v>
          </cell>
          <cell r="F286" t="str">
            <v>-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F289">
            <v>0</v>
          </cell>
        </row>
        <row r="290">
          <cell r="A290" t="str">
            <v>Cornière galva 40</v>
          </cell>
          <cell r="B290" t="str">
            <v>PROTECTIONS_SANITAIRES</v>
          </cell>
          <cell r="C290">
            <v>0</v>
          </cell>
          <cell r="D290">
            <v>15</v>
          </cell>
          <cell r="E290" t="str">
            <v>ml</v>
          </cell>
          <cell r="F290">
            <v>0</v>
          </cell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F293">
            <v>0</v>
          </cell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F300">
            <v>0</v>
          </cell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F301">
            <v>0</v>
          </cell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F302">
            <v>0</v>
          </cell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F303">
            <v>0</v>
          </cell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F304">
            <v>0</v>
          </cell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 t="str">
            <v>-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</row>
        <row r="312">
          <cell r="A312" t="str">
            <v>clous inox</v>
          </cell>
          <cell r="B312" t="str">
            <v>QUINCAILLERIE</v>
          </cell>
          <cell r="C312">
            <v>0</v>
          </cell>
          <cell r="D312">
            <v>0.15</v>
          </cell>
          <cell r="E312" t="str">
            <v>pc</v>
          </cell>
          <cell r="F312">
            <v>0</v>
          </cell>
        </row>
        <row r="313">
          <cell r="A313" t="str">
            <v>vis inox 6/100 spéciale</v>
          </cell>
          <cell r="B313" t="str">
            <v>QUINCAILLERIE</v>
          </cell>
          <cell r="C313">
            <v>0</v>
          </cell>
          <cell r="D313">
            <v>0.6</v>
          </cell>
          <cell r="E313" t="str">
            <v>pc</v>
          </cell>
          <cell r="F313" t="str">
            <v>-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F358">
            <v>0</v>
          </cell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</row>
        <row r="378">
          <cell r="A378" t="str">
            <v>Joint forsheda bacs additionnels</v>
          </cell>
          <cell r="B378">
            <v>0</v>
          </cell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</row>
        <row r="379">
          <cell r="A379" t="str">
            <v>Bouchons + manchons pour BACS</v>
          </cell>
          <cell r="B379">
            <v>0</v>
          </cell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</row>
        <row r="380">
          <cell r="A380" t="str">
            <v>barre PVC dia 50</v>
          </cell>
          <cell r="B380">
            <v>0</v>
          </cell>
          <cell r="C380" t="str">
            <v>SASKIT</v>
          </cell>
          <cell r="D380">
            <v>5.85</v>
          </cell>
          <cell r="E380" t="str">
            <v>pc</v>
          </cell>
          <cell r="F380" t="str">
            <v>-</v>
          </cell>
        </row>
        <row r="381">
          <cell r="A381" t="str">
            <v>rehausse béton</v>
          </cell>
          <cell r="B381">
            <v>0</v>
          </cell>
          <cell r="C381" t="str">
            <v>SASKIT</v>
          </cell>
          <cell r="D381">
            <v>6.2</v>
          </cell>
          <cell r="E381" t="str">
            <v>pc</v>
          </cell>
          <cell r="F381" t="str">
            <v>-</v>
          </cell>
        </row>
        <row r="382">
          <cell r="A382" t="str">
            <v>Aération filtres</v>
          </cell>
          <cell r="B382">
            <v>0</v>
          </cell>
          <cell r="C382" t="str">
            <v>SASKIT</v>
          </cell>
          <cell r="D382">
            <v>12</v>
          </cell>
          <cell r="E382" t="str">
            <v>pc</v>
          </cell>
          <cell r="F382" t="str">
            <v>-</v>
          </cell>
        </row>
        <row r="383">
          <cell r="A383" t="str">
            <v>raccord PE – PVC</v>
          </cell>
          <cell r="B383">
            <v>0</v>
          </cell>
          <cell r="C383" t="str">
            <v>SASKIT</v>
          </cell>
          <cell r="D383">
            <v>15.77</v>
          </cell>
          <cell r="E383" t="str">
            <v>pc</v>
          </cell>
          <cell r="F383" t="str">
            <v>-</v>
          </cell>
        </row>
        <row r="384">
          <cell r="A384" t="str">
            <v>Aération pompe</v>
          </cell>
          <cell r="B384">
            <v>0</v>
          </cell>
          <cell r="C384" t="str">
            <v>SASKIT</v>
          </cell>
          <cell r="D384">
            <v>19.27</v>
          </cell>
          <cell r="E384" t="str">
            <v>pc</v>
          </cell>
          <cell r="F384" t="str">
            <v>-</v>
          </cell>
        </row>
        <row r="385">
          <cell r="A385" t="str">
            <v>Graviers 2/4</v>
          </cell>
          <cell r="B385" t="str">
            <v>GRANULATS</v>
          </cell>
          <cell r="C385" t="str">
            <v>PIGEON</v>
          </cell>
          <cell r="D385">
            <v>40</v>
          </cell>
          <cell r="E385" t="str">
            <v>t</v>
          </cell>
          <cell r="F385">
            <v>0</v>
          </cell>
        </row>
        <row r="386">
          <cell r="A386" t="str">
            <v>Graviers 4/6,3</v>
          </cell>
          <cell r="B386" t="str">
            <v>GRANULATS</v>
          </cell>
          <cell r="C386" t="str">
            <v>PIGEON</v>
          </cell>
          <cell r="D386">
            <v>30</v>
          </cell>
          <cell r="E386" t="str">
            <v>t</v>
          </cell>
          <cell r="F386">
            <v>0</v>
          </cell>
        </row>
        <row r="387">
          <cell r="A387" t="str">
            <v>Sable filtrant</v>
          </cell>
          <cell r="B387" t="str">
            <v>GRANULATS</v>
          </cell>
          <cell r="C387" t="str">
            <v>PIGEON</v>
          </cell>
          <cell r="D387">
            <v>50</v>
          </cell>
          <cell r="E387" t="str">
            <v>t</v>
          </cell>
          <cell r="F387">
            <v>0</v>
          </cell>
        </row>
        <row r="388">
          <cell r="A388" t="str">
            <v>Sable tranchée</v>
          </cell>
          <cell r="B388" t="str">
            <v>GRANULATS</v>
          </cell>
          <cell r="C388" t="str">
            <v>PIGEON</v>
          </cell>
          <cell r="D388">
            <v>20</v>
          </cell>
          <cell r="E388" t="str">
            <v>t</v>
          </cell>
          <cell r="F388">
            <v>0</v>
          </cell>
        </row>
        <row r="389">
          <cell r="A389" t="str">
            <v>Graviers 6,3/10</v>
          </cell>
          <cell r="B389" t="str">
            <v>GRANULATS</v>
          </cell>
          <cell r="C389" t="str">
            <v>PIGEON</v>
          </cell>
          <cell r="D389">
            <v>30</v>
          </cell>
          <cell r="E389" t="str">
            <v>t</v>
          </cell>
          <cell r="F389">
            <v>0</v>
          </cell>
        </row>
        <row r="390">
          <cell r="A390" t="str">
            <v>Graviers 16/31,5</v>
          </cell>
          <cell r="B390" t="str">
            <v>GRANULATS</v>
          </cell>
          <cell r="C390" t="str">
            <v>PIGEON</v>
          </cell>
          <cell r="D390">
            <v>30</v>
          </cell>
          <cell r="E390" t="str">
            <v>t</v>
          </cell>
          <cell r="F390">
            <v>0</v>
          </cell>
        </row>
        <row r="391">
          <cell r="A391" t="str">
            <v>PARPAINGS 25*50*15</v>
          </cell>
          <cell r="B391" t="str">
            <v>BETON</v>
          </cell>
          <cell r="C391" t="str">
            <v>PIGEON</v>
          </cell>
          <cell r="D391">
            <v>2</v>
          </cell>
          <cell r="E391" t="str">
            <v>pc</v>
          </cell>
          <cell r="F391">
            <v>0</v>
          </cell>
        </row>
        <row r="392">
          <cell r="A392" t="str">
            <v>PARPAINGS D'ANGLE</v>
          </cell>
          <cell r="B392" t="str">
            <v>BETON</v>
          </cell>
          <cell r="C392" t="str">
            <v>PIGEON</v>
          </cell>
          <cell r="D392">
            <v>2.1</v>
          </cell>
          <cell r="E392" t="str">
            <v>pc</v>
          </cell>
          <cell r="F392">
            <v>0</v>
          </cell>
        </row>
        <row r="393">
          <cell r="A393" t="str">
            <v>PARPAINGS EN U (bloc linteau)</v>
          </cell>
          <cell r="B393" t="str">
            <v>BETON</v>
          </cell>
          <cell r="C393" t="str">
            <v>PIGEON</v>
          </cell>
          <cell r="D393">
            <v>1.9</v>
          </cell>
          <cell r="E393" t="str">
            <v>pc</v>
          </cell>
          <cell r="F393">
            <v>0</v>
          </cell>
        </row>
        <row r="394">
          <cell r="A394" t="str">
            <v>Chevron PE 5*8</v>
          </cell>
          <cell r="B394" t="str">
            <v>PVC</v>
          </cell>
          <cell r="C394" t="str">
            <v>SASKIT</v>
          </cell>
          <cell r="D394">
            <v>5</v>
          </cell>
          <cell r="E394" t="str">
            <v>ml</v>
          </cell>
          <cell r="F394">
            <v>0</v>
          </cell>
        </row>
        <row r="395">
          <cell r="A395" t="str">
            <v>Plaques PVC 1m</v>
          </cell>
          <cell r="B395" t="str">
            <v>PVC</v>
          </cell>
          <cell r="C395" t="str">
            <v>SASKIT</v>
          </cell>
          <cell r="D395">
            <v>17</v>
          </cell>
          <cell r="E395" t="str">
            <v>ml</v>
          </cell>
          <cell r="F395">
            <v>0</v>
          </cell>
        </row>
        <row r="396">
          <cell r="A396" t="str">
            <v>Lame bois finition douglas 2,5 cm</v>
          </cell>
          <cell r="B396" t="str">
            <v>PVC</v>
          </cell>
          <cell r="C396" t="str">
            <v>SASKIT</v>
          </cell>
          <cell r="D396">
            <v>5</v>
          </cell>
          <cell r="E396" t="str">
            <v>ml</v>
          </cell>
          <cell r="F396">
            <v>0</v>
          </cell>
        </row>
        <row r="397">
          <cell r="A397">
            <v>0</v>
          </cell>
          <cell r="B397" t="str">
            <v>PVC</v>
          </cell>
          <cell r="C397" t="str">
            <v>SASKIT</v>
          </cell>
          <cell r="D397">
            <v>0</v>
          </cell>
          <cell r="E397" t="str">
            <v>ml</v>
          </cell>
          <cell r="F397">
            <v>0</v>
          </cell>
        </row>
        <row r="398">
          <cell r="A398">
            <v>0</v>
          </cell>
          <cell r="B398" t="str">
            <v>PVC</v>
          </cell>
          <cell r="C398" t="str">
            <v>SASKIT</v>
          </cell>
          <cell r="D398">
            <v>0</v>
          </cell>
          <cell r="E398">
            <v>0</v>
          </cell>
          <cell r="F398">
            <v>0</v>
          </cell>
        </row>
        <row r="399">
          <cell r="A399">
            <v>0</v>
          </cell>
          <cell r="B399" t="str">
            <v>PVC</v>
          </cell>
          <cell r="C399" t="str">
            <v>SASKIT</v>
          </cell>
          <cell r="D399">
            <v>0</v>
          </cell>
          <cell r="E399">
            <v>0</v>
          </cell>
          <cell r="F399">
            <v>0</v>
          </cell>
        </row>
        <row r="400">
          <cell r="A400">
            <v>0</v>
          </cell>
          <cell r="B400" t="str">
            <v>PVC</v>
          </cell>
          <cell r="C400" t="str">
            <v>SASKIT</v>
          </cell>
          <cell r="D400">
            <v>0</v>
          </cell>
          <cell r="E400">
            <v>0</v>
          </cell>
          <cell r="F400">
            <v>0</v>
          </cell>
        </row>
        <row r="401">
          <cell r="A401">
            <v>0</v>
          </cell>
          <cell r="B401" t="str">
            <v>PVC</v>
          </cell>
          <cell r="C401" t="str">
            <v>SASKIT</v>
          </cell>
          <cell r="D401">
            <v>0</v>
          </cell>
          <cell r="E401">
            <v>0</v>
          </cell>
          <cell r="F401">
            <v>0</v>
          </cell>
        </row>
        <row r="402">
          <cell r="A402">
            <v>0</v>
          </cell>
          <cell r="B402" t="str">
            <v>PVC</v>
          </cell>
          <cell r="C402" t="str">
            <v>SASKIT</v>
          </cell>
          <cell r="D402">
            <v>0</v>
          </cell>
          <cell r="E402">
            <v>0</v>
          </cell>
          <cell r="F402">
            <v>0</v>
          </cell>
        </row>
        <row r="403">
          <cell r="A403">
            <v>0</v>
          </cell>
          <cell r="B403" t="str">
            <v>PVC</v>
          </cell>
          <cell r="C403" t="str">
            <v>SASKIT</v>
          </cell>
          <cell r="D403">
            <v>0</v>
          </cell>
          <cell r="E403">
            <v>0</v>
          </cell>
          <cell r="F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</row>
        <row r="37">
          <cell r="A37" t="str">
            <v>Pose chevron PE</v>
          </cell>
          <cell r="B37" t="str">
            <v>MOC_Systèmes_Constructifs</v>
          </cell>
          <cell r="C37" t="str">
            <v>ml</v>
          </cell>
        </row>
        <row r="38">
          <cell r="A38" t="str">
            <v>Pose plaque PVC</v>
          </cell>
          <cell r="B38" t="str">
            <v>MOC_Systèmes_Constructifs</v>
          </cell>
          <cell r="C38" t="str">
            <v>ml</v>
          </cell>
        </row>
        <row r="39">
          <cell r="A39" t="str">
            <v>Pose cornière</v>
          </cell>
          <cell r="B39" t="str">
            <v>MOC_Systèmes_Constructifs</v>
          </cell>
          <cell r="C39" t="str">
            <v>ml</v>
          </cell>
        </row>
        <row r="40">
          <cell r="A40" t="str">
            <v>Pose CHEVRON CL4 Cadre 70/40</v>
          </cell>
          <cell r="B40" t="str">
            <v>MOC_Systèmes_Constructifs</v>
          </cell>
          <cell r="C40" t="str">
            <v>ml</v>
          </cell>
        </row>
        <row r="41">
          <cell r="A41" t="str">
            <v>Pose bastaings douglas</v>
          </cell>
          <cell r="B41" t="str">
            <v>MOC_Systèmes_Constructifs</v>
          </cell>
          <cell r="C41" t="str">
            <v>ml</v>
          </cell>
        </row>
        <row r="42">
          <cell r="A42" t="str">
            <v>Pose CHEVRON milieu</v>
          </cell>
          <cell r="B42" t="str">
            <v>MOC_Systèmes_Constructifs</v>
          </cell>
          <cell r="C42" t="str">
            <v>ml</v>
          </cell>
        </row>
        <row r="43">
          <cell r="A43" t="str">
            <v xml:space="preserve"> Pose delta MS</v>
          </cell>
          <cell r="B43" t="str">
            <v>MOC_Systèmes_Constructifs</v>
          </cell>
          <cell r="C43" t="str">
            <v>ml</v>
          </cell>
        </row>
        <row r="44">
          <cell r="A44" t="str">
            <v>Gabion sous bastaings</v>
          </cell>
          <cell r="B44" t="str">
            <v>MOC_Systèmes_Constructifs</v>
          </cell>
          <cell r="C44" t="str">
            <v>ml</v>
          </cell>
        </row>
        <row r="45">
          <cell r="A45" t="str">
            <v>Gabion sous traverses</v>
          </cell>
          <cell r="B45" t="str">
            <v>MOC_Systèmes_Constructifs</v>
          </cell>
          <cell r="C45" t="str">
            <v>ml</v>
          </cell>
        </row>
        <row r="46">
          <cell r="A46" t="str">
            <v>passage membrane collage</v>
          </cell>
          <cell r="B46" t="str">
            <v>MOC_Systèmes_Constructifs</v>
          </cell>
          <cell r="C46" t="str">
            <v>unité</v>
          </cell>
        </row>
        <row r="47">
          <cell r="A47" t="str">
            <v>Planter Piquets BOIS 50/50 ou 46/46</v>
          </cell>
          <cell r="B47" t="str">
            <v>MOC_Systèmes_Constructifs</v>
          </cell>
          <cell r="C47" t="str">
            <v>pc</v>
          </cell>
        </row>
        <row r="48">
          <cell r="A48" t="str">
            <v>Pose plaques béton 25</v>
          </cell>
          <cell r="B48" t="str">
            <v>MOC_Systèmes_Constructifs</v>
          </cell>
          <cell r="C48" t="str">
            <v>ml</v>
          </cell>
        </row>
        <row r="49">
          <cell r="A49" t="str">
            <v>Pose plaques béton 50</v>
          </cell>
          <cell r="B49" t="str">
            <v>MOC_Systèmes_Constructifs</v>
          </cell>
          <cell r="C49" t="str">
            <v>ml</v>
          </cell>
        </row>
        <row r="50">
          <cell r="A50" t="str">
            <v>Pose tablette chêne</v>
          </cell>
          <cell r="B50" t="str">
            <v>MOC_Systèmes_Constructifs</v>
          </cell>
          <cell r="C50" t="str">
            <v>ml</v>
          </cell>
        </row>
        <row r="51">
          <cell r="A51" t="str">
            <v>sable remplissage coffrage bacs</v>
          </cell>
          <cell r="B51" t="str">
            <v>MOC_Systèmes_Constructifs</v>
          </cell>
          <cell r="C51" t="str">
            <v>T</v>
          </cell>
        </row>
        <row r="52">
          <cell r="A52" t="str">
            <v>Découpe + Pose bardage bois</v>
          </cell>
          <cell r="B52" t="str">
            <v>MOC_Systèmes_Constructifs</v>
          </cell>
          <cell r="C52" t="str">
            <v>m²</v>
          </cell>
        </row>
        <row r="53">
          <cell r="A53" t="str">
            <v>Terrassement volumique</v>
          </cell>
          <cell r="B53" t="str">
            <v>MOC_Systèmes_Constructifs</v>
          </cell>
          <cell r="C53" t="str">
            <v>m3</v>
          </cell>
        </row>
        <row r="54">
          <cell r="A54" t="str">
            <v>Tige métal pour traverse 200/100</v>
          </cell>
          <cell r="B54" t="str">
            <v>MOC_Systèmes_Constructifs</v>
          </cell>
          <cell r="C54" t="str">
            <v>pc</v>
          </cell>
        </row>
        <row r="55">
          <cell r="A55" t="str">
            <v>Traverse de chêne 200/100 (retenue grav)</v>
          </cell>
          <cell r="B55" t="str">
            <v>MOC_Systèmes_Constructifs</v>
          </cell>
          <cell r="C55" t="str">
            <v>ml</v>
          </cell>
        </row>
        <row r="56">
          <cell r="A56" t="str">
            <v>Traverse de chêne 200/100</v>
          </cell>
          <cell r="B56" t="str">
            <v>MOC_Systèmes_Constructifs</v>
          </cell>
          <cell r="C56" t="str">
            <v>ml</v>
          </cell>
        </row>
        <row r="57">
          <cell r="A57" t="str">
            <v xml:space="preserve"> joint forsheda dia 100  PE</v>
          </cell>
          <cell r="B57" t="str">
            <v>MOC_Tronc_Commun</v>
          </cell>
          <cell r="C57" t="str">
            <v>pc</v>
          </cell>
        </row>
        <row r="58">
          <cell r="A58" t="str">
            <v>Pose passage de membrane dia 50</v>
          </cell>
          <cell r="B58" t="str">
            <v>MOC_Tronc_Commun</v>
          </cell>
          <cell r="C58" t="str">
            <v>pc</v>
          </cell>
        </row>
        <row r="59">
          <cell r="A59" t="str">
            <v>Pose drain de sorties BAC</v>
          </cell>
          <cell r="B59" t="str">
            <v>MOC_Tronc_Commun</v>
          </cell>
          <cell r="C59" t="str">
            <v>unité</v>
          </cell>
        </row>
        <row r="60">
          <cell r="A60" t="str">
            <v>Pose joint forsheda dia 50</v>
          </cell>
          <cell r="B60" t="str">
            <v>MOC_Tronc_Commun</v>
          </cell>
          <cell r="C60" t="str">
            <v>pc</v>
          </cell>
        </row>
        <row r="61">
          <cell r="A61" t="str">
            <v>Pose BAC sur fond de forme (1 bac)</v>
          </cell>
          <cell r="B61" t="str">
            <v>MOC_Tronc_Commun</v>
          </cell>
          <cell r="C61" t="str">
            <v>forfait</v>
          </cell>
        </row>
        <row r="62">
          <cell r="A62" t="str">
            <v>Pose Regard de sortie FH</v>
          </cell>
          <cell r="B62" t="str">
            <v>MOC_Tronc_Commun</v>
          </cell>
          <cell r="C62" t="str">
            <v>pc</v>
          </cell>
        </row>
        <row r="63">
          <cell r="A63" t="str">
            <v>Pose réhausse béton FH</v>
          </cell>
          <cell r="B63" t="str">
            <v>MOC_Tronc_Commun</v>
          </cell>
          <cell r="C63" t="str">
            <v>pc</v>
          </cell>
        </row>
        <row r="64">
          <cell r="A64" t="str">
            <v>Plantation phragmites</v>
          </cell>
          <cell r="B64" t="str">
            <v>MOC_Tronc_Commun</v>
          </cell>
          <cell r="C64" t="str">
            <v>pc</v>
          </cell>
        </row>
        <row r="65">
          <cell r="A65" t="str">
            <v>Plantation plantes aquatiques</v>
          </cell>
          <cell r="B65" t="str">
            <v>MOC_Tronc_Commun</v>
          </cell>
          <cell r="C65" t="str">
            <v>pc</v>
          </cell>
        </row>
        <row r="66">
          <cell r="A66" t="str">
            <v>plantes de noues</v>
          </cell>
          <cell r="B66" t="str">
            <v>MOC_Tronc_Commun</v>
          </cell>
          <cell r="C66" t="str">
            <v>pc</v>
          </cell>
        </row>
        <row r="67">
          <cell r="A67" t="str">
            <v>Barrière antiracinaire</v>
          </cell>
          <cell r="B67" t="str">
            <v>MOC_Tronc_Commun</v>
          </cell>
          <cell r="C67" t="str">
            <v>ml</v>
          </cell>
        </row>
        <row r="68">
          <cell r="A68" t="str">
            <v>Pliage coins EPDM</v>
          </cell>
          <cell r="B68" t="str">
            <v>MOC_Tronc_Commun</v>
          </cell>
          <cell r="C68" t="str">
            <v>pc</v>
          </cell>
        </row>
        <row r="69">
          <cell r="A69" t="str">
            <v>Pose Drain de sorties  FV + FH</v>
          </cell>
          <cell r="B69" t="str">
            <v>MOC_Tronc_Commun</v>
          </cell>
          <cell r="C69" t="str">
            <v>ml</v>
          </cell>
        </row>
        <row r="70">
          <cell r="A70" t="str">
            <v>Fond de forme (sable)</v>
          </cell>
          <cell r="B70" t="str">
            <v>MOC_Tronc_Commun</v>
          </cell>
          <cell r="C70" t="str">
            <v>m²</v>
          </cell>
        </row>
        <row r="71">
          <cell r="A71" t="str">
            <v>Mise à plat emplacement</v>
          </cell>
          <cell r="B71" t="str">
            <v>MOC_Tronc_Commun</v>
          </cell>
          <cell r="C71" t="str">
            <v>m²</v>
          </cell>
        </row>
        <row r="72">
          <cell r="A72" t="str">
            <v>Pose bâche sanwich FH</v>
          </cell>
          <cell r="B72" t="str">
            <v>MOC_Tronc_Commun</v>
          </cell>
          <cell r="C72" t="str">
            <v>m²</v>
          </cell>
        </row>
        <row r="73">
          <cell r="A73" t="str">
            <v>Pose bâche sanwich FV</v>
          </cell>
          <cell r="B73" t="str">
            <v>MOC_Tronc_Commun</v>
          </cell>
          <cell r="C73" t="str">
            <v>m²</v>
          </cell>
        </row>
        <row r="74">
          <cell r="A74" t="str">
            <v>Pose plaque béton milieu</v>
          </cell>
          <cell r="B74" t="str">
            <v>MOC_Tronc_Commun</v>
          </cell>
          <cell r="C74" t="str">
            <v>ml</v>
          </cell>
        </row>
        <row r="75">
          <cell r="A75" t="str">
            <v>Remplissage granulats filtre</v>
          </cell>
          <cell r="B75" t="str">
            <v>MOC_Tronc_Commun</v>
          </cell>
          <cell r="C75" t="str">
            <v>m3</v>
          </cell>
        </row>
        <row r="76">
          <cell r="A76" t="str">
            <v>Pose passage de membrane dia 110</v>
          </cell>
          <cell r="B76" t="str">
            <v>MOC_Tronc_Commun</v>
          </cell>
          <cell r="C76" t="str">
            <v>pc</v>
          </cell>
        </row>
        <row r="77">
          <cell r="A77" t="str">
            <v>Pose aération filtre (FV-FH-BAC)</v>
          </cell>
          <cell r="B77" t="str">
            <v>MOC_Tronc_Commun</v>
          </cell>
          <cell r="C77" t="str">
            <v>forfait</v>
          </cell>
        </row>
        <row r="78">
          <cell r="A78" t="str">
            <v>Pose écolat</v>
          </cell>
          <cell r="B78" t="str">
            <v>MOC_Bordures</v>
          </cell>
          <cell r="C78" t="str">
            <v>ml</v>
          </cell>
        </row>
        <row r="79">
          <cell r="A79">
            <v>0</v>
          </cell>
          <cell r="B79">
            <v>0</v>
          </cell>
          <cell r="C79">
            <v>0</v>
          </cell>
        </row>
        <row r="80">
          <cell r="A80" t="str">
            <v>Pose plaque Schiste</v>
          </cell>
          <cell r="B80" t="str">
            <v>MOC_Bordures</v>
          </cell>
          <cell r="C80" t="str">
            <v>ml</v>
          </cell>
        </row>
        <row r="81">
          <cell r="A81" t="str">
            <v>Pose bordure béton</v>
          </cell>
          <cell r="B81" t="str">
            <v>MOC_Bordures</v>
          </cell>
          <cell r="C81" t="str">
            <v>ml</v>
          </cell>
        </row>
        <row r="82">
          <cell r="A82" t="str">
            <v>Pose rondins bois</v>
          </cell>
          <cell r="B82" t="str">
            <v>MOC_Bordures</v>
          </cell>
          <cell r="C82" t="str">
            <v>ml</v>
          </cell>
        </row>
        <row r="83">
          <cell r="A83" t="str">
            <v>Pose bordure métal</v>
          </cell>
          <cell r="B83" t="str">
            <v>MOC_Bordures</v>
          </cell>
          <cell r="C83" t="str">
            <v>ml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0.25</v>
          </cell>
          <cell r="E6" t="str">
            <v>taille crayon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>
        <row r="55">
          <cell r="E55">
            <v>3</v>
          </cell>
          <cell r="G55">
            <v>4.5</v>
          </cell>
          <cell r="I55">
            <v>4.5</v>
          </cell>
          <cell r="K55">
            <v>10.5</v>
          </cell>
          <cell r="M55">
            <v>10.5</v>
          </cell>
          <cell r="O55">
            <v>26</v>
          </cell>
        </row>
        <row r="56">
          <cell r="E56">
            <v>2</v>
          </cell>
          <cell r="G56">
            <v>2</v>
          </cell>
          <cell r="I56">
            <v>2</v>
          </cell>
          <cell r="K56">
            <v>2</v>
          </cell>
          <cell r="M56">
            <v>2</v>
          </cell>
          <cell r="O56">
            <v>2</v>
          </cell>
        </row>
        <row r="57">
          <cell r="E57">
            <v>2</v>
          </cell>
          <cell r="G57">
            <v>2</v>
          </cell>
          <cell r="I57">
            <v>2</v>
          </cell>
          <cell r="K57">
            <v>4</v>
          </cell>
          <cell r="M57">
            <v>4</v>
          </cell>
          <cell r="O57">
            <v>8</v>
          </cell>
          <cell r="R57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eDevis"/>
      <sheetName val="ATELIER"/>
      <sheetName val="CHANTIER"/>
      <sheetName val="MINIPELLE"/>
      <sheetName val="MATIERE"/>
      <sheetName val="TCFV15"/>
      <sheetName val="TCFV15FH"/>
      <sheetName val="EXUTOIRE_FCE"/>
      <sheetName val="COLLECTE"/>
      <sheetName val="TCFVBAC"/>
      <sheetName val="TCFVBACFH"/>
      <sheetName val="FV9"/>
      <sheetName val="FV5"/>
      <sheetName val="PS1"/>
      <sheetName val="FV1"/>
      <sheetName val="FV2"/>
      <sheetName val="FV3"/>
      <sheetName val="FV4"/>
      <sheetName val="FV6"/>
      <sheetName val="FV7"/>
      <sheetName val="FV8"/>
      <sheetName val="CALCUL"/>
      <sheetName val="ALIM_REL_DN63"/>
      <sheetName val="ALIM_REL_DN63_BAC"/>
      <sheetName val="DISTRI"/>
      <sheetName val="ZI_ZRV"/>
      <sheetName val="TCFV"/>
      <sheetName val="TCFH"/>
      <sheetName val="ALIM_REL_DN50 (inutile)"/>
      <sheetName val="ALIM_GRAV"/>
      <sheetName val="ALIM_GRAV_BAC"/>
      <sheetName val="ALIM_REL_DN50_BAC"/>
      <sheetName val="FVBAC1"/>
      <sheetName val="FVBAC2"/>
      <sheetName val="FVBAC3"/>
      <sheetName val="FH9"/>
      <sheetName val="FH2"/>
      <sheetName val="FH3"/>
      <sheetName val="HAB"/>
      <sheetName val="BORDURE"/>
      <sheetName val="BP"/>
      <sheetName val="FINITION"/>
      <sheetName val="SYSTEME_CALCUL"/>
    </sheetNames>
    <sheetDataSet>
      <sheetData sheetId="0"/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B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B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(2,'CHANTIER','AÉRATION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(3,'CHANTIER','CÂBLE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(4,'CHANTIER','FIXATION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(5,'CHANTIER','POSE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(7,'CHANTIER','REGARD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(8,'CHANTIER','REGARD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(9,'CHANTIER','SCELLEMENT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(10,'CHANTIER','RÉPARTITEURS','MOC_ALIM','pc',0.35,'remplir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(12,'CHANTIER','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(13,'CHANTIER','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(14,'CHANTIER','BARRE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(15,'CHANTIER','CLAPET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(16,'CHANTIER','REGARD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(17,'CHANTIER','COLLAGE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(18,'CHANTIER','COLLAGE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(19,'CHANTIER','EPDM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(20,'CHANTIER','GÉOTEXTILE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(21,'CHANTIER','GÉOTEXTILE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(22,'CHANTIER','GRILLAGE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(23,'CHANTIER','POSE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(24,'CHANTIER','POSE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(25,'CHANTIER','RACCORD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(26,'CHANTIER','REMPLISSAGE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(27,'CHANTIER','TRANCHÉE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(28,'CHANTIER','TUBE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(29,'CHANTIER','TUYAUX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(30,'CHANTIER','INSTALLATION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(31,'CHANTIER','PIQUETAGE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(32,'CHANTIER','BARRE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(33,'CHANTIER','POSE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(34,'CHANTIER','CAILLEBOTIS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(35,'CHANTIER','CAILLEBOTIS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(36,'CHANTIER','CADRE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(37,'CHANTIER','POSE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(38,'CHANTIER','POSE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(39,'CHANTIER','POSE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(40,'CHANTIER','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(41,'CHANTIER','GABION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(43,'CHANTIER','PASSAGE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(44,'CHANTIER','PLANTER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(45,'CHANTIER','POSE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(46,'CHANTIER','POSE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(47,'CHANTIER','POSE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(48,'CHANTIER','SABLE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(49,'CHANTIER','DÉCOUPE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(50,'CHANTIER','TERRASSEMENT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(51,'CHANTIER','TIGE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(53,'CHANTIER','TRAVERSE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(54,'CHANTIER','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(55,'CHANTIER','POSE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(56,'CHANTIER','POSE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(57,'CHANTIER','POSE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(58,'CHANTIER','POSE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(59,'CHANTIER','POSE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(60,'CHANTIER','POSE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(61,'CHANTIER','PLANTATION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(62,'CHANTIER','PLANTATION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(63,'CHANTIER','PLANTES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(64,'CHANTIER','BARRIÈRE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(65,'CHANTIER','PLIAGE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(66,'CHANTIER','POSE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(67,'CHANTIER','FOND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(68,'CHANTIER','MISE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(69,'CHANTIER','POSE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(70,'CHANTIER','POSE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(71,'CHANTIER','POSE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(72,'CHANTIER','REMPLISSAGE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(73,'CHANTIER','POSE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(74,'CHANTIER','POSE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(75,'CHANTIER','POSE ÉCOLAT','MOC_Bordures','ml',0.05,'Bordure + piquet',now());</v>
          </cell>
          <cell r="K75">
            <v>75</v>
          </cell>
        </row>
        <row r="76">
          <cell r="B76" t="str">
            <v/>
          </cell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H77" t="str">
            <v>Insert into SC_Prestation (ligne,typePresta,designation,categorie,unite,temps,detail,DateModif) values (77,'CHANTIER','POSE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H78" t="str">
            <v>Insert into SC_Prestation (ligne,typePresta,designation,categorie,unite,temps,detail,DateModif) values (78,'CHANTIER','POSE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H79" t="str">
            <v>Insert into SC_Prestation (ligne,typePresta,designation,categorie,unite,temps,detail,DateModif) values (79,'CHANTIER','POSE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H80" t="str">
            <v>Insert into SC_Prestation (ligne,typePresta,designation,categorie,unite,temps,detail,DateModif) values (80,'CHANTIER','POSE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(ligne,typePresta,designation,categorie,unite,temps,detail,DateModif) values (81,'CHANTIER','POSE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(ligne,typePresta,designation,categorie,unite,temps,detail,DateModif) values (82,'CHANTIER','POSE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H83" t="str">
            <v>Insert into SC_Prestation (ligne,typePresta,designation,categorie,unite,temps,detail,DateModif) values (83,'CHANTIER','POSE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(ligne,typePresta,designation,categorie,unite,temps,detail,DateModif) values (84,'CHANTIER','ASSEMBLAGE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(ligne,typePresta,designation,categorie,unite,temps,detail,DateModif) values (85,'CHANTIER','PERCEMENT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(ligne,typePresta,designation,categorie,unite,temps,detail,DateModif) values (86,'CHANTIER','ASSEMBLAGE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H87" t="str">
            <v>Insert into SC_Prestation (ligne,typePresta,designation,categorie,unite,temps,detail,DateModif) values (87,'CHANTIER','POSE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H88" t="str">
            <v>Insert into SC_Prestation (ligne,typePresta,designation,categorie,unite,temps,detail,DateModif) values (88,'CHANTIER','PARPAINGS','MOC_Systèmes_Constructifs','m²',1.25,'',now());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H89" t="str">
            <v>Insert into SC_Prestation (ligne,typePresta,designation,categorie,unite,temps,detail,DateModif) values (89,'CHANTIER','FERRAILLAGE','MOC_Systèmes_Constructifs','m²',0.2,'',now());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H90" t="str">
            <v>Insert into SC_Prestation (ligne,typePresta,designation,categorie,unite,temps,detail,DateModif) values (90,'CHANTIER','POSE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</row>
        <row r="92">
          <cell r="B92" t="str">
            <v>JONCTIONS PVC</v>
          </cell>
        </row>
        <row r="93">
          <cell r="B93" t="str">
            <v>FIXATION CORNIERES ET BARRES T</v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  <row r="33">
          <cell r="B33" t="str">
            <v>Fouille poste de relevage 1900</v>
          </cell>
          <cell r="C33" t="str">
            <v>MP_TERRASSEMENT</v>
          </cell>
          <cell r="D33" t="str">
            <v>pc</v>
          </cell>
          <cell r="E33">
            <v>1.6</v>
          </cell>
          <cell r="H33" t="str">
            <v>Insert into SC_Prestation (ligne,typePresta,designation,categorie,poste,unite,temps,detail, DateModif) values (33,'MP','Fouille poste de relevage 1900','MP_TERRASSEMENT','','pc',1.6,'', now());</v>
          </cell>
          <cell r="K33">
            <v>33</v>
          </cell>
        </row>
      </sheetData>
      <sheetData sheetId="4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(ligne,typePresta,designation,categorie,fournisseur,unite,prix,detail,prixHorsTransport,Reference) values (2,'MATIERE','COUDE PVC EVAC 22°30 MF D100','PVC Evacuation - Ventilation','SASKIT','pc',4.74,'-',4.74,'ENFC22MF100');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(ligne,typePresta,designation,categorie,fournisseur,unite,prix,detail,prixHorsTransport,Reference) values (3,'MATIERE','COUDE PVC EVAC 22°30 FF D100','PVC Evacuation - Ventilation','SASKIT','pc',6.11,'-',6.11,'ENFC22100');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(ligne,typePresta,designation,categorie,fournisseur,unite,prix,detail,prixHorsTransport,Reference) values (4,'MATIERE','COUDE PVC EVAC 30°MF D100','PVC Evacuation - Ventilation','SASKIT','pc',5.18,'-',5.18,'ENFC30MF100');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(ligne,typePresta,designation,categorie,fournisseur,unite,prix,detail,prixHorsTransport,Reference) values (5,'MATIERE','COUDE PVC EVAC 30° FF D100','PVC Evacuation - Ventilation','SASKIT','pc',7.02,'-',7.02,'ENFC30100');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(ligne,typePresta,designation,categorie,fournisseur,unite,prix,detail,prixHorsTransport,Reference) values (6,'MATIERE','COUDE PVC EVAC 45° MF D100','PVC Evacuation - Ventilation','SASKIT','pc',2.93,'-',2.93,'ENFC45MF100');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(ligne,typePresta,designation,categorie,fournisseur,unite,prix,detail,prixHorsTransport,Reference) values (7,'MATIERE','COUDE PVC EVAC 45° FF D100','PVC Evacuation - Ventilation','SASKIT','pc',3.56,'-',3.56,'ENFC45100');</v>
          </cell>
          <cell r="K7">
            <v>7</v>
          </cell>
        </row>
        <row r="8">
          <cell r="B8" t="str">
            <v>COUDE 67°</v>
          </cell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(ligne,typePresta,designation,categorie,fournisseur,unite,prix,detail,prixHorsTransport,Reference) values (8,'MATIERE','COUDE 67°','EVACUATION_DIA_100','PUM','pc',3.12,'-',3.12,'');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(ligne,typePresta,designation,categorie,fournisseur,unite,prix,detail,prixHorsTransport,Reference) values (9,'MATIERE','COUDE PVC EVAC 87°30 MF D100','PVC Evacuation - Ventilation','SASKIT','pc',3.34,'-',3.34,'ENFC87MF100');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(ligne,typePresta,designation,categorie,fournisseur,unite,prix,detail,prixHorsTransport,Reference) values (10,'MATIERE','COUDE PVC EVAC 87°30 FF D100','PVC Evacuation - Ventilation','SASKIT','pc',3.82,'-',3.82,'ENFC87100');</v>
          </cell>
          <cell r="K10">
            <v>10</v>
          </cell>
        </row>
        <row r="11">
          <cell r="B11" t="str">
            <v>T45° MF</v>
          </cell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(ligne,typePresta,designation,categorie,fournisseur,unite,prix,detail,prixHorsTransport,Reference) values (11,'MATIERE','T45° MF','EVACUATION_DIA_100','PUM','pc',4.21,'-',4.21,'');</v>
          </cell>
          <cell r="K11">
            <v>11</v>
          </cell>
        </row>
        <row r="12">
          <cell r="B12" t="str">
            <v>T67° MF</v>
          </cell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(ligne,typePresta,designation,categorie,fournisseur,unite,prix,detail,prixHorsTransport,Reference) values (12,'MATIERE','T67° MF','EVACUATION_DIA_100','PUM','pc',5.43,'-',5.43,'');</v>
          </cell>
          <cell r="K12">
            <v>12</v>
          </cell>
        </row>
        <row r="13">
          <cell r="B13" t="str">
            <v>T90° MF</v>
          </cell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(ligne,typePresta,designation,categorie,fournisseur,unite,prix,detail,prixHorsTransport,Reference) values (13,'MATIERE','T90° MF','EVACUATION_DIA_100','PUM','pc',4.21,'-',4.21,'');</v>
          </cell>
          <cell r="K13">
            <v>13</v>
          </cell>
        </row>
        <row r="14">
          <cell r="B14" t="str">
            <v>T90° FF</v>
          </cell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(ligne,typePresta,designation,categorie,fournisseur,unite,prix,detail,prixHorsTransport,Reference) values (14,'MATIERE','T90° FF','EVACUATION_DIA_100','PUM','pc',4.12,'-',4.12,'');</v>
          </cell>
          <cell r="K14">
            <v>14</v>
          </cell>
        </row>
        <row r="15">
          <cell r="B15" t="str">
            <v>MANCHONS À BUTÉE</v>
          </cell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(ligne,typePresta,designation,categorie,fournisseur,unite,prix,detail,prixHorsTransport,Reference) values (15,'MATIERE','MANCHONS À BUTÉE','EVACUATION_DIA_100','PUM','pc',1.49,'-',1.49,'');</v>
          </cell>
          <cell r="K15">
            <v>15</v>
          </cell>
        </row>
        <row r="16">
          <cell r="B16" t="str">
            <v>COULISSE DIA 100</v>
          </cell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(ligne,typePresta,designation,categorie,fournisseur,unite,prix,detail,prixHorsTransport,Reference) values (16,'MATIERE','COULISSE DIA 100','EVACUATION_DIA_100','PUM','pc',2.17,'-',2.17,'');</v>
          </cell>
          <cell r="K16">
            <v>16</v>
          </cell>
        </row>
        <row r="17">
          <cell r="B17" t="str">
            <v>TAMPON DE VISITE PVC DIAMETRE 100</v>
          </cell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(ligne,typePresta,designation,categorie,fournisseur,unite,prix,detail,prixHorsTransport,Reference) values (17,'MATIERE','TAMPON DE VISITE PVC DIAMETRE 100','EVACUATION_DIA_100','PUM','pc',3.12,'-',3.12,'');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(ligne,typePresta,designation,categorie,fournisseur,unite,prix,detail,prixHorsTransport,Reference) values (18,'MATIERE','63 COUDE 90° PVC','PVC PRESSION','SASKIT','pc',1.7,'-',1.7,'C9063');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(ligne,typePresta,designation,categorie,fournisseur,unite,prix,detail,prixHorsTransport,Reference) values (19,'MATIERE','63 COUDE 45° PVC','PVC Evacuation - Ventilation','SASKIT','pc',1.76,'-',1.76,'C4563');</v>
          </cell>
          <cell r="K19">
            <v>19</v>
          </cell>
        </row>
        <row r="20">
          <cell r="B20" t="str">
            <v>T 90°</v>
          </cell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(ligne,typePresta,designation,categorie,fournisseur,unite,prix,detail,prixHorsTransport,Reference) values (20,'MATIERE','T 90°','Accessoires','PUM','pc',2.62,'-',2.62,'');</v>
          </cell>
          <cell r="K20">
            <v>20</v>
          </cell>
        </row>
        <row r="21">
          <cell r="B21" t="str">
            <v>BARRE PVC DIA 50</v>
          </cell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(ligne,typePresta,designation,categorie,fournisseur,unite,prix,detail,prixHorsTransport,Reference) values (21,'MATIERE','BARRE PVC DIA 50','Accessoires','PUM','pc',5.85,'-',5.85,'');</v>
          </cell>
          <cell r="K21">
            <v>21</v>
          </cell>
        </row>
        <row r="22">
          <cell r="B22" t="str">
            <v>RÉDUCTION 63/50</v>
          </cell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(ligne,typePresta,designation,categorie,fournisseur,unite,prix,detail,prixHorsTransport,Reference) values (22,'MATIERE','RÉDUCTION 63/50','Accessoires','PUM','pc',1.36,'-',1.36,'');</v>
          </cell>
          <cell r="K22">
            <v>22</v>
          </cell>
        </row>
        <row r="23">
          <cell r="B23" t="str">
            <v>MANCHON PRESSION 50</v>
          </cell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(ligne,typePresta,designation,categorie,fournisseur,unite,prix,detail,prixHorsTransport,Reference) values (23,'MATIERE','MANCHON PRESSION 50','Accessoires','PUM','pc',2.36,'-',2.36,'');</v>
          </cell>
          <cell r="K23">
            <v>23</v>
          </cell>
        </row>
        <row r="24">
          <cell r="B24" t="str">
            <v>BOUCHON PRESSION 50</v>
          </cell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(ligne,typePresta,designation,categorie,fournisseur,unite,prix,detail,prixHorsTransport,Reference) values (24,'MATIERE','BOUCHON PRESSION 50','Accessoires','PUM','pc',2.36,'-',2.36,'');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(ligne,typePresta,designation,categorie,fournisseur,unite,prix,detail,prixHorsTransport,Reference) values (25,'MATIERE','TE DE PIED DE BICHE DIAM 50','Accessoires_au_détail','SASKIT','pc',6.02,'-',null,'MTEP50');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(ligne,typePresta,designation,categorie,fournisseur,unite,prix,detail,prixHorsTransport,Reference) values (26,'MATIERE','TOILE VEGETALE ANTI-AFFOUILLEMENT','Accessoires_au_détail','SASKIT','pc',6.08,'-',null,'MTOILE');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(ligne,typePresta,designation,categorie,fournisseur,unite,prix,detail,prixHorsTransport,Reference) values (27,'MATIERE','TE DE PRESSION DIAMETRE 63','Accessoires_au_détail','SASKIT','pc',2.84,'-',null,'MTEP63');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(ligne,typePresta,designation,categorie,fournisseur,unite,prix,detail,prixHorsTransport,Reference) values (28,'MATIERE','COUDE D50 45°','Accessoires_au_détail','SASKIT','pc',3.2,'-',null,'MCOUD45');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(ligne,typePresta,designation,categorie,fournisseur,unite,prix,detail,prixHorsTransport,Reference) values (29,'MATIERE','CABLE  1,5','Accessoires_au_détail','SASKIT','ml',1.12,'',null,'MCABLE');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(ligne,typePresta,designation,categorie,fournisseur,unite,prix,detail,prixHorsTransport,Reference) values (30,'MATIERE','BARRIERE ANTI RACINE','Accessoires_au_détail','SASKIT','pc',3.25,'-',null,'MANTIR');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(ligne,typePresta,designation,categorie,fournisseur,unite,prix,detail,prixHorsTransport,Reference) values (31,'MATIERE','REDUCTION 100/50','Accessoires_au_détail','SASKIT','pc',3.99,'-',null,'MRED10050');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(ligne,typePresta,designation,categorie,fournisseur,unite,prix,detail,prixHorsTransport,Reference) values (32,'MATIERE','JOINT FORSHEDA DIAMETRE 100','Accessoires_au_détail','SASKIT','pc',4.36,'-',null,'MJOI100');</v>
          </cell>
          <cell r="K32">
            <v>32</v>
          </cell>
        </row>
        <row r="33">
          <cell r="B33" t="str">
            <v>JOINT FORSHEDA  DIAMETRE 63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(ligne,typePresta,designation,categorie,fournisseur,unite,prix,detail,prixHorsTransport,Reference) values (33,'MATIERE','JOINT FORSHEDA  DIAMETRE 63','Accessoires_au_détail','SASKIT','pc',4.42,'-',null,'MJOI50');</v>
          </cell>
          <cell r="K33">
            <v>33</v>
          </cell>
        </row>
        <row r="34">
          <cell r="B34" t="str">
            <v>JOINT FORSHEDA DIAMETRE 50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(ligne,typePresta,designation,categorie,fournisseur,unite,prix,detail,prixHorsTransport,Reference) values (34,'MATIERE','JOINT FORSHEDA DIAMETRE 50','Accessoires_au_détail','SASKIT','pc',4.42,'-',null,'MJOI63');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(ligne,typePresta,designation,categorie,fournisseur,unite,prix,detail,prixHorsTransport,Reference) values (35,'MATIERE','MANCHON DE DILATATION','Accessoires_au_détail','SASKIT','pc',5.03,'-',null,'MMANCH');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(ligne,typePresta,designation,categorie,fournisseur,unite,prix,detail,prixHorsTransport,Reference) values (36,'MATIERE','REDUCTION 110/100','Accessoires_au_détail','SASKIT','pc',5.43,'-',null,'MRED110100');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(ligne,typePresta,designation,categorie,fournisseur,unite,prix,detail,prixHorsTransport,Reference) values (37,'MATIERE','VANNE TRAPPE DIAMETRE 100','Accessoires_au_détail','SASKIT','pc',6.72,'-',null,'MVANTRAPPE');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(ligne,typePresta,designation,categorie,fournisseur,unite,prix,detail,prixHorsTransport,Reference) values (38,'MATIERE','VANNE GUILLOTINE DIAMETRE 50','Accessoires_au_détail','SASKIT','pc',19.89,'-',null,'MVANGUI50');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(ligne,typePresta,designation,categorie,fournisseur,unite,prix,detail,prixHorsTransport,Reference) values (39,'MATIERE','VANNE GUILLOTINE DIAMETRE 63','Accessoires_au_détail','SASKIT','pc',29.12,'-',null,'MVANGUI63');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(ligne,typePresta,designation,categorie,fournisseur,unite,prix,detail,prixHorsTransport,Reference) values (40,'MATIERE','VANNE 3 VOIES DIAM 50','Accessoires_au_détail','SASKIT','pc',73.67,'-',null,'MVAN3V50');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(ligne,typePresta,designation,categorie,fournisseur,unite,prix,detail,prixHorsTransport,Reference) values (41,'MATIERE','VANNE GUILLOTINE DIAMETRE 110','Accessoires_au_détail','SASKIT','pc',76.38,'-',null,'MVANGUI110');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(ligne,typePresta,designation,categorie,fournisseur,unite,prix,detail,prixHorsTransport,Reference) values (42,'MATIERE','VANNE 3 VOIES DIAM 63','Accessoires_au_détail','SASKIT','pc',91.45,'-',null,'MVAN3V63');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(ligne,typePresta,designation,categorie,fournisseur,unite,prix,detail,prixHorsTransport,Reference) values (43,'MATIERE','VANNE 3 VOIES D50 MOTORISEE HORLOGE INTEGRE','Accessoires_au_détail','SASKIT','pc',522,'-',null,'MVAN3VMHI50');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(ligne,typePresta,designation,categorie,fournisseur,unite,prix,detail,prixHorsTransport,Reference) values (44,'MATIERE','VANNE 3 VOIES D63 MOTORISEE HORLOGE INTEGRE','Accessoires_au_détail','SASKIT','pc',549,'-',null,'MVAN3VMHI63');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(ligne,typePresta,designation,categorie,fournisseur,unite,prix,detail,prixHorsTransport,Reference) values (45,'MATIERE','BARRE DE RENFORT POUR BAC 2,5 EH','BACS','SASKIT','pc',37.05,'-',null,'MBARRE2.5');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(ligne,typePresta,designation,categorie,fournisseur,unite,prix,detail,prixHorsTransport,Reference) values (46,'MATIERE','BARRE DE RENFORT POUR BAC 3EH (COMPATIBLE 6EH','BACS','SASKIT','pc',45.5,'-',null,'MBARRE3');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(ligne,typePresta,designation,categorie,fournisseur,unite,prix,detail,prixHorsTransport,Reference) values (47,'MATIERE','BAC 2,5 EH + JOINT FORSHEDA','BACS','SASKIT','pc',757.27,'-',null,'MBAC2.5');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(ligne,typePresta,designation,categorie,fournisseur,unite,prix,detail,prixHorsTransport,Reference) values (48,'MATIERE','KIT BAC PEHD 2,5EH','BACS','SASKIT','pc',781.24,'-',null,'BFV2.5EH');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(ligne,typePresta,designation,categorie,fournisseur,unite,prix,detail,prixHorsTransport,Reference) values (49,'MATIERE','BAC 3 EH + JOINT FORSHEDA','BACS','SASKIT','pc',812.89,'-',null,'MBAC3');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(ligne,typePresta,designation,categorie,fournisseur,unite,prix,detail,prixHorsTransport,Reference) values (50,'MATIERE','KIT BAC PEHD 3 EH','BACS','SASKIT','pc',953.98,'-',null,'BFV3EH');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(ligne,typePresta,designation,categorie,fournisseur,unite,prix,detail,prixHorsTransport,Reference) values (51,'MATIERE','KIT BAC PEHD 5EH','BACS','SASKIT','pc',1625.78,'-',null,'BFV5EH');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(ligne,typePresta,designation,categorie,fournisseur,unite,prix,detail,prixHorsTransport,Reference) values (52,'MATIERE','KIT BAC PEHD 6 EH','BACS','SASKIT','pc',1907.96,'-',null,'BFV6EH');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(ligne,typePresta,designation,categorie,fournisseur,unite,prix,detail,prixHorsTransport,Reference) values (53,'MATIERE','KIT BAC PEHD 10 EH','BACS','SASKIT','pc',3251.56,'-',null,'BFV10EH');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(ligne,typePresta,designation,categorie,fournisseur,unite,prix,detail,prixHorsTransport,Reference) values (54,'MATIERE','KIT BAC PEH 12EHD','BACS','SASKIT','pc',3815.92,'-',null,'BFV12EH');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(ligne,typePresta,designation,categorie,fournisseur,unite,prix,detail,prixHorsTransport,Reference) values (55,'MATIERE','KIT BAC PEHD 20EH','BACS','SASKIT','pc',6503.12,'-',null,'BFV20EH');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(ligne,typePresta,designation,categorie,fournisseur,unite,prix,detail,prixHorsTransport,Reference) values (56,'MATIERE','TRAVERSE DE CHÊNE 200/100','BOIS','','ml',7,'-',null,'');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(ligne,typePresta,designation,categorie,fournisseur,unite,prix,detail,prixHorsTransport,Reference) values (57,'MATIERE','TRAVERSE DE CHÊNE 200/120','BOIS','','ml',9,'',null,'');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(ligne,typePresta,designation,categorie,fournisseur,unite,prix,detail,prixHorsTransport,Reference) values (58,'MATIERE','TABLETTE CHÊNE 220/4','BOIS','','ml',20.5216,'-',null,'');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(ligne,typePresta,designation,categorie,fournisseur,unite,prix,detail,prixHorsTransport,Reference) values (59,'MATIERE','CHEVRON TRAITÉ CL 4 -7/5 CM','BOIS','RESEAU PRO','ml',2,'-',2,'');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(ligne,typePresta,designation,categorie,fournisseur,unite,prix,detail,prixHorsTransport,Reference) values (60,'MATIERE','BASTAING DOUGLAS 17/ 6 CM','BOIS','HAMON BOIS','ml',5.58144,'-',5.58144,'');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(ligne,typePresta,designation,categorie,fournisseur,unite,prix,detail,prixHorsTransport,Reference) values (61,'MATIERE','CHEVRON DOUGLAS 7/5 CM','BOIS','HAMON BOIS','ml',1.4364,'-',1.4364,'');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(ligne,typePresta,designation,categorie,fournisseur,unite,prix,detail,prixHorsTransport,Reference) values (62,'MATIERE','TASSEAU DOUGLAS 5/5','BOIS','HAMON BOIS','ml',1.026,'-',1.026,'');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(ligne,typePresta,designation,categorie,fournisseur,unite,prix,detail,prixHorsTransport,Reference) values (63,'MATIERE','BARDAGE DOUGLAS','BOIS','MASSON BOIS','m²',16.2,'-',16.2,'');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(ligne,typePresta,designation,categorie,fournisseur,unite,prix,detail,prixHorsTransport,Reference) values (64,'MATIERE','OSB 3 BRUT 18 MM (2500 X 1250','BOIS','MASSON BOIS','m²',6.85,'-',6.85,'');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(ligne,typePresta,designation,categorie,fournisseur,unite,prix,detail,prixHorsTransport,Reference) values (65,'MATIERE','CHEVRON TRAITÉ CL 4 -7/4,5 CM','BOIS','MASSON BOIS','ml',1.89,'-',1.89,'');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(ligne,typePresta,designation,categorie,fournisseur,unite,prix,detail,prixHorsTransport,Reference) values (66,'MATIERE','TASSEAU CL4 46X46','BOIS','MASSON BOIS','ml',2.45,'-',2.45,'');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(ligne,typePresta,designation,categorie,fournisseur,unite,prix,detail,prixHorsTransport,Reference) values (67,'MATIERE','PIQUET SHISTE 6/8 CM L1M','BORDURES','CUPA','pc',3.9,'-',3.9,'');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(ligne,typePresta,designation,categorie,fournisseur,unite,prix,detail,prixHorsTransport,Reference) values (68,'MATIERE','PIQUET SHISTE 6/8 CM L1M','BORDURES','CUPA','pc',7.02,'-',7.02,'');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(ligne,typePresta,designation,categorie,fournisseur,unite,prix,detail,prixHorsTransport,Reference) values (69,'MATIERE','PIQUET SHISTE 6/8 CM L1M','BORDURES','CUPA','pc',12.48,'-',12.48,'');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(ligne,typePresta,designation,categorie,fournisseur,unite,prix,detail,prixHorsTransport,Reference) values (70,'MATIERE','PIQUET SHISTE 6/8 CM L1M','BORDURES','CUPA','pc',31.2,'-',31.2,'');</v>
          </cell>
          <cell r="K70">
            <v>70</v>
          </cell>
        </row>
        <row r="71">
          <cell r="K71">
            <v>0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2.9751999999999996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(ligne,typePresta,designation,categorie,fournisseur,unite,prix,detail,prixHorsTransport,Reference) values (72,'MATIERE','ECOLAT H 14 CM L 25 M','BORDURES','ROCHE COUPE','pc',2.9752,'-',2.9752,'');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(ligne,typePresta,designation,categorie,fournisseur,unite,prix,detail,prixHorsTransport,Reference) values (73,'MATIERE','PIQUET ECOPIC POUR ECOLAT','BORDURES','','pc',1.79,'-',1.79,'');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(ligne,typePresta,designation,categorie,fournisseur,unite,prix,detail,prixHorsTransport,Reference) values (75,'MATIERE','METAL BORDURE ENTERRÉE 2MM H 125','BORDURES','A tech','pc',12.64,'-',12.64,'');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(ligne,typePresta,designation,categorie,fournisseur,unite,prix,detail,prixHorsTransport,Reference) values (77,'MATIERE','DEMI RONDIN','BORDURES','LEROI MERLIN','pc',1.1,'-',1.1,'');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(ligne,typePresta,designation,categorie,fournisseur,unite,prix,detail,prixHorsTransport,Reference) values (79,'MATIERE','BETON H 20 CM L 1M','BORDURES','LEROY MERLIN','pc',3.9,'-',3.9,'');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(ligne,typePresta,designation,categorie,fournisseur,unite,prix,detail,prixHorsTransport,Reference) values (80,'MATIERE','FOURREAU ROUGE DIA 50 – 50 M','DIVERS','PUM','pc',0.7656,'-',0.7656,'');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(ligne,typePresta,designation,categorie,fournisseur,unite,prix,detail,prixHorsTransport,Reference) values (81,'MATIERE','FOURREAU ROUGE  DIA 63 – 50 M','DIVERS','PUM','pc',0.6846,'-',0.6846,'');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(ligne,typePresta,designation,categorie,fournisseur,unite,prix,detail,prixHorsTransport,Reference) values (82,'MATIERE','DELTA MS 1M -20ML','DIVERS','PUM','pc',2.2915,'-',2.2915,'');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(ligne,typePresta,designation,categorie,fournisseur,unite,prix,detail,prixHorsTransport,Reference) values (83,'MATIERE','COLLIER LYRE DIA 50','DIVERS','PUM','pc',1.34,'-',1.34,'');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(ligne,typePresta,designation,categorie,fournisseur,unite,prix,detail,prixHorsTransport,Reference) values (84,'MATIERE','CHAPEAU VENTILATION DIA 63','DIVERS','PUM','pc',17.27,'-',17.27,'');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(ligne,typePresta,designation,categorie,fournisseur,unite,prix,detail,prixHorsTransport,Reference) values (85,'MATIERE','CHAPEAU VENTILATION DIA 100','DIVERS','PUM','pc',21.77,'-',21.77,'');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(ligne,typePresta,designation,categorie,fournisseur,unite,prix,detail,prixHorsTransport,Reference) values (86,'MATIERE','GRILLE ANTI-RONGEUR','DIVERS','PUM','pc',15.29,'sortie de drain',null,'');</v>
          </cell>
          <cell r="K86">
            <v>86</v>
          </cell>
        </row>
        <row r="87">
          <cell r="B87" t="str">
            <v>CLAPET EVACUATION ANTI-RETOUR PVC DIAMETRE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(ligne,typePresta,designation,categorie,fournisseur,unite,prix,detail,prixHorsTransport,Reference) values (87,'MATIERE','CLAPET EVACUATION ANTI-RETOUR PVC DIAMETRE 100','DIVERS','PUM','pc',95,'-',95,'');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(ligne,typePresta,designation,categorie,fournisseur,unite,prix,detail,prixHorsTransport,Reference) values (88,'MATIERE','DRAIN JAUNE DIA 100 BOBINE 50M','DIVERS','PUM','pc',0.9512,'-',0.9512,'');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(ligne,typePresta,designation,categorie,fournisseur,unite,prix,detail,prixHorsTransport,Reference) values (89,'MATIERE','BARRIÈRE ANTIRACINAIRE','DIVERS','SASKIT','ml',3.25,'-',null,'MANTIR');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(ligne,typePresta,designation,categorie,fournisseur,unite,prix,detail,prixHorsTransport,Reference) values (90,'MATIERE','TIGE MÉTAL','DIVERS','','ml',2,'-',null,'');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(ligne,typePresta,designation,categorie,fournisseur,unite,prix,detail,prixHorsTransport,Reference) values (91,'MATIERE','GRILLAGE AVERTISSEUR MARON','DIVERS','PUM','pc',0.12,'-',0.12,'');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(ligne,typePresta,designation,categorie,fournisseur,unite,prix,detail,prixHorsTransport,Reference) values (92,'MATIERE','GRILLAGE AVERTISSEUR ROUGE','DIVERS','PUM','pc',0.12,'-',0.12,'');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(ligne,typePresta,designation,categorie,fournisseur,unite,prix,detail,prixHorsTransport,Reference) values (93,'MATIERE','GRILLAGE AVERTISSEUR BLEU','DIVERS','PUM','pc',0.1873,'-',0.1873,'');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(ligne,typePresta,designation,categorie,fournisseur,unite,prix,detail,prixHorsTransport,Reference) values (94,'MATIERE','EPDM SUR MESURE ','EPDM','SASKIT','cm',0.46,'',null,'');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(ligne,typePresta,designation,categorie,fournisseur,unite,prix,detail,prixHorsTransport,Reference) values (95,'MATIERE','PFH12EH','EPDM_FH','SASKIT','pc',624.32,'-',null,'PFH12EH');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(ligne,typePresta,designation,categorie,fournisseur,unite,prix,detail,prixHorsTransport,Reference) values (96,'MATIERE','PFH2EH','EPDM_FH','SASKIT','pc',162.08,'-',null,'PFH2EH');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(ligne,typePresta,designation,categorie,fournisseur,unite,prix,detail,prixHorsTransport,Reference) values (97,'MATIERE','PFH3EH','EPDM_FH','SASKIT','pc',216.92,'-',null,'PFH3EH');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(ligne,typePresta,designation,categorie,fournisseur,unite,prix,detail,prixHorsTransport,Reference) values (98,'MATIERE','PFH4EH','EPDM_FH','SASKIT','pc',232.5,'-',null,'PFH4EH');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(ligne,typePresta,designation,categorie,fournisseur,unite,prix,detail,prixHorsTransport,Reference) values (99,'MATIERE','PFH5EH','EPDM_FH','SASKIT','pc',271.89,'-',null,'PFH5EH');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(ligne,typePresta,designation,categorie,fournisseur,unite,prix,detail,prixHorsTransport,Reference) values (100,'MATIERE','PFH6EH','EPDM_FH','SASKIT','pc',373.61,'-',null,'PFH6EH');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(ligne,typePresta,designation,categorie,fournisseur,unite,prix,detail,prixHorsTransport,Reference) values (101,'MATIERE','PFH7EH','EPDM_FH','SASKIT','pc',399.73,'-',null,'PFH7EH');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(ligne,typePresta,designation,categorie,fournisseur,unite,prix,detail,prixHorsTransport,Reference) values (102,'MATIERE','PFH8EH','EPDM_FH','SASKIT','pc',465.01,'-',null,'PFH8EH');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(ligne,typePresta,designation,categorie,fournisseur,unite,prix,detail,prixHorsTransport,Reference) values (103,'MATIERE','PFH9EH','EPDM_FH','SASKIT','pc',488.52,'-',null,'PFH9EH');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(ligne,typePresta,designation,categorie,fournisseur,unite,prix,detail,prixHorsTransport,Reference) values (104,'MATIERE','PFH10EH','EPDM_FH','SASKIT','pc',540.75,'-',null,'PFH10EH');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(ligne,typePresta,designation,categorie,fournisseur,unite,prix,detail,prixHorsTransport,Reference) values (105,'MATIERE','PFH14EH','EPDM_FH','SASKIT','pc',660.88,'-',null,'PFH14EH');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(ligne,typePresta,designation,categorie,fournisseur,unite,prix,detail,prixHorsTransport,Reference) values (106,'MATIERE','PFH16EH','EPDM_FH','SASKIT','pc',765.99,'-',null,'PFH16EH');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(ligne,typePresta,designation,categorie,fournisseur,unite,prix,detail,prixHorsTransport,Reference) values (107,'MATIERE','PFH18EH','EPDM_FH','SASKIT','pc',967.73,'-',null,'PFH18EH');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(ligne,typePresta,designation,categorie,fournisseur,unite,prix,detail,prixHorsTransport,Reference) values (108,'MATIERE','PFH20EH','EPDM_FH','SASKIT','pc',970.99,'-',null,'PFH20EH');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(ligne,typePresta,designation,categorie,fournisseur,unite,prix,detail,prixHorsTransport,Reference) values (109,'MATIERE','PFV12EH8X3','EPDM_FV','SASKIT','pc',723.89,'-',null,'PFV12EH8x3');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(ligne,typePresta,designation,categorie,fournisseur,unite,prix,detail,prixHorsTransport,Reference) values (110,'MATIERE','PFV2EH','EPDM_FV','SASKIT','pc',247.94,'-',null,'PFV2EH2.5X1.6');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(ligne,typePresta,designation,categorie,fournisseur,unite,prix,detail,prixHorsTransport,Reference) values (111,'MATIERE','PFV3EH3X2','EPDM_FV','SASKIT','pc',283.85,'-',null,'PFV3EH3X2');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(ligne,typePresta,designation,categorie,fournisseur,unite,prix,detail,prixHorsTransport,Reference) values (112,'MATIERE','PFV4EH4X2','EPDM_FV','SASKIT','pc',342.6,'-',null,'PFV4EH4x2');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(ligne,typePresta,designation,categorie,fournisseur,unite,prix,detail,prixHorsTransport,Reference) values (113,'MATIERE','PFV5EH4X2,5','EPDM_FV','SASKIT','pc',378.51,'-',null,'PFV5EH4x2.5');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(ligne,typePresta,designation,categorie,fournisseur,unite,prix,detail,prixHorsTransport,Reference) values (114,'MATIERE','PFV6EH4X3','EPDM_FV','SASKIT','pc',463.39,'-',null,'PFV6EH4x3');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(ligne,typePresta,designation,categorie,fournisseur,unite,prix,detail,prixHorsTransport,Reference) values (115,'MATIERE','PFV6EH6X2','EPDM_FV','SASKIT','pc',479.06,'-',null,'PFV6EH6x2');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(ligne,typePresta,designation,categorie,fournisseur,unite,prix,detail,prixHorsTransport,Reference) values (116,'MATIERE','PFV7EH4X3,5','EPDM_FV','SASKIT','pc',507.78,'-',null,'PFV7EH4X3.5');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(ligne,typePresta,designation,categorie,fournisseur,unite,prix,detail,prixHorsTransport,Reference) values (117,'MATIERE','PFV6EH8X1,5','EPDM_FV','SASKIT','pc',513,'-',null,'PFV6EH8x1.5');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(ligne,typePresta,designation,categorie,fournisseur,unite,prix,detail,prixHorsTransport,Reference) values (118,'MATIERE','PFV8EH4X4','EPDM_FV','SASKIT','pc',552.18,'-',null,'PFV8EH4x4');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(ligne,typePresta,designation,categorie,fournisseur,unite,prix,detail,prixHorsTransport,Reference) values (119,'MATIERE','PFV9EH4X4,5','EPDM_FV','SASKIT','pc',552.18,'-',null,'PFV9EH4X4.5');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(ligne,typePresta,designation,categorie,fournisseur,unite,prix,detail,prixHorsTransport,Reference) values (120,'MATIERE','PFV8EH8X2','EPDM_FV','SASKIT','pc',583.51,'-',null,'PFV8EH8x2');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(ligne,typePresta,designation,categorie,fournisseur,unite,prix,detail,prixHorsTransport,Reference) values (121,'MATIERE','PFV10EH4X5','EPDM_FV','SASKIT','pc',595.85,'-',null,'PFV10EH4X5');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(ligne,typePresta,designation,categorie,fournisseur,unite,prix,detail,prixHorsTransport,Reference) values (122,'MATIERE','PFV10EH8X2,5','EPDM_FV','SASKIT','pc',641.71,'-',null,'PFV10EH8X2.5');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(ligne,typePresta,designation,categorie,fournisseur,unite,prix,detail,prixHorsTransport,Reference) values (123,'MATIERE','PFV12EH6X4','EPDM_FV','SASKIT','pc',704.95,'-',null,'PFV12EH6x4');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(ligne,typePresta,designation,categorie,fournisseur,unite,prix,detail,prixHorsTransport,Reference) values (124,'MATIERE','PFV14EH8X3,5','EPDM_FV','SASKIT','pc',782.6,'-',null,'PFV14EH8X3.5');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(ligne,typePresta,designation,categorie,fournisseur,unite,prix,detail,prixHorsTransport,Reference) values (125,'MATIERE','PFV10EH10X2','EPDM_FV','SASKIT','pc',783.3,'-',null,'PFV10EH10x2');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(ligne,typePresta,designation,categorie,fournisseur,unite,prix,detail,prixHorsTransport,Reference) values (126,'MATIERE','PFV14EH7X4','EPDM_FV','SASKIT','pc',802.88,'-',null,'PFV14EH7X4');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(ligne,typePresta,designation,categorie,fournisseur,unite,prix,detail,prixHorsTransport,Reference) values (127,'MATIERE','PFV16EH8X4','EPDM_FV','SASKIT','pc',841.31,'-',null,'PFV16EH8x4');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(ligne,typePresta,designation,categorie,fournisseur,unite,prix,detail,prixHorsTransport,Reference) values (128,'MATIERE','PFV18EH8X4,5','EPDM_FV','SASKIT','pc',1038.88,'-',null,'PFV18EH8X4.5');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(ligne,typePresta,designation,categorie,fournisseur,unite,prix,detail,prixHorsTransport,Reference) values (129,'MATIERE','PFV18EH9X4','EPDM_FV','SASKIT','pc',1068.33,'-',null,'PFV18EH9X4');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(ligne,typePresta,designation,categorie,fournisseur,unite,prix,detail,prixHorsTransport,Reference) values (130,'MATIERE','PFV20EH8X5','EPDM_FV','SASKIT','pc',1069.33,'-',null,'PFV20EH8x5');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(ligne,typePresta,designation,categorie,fournisseur,unite,prix,detail,prixHorsTransport,Reference) values (131,'MATIERE','PFV20EH10X4','EPDM_FV','SASKIT','pc',1120.44,'-',null,'PFV20EH10x4');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(ligne,typePresta,designation,categorie,fournisseur,unite,prix,detail,prixHorsTransport,Reference) values (132,'MATIERE','TUYAU DIA 50','EVACUATION_DIA_50','PUM','pc',2.14,'-',2.14,'');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(ligne,typePresta,designation,categorie,fournisseur,unite,prix,detail,prixHorsTransport,Reference) values (133,'MATIERE','MANCHON EVAC 50','EVACUATION_DIA_50','PUM','pc',0.73,'-',0.73,'');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(ligne,typePresta,designation,categorie,fournisseur,unite,prix,detail,prixHorsTransport,Reference) values (134,'MATIERE','BOUCHON EVAC 50','EVACUATION_DIA_50','PUM','pc',1.16,'-',1.16,'');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(ligne,typePresta,designation,categorie,fournisseur,unite,prix,detail,prixHorsTransport,Reference) values (135,'MATIERE','COUDE 45° MF','EVACUATION_DIA_50','PUM','pc',1.08,'-',1.08,'');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(ligne,typePresta,designation,categorie,fournisseur,unite,prix,detail,prixHorsTransport,Reference) values (136,'MATIERE','COUDE 90° MF','EVACUATION_DIA_50','PUM','pc',1.42,'-',1.42,'');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(ligne,typePresta,designation,categorie,fournisseur,unite,prix,detail,prixHorsTransport,Reference) values (137,'MATIERE','Y 45°','EVACUATION_DIA_50','PUM','pc',2.93,'-',2.93,'');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(ligne,typePresta,designation,categorie,fournisseur,unite,prix,detail,prixHorsTransport,Reference) values (138,'MATIERE','T90°MF','EVACUATION_DIA_50','PUM','pc',2.95,'-',2.95,'');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(ligne,typePresta,designation,categorie,fournisseur,unite,prix,detail,prixHorsTransport,Reference) values (139,'MATIERE','STONEPANEL','FINITION','CUPA','pc',64.74,'-',64.74,'');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(ligne,typePresta,designation,categorie,fournisseur,unite,prix,detail,prixHorsTransport,Reference) values (140,'MATIERE','PALIS DE SHISTE L50 CM L 1M','FINITION','CUPA','pc',21.06,'-',21.06,'');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(ligne,typePresta,designation,categorie,fournisseur,unite,prix,detail,prixHorsTransport,Reference) values (141,'MATIERE','PALIS DE SHISTE L50CM L 1,5 M','FINITION','CUPA','pc',33.54,'-',33.54,'');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(ligne,typePresta,designation,categorie,fournisseur,unite,prix,detail,prixHorsTransport,Reference) values (142,'MATIERE','PALIS DE SHISTE L 50 CM L 2 M','FINITION','CUPA','pc',54.6,'-',54.6,'');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(ligne,typePresta,designation,categorie,fournisseur,unite,prix,detail,prixHorsTransport,Reference) values (143,'MATIERE','PALIS DE SHISTE L 50 CM L 2,5 M','FINITION','CUPA','pc',67.86,'-',67.86,'');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(ligne,typePresta,designation,categorie,fournisseur,unite,prix,detail,prixHorsTransport,Reference) values (144,'MATIERE','DALLE QUARTZITE NOIR 4 À 6 CM 50/50 CM','FINITION','CUPA','pc',14.82,'-',14.82,'');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(ligne,typePresta,designation,categorie,fournisseur,unite,prix,detail,prixHorsTransport,Reference) values (145,'MATIERE','DALLE QUARTZITE NOIR 4 À 6 CM 60/30 CM','FINITION','CUPA','pc',9.36,'-',9.36,'');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(ligne,typePresta,designation,categorie,fournisseur,unite,prix,detail,prixHorsTransport,Reference) values (147,'MATIERE','COLLE','Fournitures','PUM','pc',12,'-',12,'');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(ligne,typePresta,designation,categorie,fournisseur,unite,prix,detail,prixHorsTransport,Reference) values (148,'MATIERE','DECAPANT','Fournitures','PUM','pc',11,'-',11,'');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(ligne,typePresta,designation,categorie,fournisseur,unite,prix,detail,prixHorsTransport,Reference) values (149,'MATIERE','LUBRIFIANT','Fournitures','PUM','pc',39.97,'-',39.97,'');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(ligne,typePresta,designation,categorie,fournisseur,unite,prix,detail,prixHorsTransport,Reference) values (150,'MATIERE','RUBAN TEFLON','Fournitures','PUM','pc',1.03,'-',1.03,'');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(ligne,typePresta,designation,categorie,fournisseur,unite,prix,detail,prixHorsTransport,Reference) values (151,'MATIERE','BOMBE PEINTURE BLANCHE','Fournitures','PUM','pc',4.63,'-',4.63,'');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(ligne,typePresta,designation,categorie,fournisseur,unite,prix,detail,prixHorsTransport,Reference) values (152,'MATIERE','CHASSE AQUATIRIS 30 L','CHASSES','SASKIT','pc',650,'',null,'');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(ligne,typePresta,designation,categorie,fournisseur,unite,prix,detail,prixHorsTransport,Reference) values (153,'MATIERE','CHASSE INEAUTECH 100L','CHASSES','SASKIT','pc',980,'',null,'INEAUTEC110');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(ligne,typePresta,designation,categorie,fournisseur,unite,prix,detail,prixHorsTransport,Reference) values (154,'MATIERE','BASCULEUR ROTATIF INOX NAVE 26 L','CHASSES','SASKIT','pc',1035,'',null,'');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(ligne,typePresta,designation,categorie,fournisseur,unite,prix,detail,prixHorsTransport,Reference) values (155,'MATIERE','BASCULEUR ROTATIF INOX NAVE 39 L','CHASSES','SASKIT','pc',1265,'',null,'');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(ligne,typePresta,designation,categorie,fournisseur,unite,prix,detail,prixHorsTransport,Reference) values (156,'MATIERE','BASCULEUR ROTATIF INOX NAVE 80 L','CHASSES','SASKIT','pc',2758,'',null,'');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(ligne,typePresta,designation,categorie,fournisseur,unite,prix,detail,prixHorsTransport,Reference) values (157,'MATIERE','GÉOTEXTILE 50 CM -100 M','GEOTEXTILE','PUM','m²',0.6746,'-',0.6746,'');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(ligne,typePresta,designation,categorie,fournisseur,unite,prix,detail,prixHorsTransport,Reference) values (158,'MATIERE','GÉOTEXTILE 150G/M² -  100 M','GEOTEXTILE','PUM','m²',0.83,'',null,'');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(ligne,typePresta,designation,categorie,fournisseur,unite,prix,detail,prixHorsTransport,Reference) values (159,'MATIERE','GÉOTEXTILE 1M – 50M','GEOTEXTILE','PUM','m²',1.2864,'-',1.2864,'');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(ligne,typePresta,designation,categorie,fournisseur,unite,prix,detail,prixHorsTransport,Reference) values (160,'MATIERE','GÉOTEXTILE 1M – 25M','GEOTEXTILE','PUM','m²',2.644,'-',2.644,'');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(ligne,typePresta,designation,categorie,fournisseur,unite,prix,detail,prixHorsTransport,Reference) values (161,'MATIERE','SCIE CLOCHE ¢ 60','Outillage','SASKIT','pc',36.29,'-',null,'MSCIE60');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(ligne,typePresta,designation,categorie,fournisseur,unite,prix,detail,prixHorsTransport,Reference) values (162,'MATIERE','SCIE CLOCHE ¢ 70','Outillage','SASKIT','pc',37.41,'-',null,'MSCIE70');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(ligne,typePresta,designation,categorie,fournisseur,unite,prix,detail,prixHorsTransport,Reference) values (163,'MATIERE','POINTE DE DIAMANT 50 X50 CM','PIGEON_MATERIAUX','PIGEON','pc',32.18,'-',32.18,'');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(ligne,typePresta,designation,categorie,fournisseur,unite,prix,detail,prixHorsTransport,Reference) values (164,'MATIERE','BOITE PLUVIALE BÉTON 25X25','PIGEON_MATERIAUX','PIGEON','pc',7.11,'-',7.11,'');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(ligne,typePresta,designation,categorie,fournisseur,unite,prix,detail,prixHorsTransport,Reference) values (165,'MATIERE','REHAUSSE BÉTON 25 X 25','PIGEON_MATERIAUX','PIGEON','pc',8.93,'-',null,'');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(ligne,typePresta,designation,categorie,fournisseur,unite,prix,detail,prixHorsTransport,Reference) values (166,'MATIERE','COUVERCLE 25/25','PIGEON_MATERIAUX','PIGEON','pc',3.13,'-',3.13,'');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(ligne,typePresta,designation,categorie,fournisseur,unite,prix,detail,prixHorsTransport,Reference) values (167,'MATIERE','PLAQUE CLOTURE BÉTON H25','PIGEON_MATERIAUX','PIGEON','ml',4.415,'-',4.415,'');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(ligne,typePresta,designation,categorie,fournisseur,unite,prix,detail,prixHorsTransport,Reference) values (168,'MATIERE',' PLAQUE CLOTURE BÉTON H50','PIGEON_MATERIAUX','PIGEON','ml',6.74,'-',6.74,'');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(ligne,typePresta,designation,categorie,fournisseur,unite,prix,detail,prixHorsTransport,Reference) values (169,'MATIERE','BÉTON PRÊT À L\'EMPLOI -25 KG','PIGEON_MATERIAUX','PIGEON','pc',7.93,'-',7.93,'');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(ligne,typePresta,designation,categorie,fournisseur,unite,prix,detail,prixHorsTransport,Reference) values (170,'MATIERE','ECOLAT H 14 CM L 25 M + PIQUETS','PIGEON_MATERIAUX','PIGEON','ml',6,'',null,'');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(ligne,typePresta,designation,categorie,fournisseur,unite,prix,detail,prixHorsTransport,Reference) values (171,'MATIERE','MORTIER PRÊT À L\'EMPLOI','PIGEON_MATERIAUX','PIGEON','pc',7.52,'-',7.52,'');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(ligne,typePresta,designation,categorie,fournisseur,unite,prix,detail,prixHorsTransport,Reference) values (199,'MATIERE','CAREX GRAYI','PLANTES_EPURATRICES','JARDINS DE LEONIE','pc',1.65,'humide  /  soleil/mi ombre  /  6  ',null,'');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(ligne,typePresta,designation,categorie,fournisseur,unite,prix,detail,prixHorsTransport,Reference) values (243,'MATIERE','BITE','PLANTES_SOL_FRAIS','','un',2,'',null,'');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(ligne,typePresta,designation,categorie,fournisseur,unite,prix,detail,prixHorsTransport,Reference) values (252,'MATIERE','POSTE DE RELEVAGE EAUX USEES 2 POMPES','POSTES_DE_RELEVAGES','SASKIT','pc',0,'-',null,'SRS4');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(ligne,typePresta,designation,categorie,fournisseur,unite,prix,detail,prixHorsTransport,Reference) values (253,'MATIERE','CONNECTEUR 3 POLES','POSTES_DE_RELEVAGES','SASKIT','pc',10.5,'-',null,'MCONECT');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(ligne,typePresta,designation,categorie,fournisseur,unite,prix,detail,prixHorsTransport,Reference) values (254,'MATIERE','RACCORD PEHD SOUPLE POUR POSTE DE RELEVAGE','POSTES_DE_RELEVAGES','SASKIT','pc',15,'-',null,'MRACPEHD50');</v>
          </cell>
          <cell r="K254">
            <v>254</v>
          </cell>
        </row>
        <row r="255">
          <cell r="B255" t="str">
            <v>BROYEUR AQUATIRIS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(ligne,typePresta,designation,categorie,fournisseur,unite,prix,detail,prixHorsTransport,Reference) values (255,'MATIERE','BROYEUR AQUATIRIS','POSTES_DE_RELEVAGES','SASKIT','pc',497.35,'',null,'');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(ligne,typePresta,designation,categorie,fournisseur,unite,prix,detail,prixHorsTransport,Reference) values (256,'MATIERE','POMPES EAUX CLAIRES - OPTIMA','POSTES_DE_RELEVAGES','SASKIT','pc',111,'-',null,'MOPTIMA');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(ligne,typePresta,designation,categorie,fournisseur,unite,prix,detail,prixHorsTransport,Reference) values (257,'MATIERE','POMPES EAUX CLAIRES - BEST ONE VOX','POSTES_DE_RELEVAGES','SASKIT','pc',129,'-',null,'MBEST');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(ligne,typePresta,designation,categorie,fournisseur,unite,prix,detail,prixHorsTransport,Reference) values (258,'MATIERE','OVERFLOW ALARM BOX','POSTES_DE_RELEVAGES','SASKIT','pc',130.5,'-',null,'MALARME');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(ligne,typePresta,designation,categorie,fournisseur,unite,prix,detail,prixHorsTransport,Reference) values (259,'MATIERE','POMPES SUBMERSIBLES POUR EAUX CHARGEES - RIGHT','POSTES_DE_RELEVAGES','SASKIT','pc',181.5,'-',null,'MRIGHT75');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(ligne,typePresta,designation,categorie,fournisseur,unite,prix,detail,prixHorsTransport,Reference) values (262,'MATIERE','POSTE DE RELEVAGE EAUX CLAIRES','POSTES_DE_RELEVAGES','SASKIT','pc',339.55,'-',null,'ECSPR-600');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(ligne,typePresta,designation,categorie,fournisseur,unite,prix,detail,prixHorsTransport,Reference) values (265,'MATIERE','POSTE DE RELEVAGE POMPE RIGHT','POSTES_DE_RELEVAGES','SASKIT','pc',669,'-',null,'SPR-900-50');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(ligne,typePresta,designation,categorie,fournisseur,unite,prix,detail,prixHorsTransport,Reference) values (266,'MATIERE','POSTE DE RELEVAGE CUVE Ø800','POSTES_DE_RELEVAGES','SASKIT','pc',755.67,'-',null,'NSPR-900');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(ligne,typePresta,designation,categorie,fournisseur,unite,prix,detail,prixHorsTransport,Reference) values (267,'MATIERE','POSTE DE RELEVAGE POMPE DWVOX','POSTES_DE_RELEVAGES','SASKIT','pc',785.7,'-',null,'SPR-900-63');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(ligne,typePresta,designation,categorie,fournisseur,unite,prix,detail,prixHorsTransport,Reference) values (268,'MATIERE','POSTE DE RELEVAGE AVEC BARRES DE GUIDAGE','POSTES_DE_RELEVAGES','SASKIT','pc',899,'-',null,'NSPR-1200-PA');</v>
          </cell>
          <cell r="K268">
            <v>268</v>
          </cell>
        </row>
        <row r="269">
          <cell r="K269">
            <v>0</v>
          </cell>
        </row>
        <row r="270">
          <cell r="B270" t="str">
            <v>TUYAU PE PRESSION DIAMETRE 63 PN12</v>
          </cell>
          <cell r="D270" t="str">
            <v>PRESSION_DIA_63</v>
          </cell>
          <cell r="E270" t="str">
            <v>PUM</v>
          </cell>
          <cell r="F270">
            <v>4.5</v>
          </cell>
          <cell r="G270" t="str">
            <v>ml</v>
          </cell>
          <cell r="H270" t="str">
            <v>-</v>
          </cell>
          <cell r="I270">
            <v>4.5</v>
          </cell>
          <cell r="J270" t="str">
            <v>Insert into SC_Matieres (ligne,typePresta,designation,categorie,fournisseur,unite,prix,detail,prixHorsTransport,Reference) values (270,'MATIERE','TUYAU PE PRESSION DIAMETRE 63 PN12','PRESSION_DIA_63','PUM','ml',4.5,'-',4.5,'');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(ligne,typePresta,designation,categorie,fournisseur,unite,prix,detail,prixHorsTransport,Reference) values (271,'MATIERE','RACCORD PVC-PE DIA 50 X1/5 RÉF 3-3661','PRESSION_DIA_50','PUM','pc',null,'-',6.75,'');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(ligne,typePresta,designation,categorie,fournisseur,unite,prix,detail,prixHorsTransport,Reference) values (272,'MATIERE','MANCHON PVC PRESSION TAR RENF 50X1¨1/2 RÉF 1-3394','PRESSION_DIA_50','PUM','pc',null,'-',9.02,'');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(ligne,typePresta,designation,categorie,fournisseur,unite,prix,detail,prixHorsTransport,Reference) values (273,'MATIERE','BARRE T 40','PROTECTIONS_SANITAIRES','SASKIT','ml',16.72,'-',null,'');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(ligne,typePresta,designation,categorie,fournisseur,unite,prix,detail,prixHorsTransport,Reference) values (274,'MATIERE','BARRE T 45','PROTECTIONS_SANITAIRES','SASKIT','ml',18.48,'-',null,'');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(ligne,typePresta,designation,categorie,fournisseur,unite,prix,detail,prixHorsTransport,Reference) values (275,'MATIERE','BARRE T 50','PROTECTIONS_SANITAIRES','SASKIT','ml',20.5,'',null,'');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(ligne,typePresta,designation,categorie,fournisseur,unite,prix,detail,prixHorsTransport,Reference) values (276,'MATIERE','CORNIÈRE GALVA 40','PROTECTIONS_SANITAIRES','','ml',15,'',null,'');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(ligne,typePresta,designation,categorie,fournisseur,unite,prix,detail,prixHorsTransport,Reference) values (277,'MATIERE','CAILLEBOTIS 1X1 M','PROTECTIONS_SANITAIRES','SASKIT','pc',24.09,'-',null,'');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(ligne,typePresta,designation,categorie,fournisseur,unite,prix,detail,prixHorsTransport,Reference) values (278,'MATIERE','CAILLEBOTIS 1X1,5 M','PROTECTIONS_SANITAIRES','SASKIT','pc',29.997,'-',null,'');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(ligne,typePresta,designation,categorie,fournisseur,unite,prix,detail,prixHorsTransport,Reference) values (279,'MATIERE','KIT CAILLEBOTIS FV GEOMEMBRANE 3EH3*2','PROTECTIONS_SANITAIRES','SASKIT','pc',221.69,'',null,'PSR3EH3X2');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(ligne,typePresta,designation,categorie,fournisseur,unite,prix,detail,prixHorsTransport,Reference) values (280,'MATIERE','KIT CAILLEBOTIS FV GEOMEMBRANE 4EH4*2','PROTECTIONS_SANITAIRES','SASKIT','pc',279.92,'-',null,'PSR4EH4X2');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(ligne,typePresta,designation,categorie,fournisseur,unite,prix,detail,prixHorsTransport,Reference) values (281,'MATIERE','KIT CAILLEBOTIS FV GEOMEMBRANE 5EH4*2,5','PROTECTIONS_SANITAIRES','SASKIT','pc',332.96,'-',null,'PSR5EH4X2.5');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(ligne,typePresta,designation,categorie,fournisseur,unite,prix,detail,prixHorsTransport,Reference) values (282,'MATIERE','KIT CAILLEBOTIS FV GEOMEMBRANE 6EH4*3','PROTECTIONS_SANITAIRES','SASKIT','pc',445.36,'-',null,'PSR6EH4X3');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(ligne,typePresta,designation,categorie,fournisseur,unite,prix,detail,prixHorsTransport,Reference) values (283,'MATIERE','KIT CAILLEBOTIS FV GEOMEMBRANE 6EH6*2','PROTECTIONS_SANITAIRES','SASKIT','pc',584.74,'-',null,'PSR6EH6X2');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(ligne,typePresta,designation,categorie,fournisseur,unite,prix,detail,prixHorsTransport,Reference) values (284,'MATIERE','KIT CAILLEBOTIS FV GEOMEMBRANE 7EH4*3,5','PROTECTIONS_SANITAIRES','SASKIT','pc',497.4,'-',null,'PSR7EH4X3.5');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(ligne,typePresta,designation,categorie,fournisseur,unite,prix,detail,prixHorsTransport,Reference) values (285,'MATIERE','KIT CAILLEBOTIS FV GEOMEMBRANE 8EH4*4','PROTECTIONS_SANITAIRES','SASKIT','pc',610.8,'-',null,'PSR8EH4X4');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(ligne,typePresta,designation,categorie,fournisseur,unite,prix,detail,prixHorsTransport,Reference) values (286,'MATIERE','KIT CAILLEBOTIS FV GEOMEMBRANE 9EH4*4,5','PROTECTIONS_SANITAIRES','SASKIT','pc',662.84,'',null,'PSR9EH4X4.5');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(ligne,typePresta,designation,categorie,fournisseur,unite,prix,detail,prixHorsTransport,Reference) values (287,'MATIERE','KIT CAILLEBOTIS FV GEOMEMBRANE 10EH4*5','PROTECTIONS_SANITAIRES','SASKIT','pc',776.24,'',null,'PSR10EH4X5');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(ligne,typePresta,designation,categorie,fournisseur,unite,prix,detail,prixHorsTransport,Reference) values (288,'MATIERE','KIT CAILLEBOTIS FV GEOMEMBRANE 12EH4*6','PROTECTIONS_SANITAIRES','SASKIT','pc',1002.06,'',null,'PSR12EH6X4');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(ligne,typePresta,designation,categorie,fournisseur,unite,prix,detail,prixHorsTransport,Reference) values (289,'MATIERE','KIT CAILLEBOTIS FV GEOMEMBRANE 14EH4*7','PROTECTIONS_SANITAIRES','SASKIT','pc',1160.34,'',null,'PSR14EH7X4');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(ligne,typePresta,designation,categorie,fournisseur,unite,prix,detail,prixHorsTransport,Reference) values (291,'MATIERE','KIT CAILLEBOTIS FV GEOMEMBRANE 16EH4*8','PROTECTIONS_SANITAIRES','SASKIT','pc',1309.92,'-',null,'PSR16EH8X4');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(ligne,typePresta,designation,categorie,fournisseur,unite,prix,detail,prixHorsTransport,Reference) values (292,'MATIERE','KIT CAILLEBOTIS FV GEOMEMBRANE 18EH4,5*8','PROTECTIONS_SANITAIRES','SASKIT','pc',1416,'-',null,'PSR18EH8X4.5');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(ligne,typePresta,designation,categorie,fournisseur,unite,prix,detail,prixHorsTransport,Reference) values (293,'MATIERE','KIT CAILLEBOTIS FV GEOMEMBRANE 20EH8*5','PROTECTIONS_SANITAIRES','SASKIT','pc',1670.24,'-',null,'PSR20EH8X5');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(ligne,typePresta,designation,categorie,fournisseur,unite,prix,detail,prixHorsTransport,Reference) values (295,'MATIERE','VIS PENTURE','QUINCAILLERIE','FOUSSIER','pc',0.3712,'-',0.3712,'');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(ligne,typePresta,designation,categorie,fournisseur,unite,prix,detail,prixHorsTransport,Reference) values (296,'MATIERE','VIS INOX 50','QUINCAILLERIE','FOUSSIER','pc',0.11515,'-',0.11515,'');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(ligne,typePresta,designation,categorie,fournisseur,unite,prix,detail,prixHorsTransport,Reference) values (297,'MATIERE','VIS INOX 70','QUINCAILLERIE','FOUSSIER','pc',0.187,'-',0.187,'');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(ligne,typePresta,designation,categorie,fournisseur,unite,prix,detail,prixHorsTransport,Reference) values (298,'MATIERE','CLOUS INOX','QUINCAILLERIE','','pc',0.15,'',null,'');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(ligne,typePresta,designation,categorie,fournisseur,unite,prix,detail,prixHorsTransport,Reference) values (299,'MATIERE','VIS INOX 6/100 SPÉCIALE','QUINCAILLERIE','','pc',0.6,'-',null,'');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(ligne,typePresta,designation,categorie,fournisseur,unite,prix,detail,prixHorsTransport,Reference) values (300,'MATIERE','VIS INOX 100','QUINCAILLERIE','FOUSSIER','pc',0.394833333333333,'-',0.394833333333333,'');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(ligne,typePresta,designation,categorie,fournisseur,unite,prix,detail,prixHorsTransport,Reference) values (301,'MATIERE','VIS INOX 120','QUINCAILLERIE','FOUSSIER','pc',0.4738,'-',0.4738,'');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(ligne,typePresta,designation,categorie,fournisseur,unite,prix,detail,prixHorsTransport,Reference) values (302,'MATIERE','RÉDUCTION 50-40','REDUCTIONS','PUM','pc',0.75,'-',0.75,'');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(ligne,typePresta,designation,categorie,fournisseur,unite,prix,detail,prixHorsTransport,Reference) values (303,'MATIERE','RÉDUCTION 63-50','REDUCTIONS','PUM','pc',3.04,'-',3.04,'');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(ligne,typePresta,designation,categorie,fournisseur,unite,prix,detail,prixHorsTransport,Reference) values (304,'MATIERE','RÉDUCTION 100-50','REDUCTIONS','PUM','pc',3.04,'-',3.04,'');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(ligne,typePresta,designation,categorie,fournisseur,unite,prix,detail,prixHorsTransport,Reference) values (305,'MATIERE','RÉDUCTION 100-63','REDUCTIONS','PUM','pc',3.6,'-',3.6,'');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(ligne,typePresta,designation,categorie,fournisseur,unite,prix,detail,prixHorsTransport,Reference) values (306,'MATIERE','RÉDUCTION 100-80','REDUCTIONS','PUM','pc',3.21,'-',3.21,'');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(ligne,typePresta,designation,categorie,fournisseur,unite,prix,detail,prixHorsTransport,Reference) values (307,'MATIERE','RÉDUCTION 110-100','REDUCTIONS','PUM','pc',4.03,'-',4.03,'');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(ligne,typePresta,designation,categorie,fournisseur,unite,prix,detail,prixHorsTransport,Reference) values (308,'MATIERE','REGARD PLUVIALE BÉTON 25 X 25','REGARDS_ BETON','PUM','pc',10.98,'-',10.98,'');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(ligne,typePresta,designation,categorie,fournisseur,unite,prix,detail,prixHorsTransport,Reference) values (309,'MATIERE','REHAUSSE BÉTON 25 X 25','REGARDS_ BETON','PUM','pc',8.93,'-',8.93,'');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(ligne,typePresta,designation,categorie,fournisseur,unite,prix,detail,prixHorsTransport,Reference) values (310,'MATIERE','COUVERCLE POUR BOITE PLUVIALE BÉTON 25 X 25','REGARDS_ BETON','PUM','pc',4.2,'-',4.2,'');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(ligne,typePresta,designation,categorie,fournisseur,unite,prix,detail,prixHorsTransport,Reference) values (311,'MATIERE','REGARD BÉTON FLASQUE PLASTIQUE 30 X30','REGARDS_ BETON','PUM','pc',13.28,'-',13.28,'');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(ligne,typePresta,designation,categorie,fournisseur,unite,prix,detail,prixHorsTransport,Reference) values (312,'MATIERE','COUVERCLE PR BOITE PLUVIALE 30 X30','REGARDS_ BETON','PUM','pc',4.8,'-',4.8,'');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(ligne,typePresta,designation,categorie,fournisseur,unite,prix,detail,prixHorsTransport,Reference) values (313,'MATIERE','KIT RELEVAGE 3 VOIES DIAM 63','REGARDS_ET_REPARTITEURS','SASKIT','pc',177.23,'-',null,'DIR013V63');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(ligne,typePresta,designation,categorie,fournisseur,unite,prix,detail,prixHorsTransport,Reference) values (314,'MATIERE','COUVERCLE AQUATIRIS POUR REGARD DIR01','REGARDS_ET_REPARTITEURS','SASKIT','pc',20,'-',null,'MCOUVDIR01');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(ligne,typePresta,designation,categorie,fournisseur,unite,prix,detail,prixHorsTransport,Reference) values (315,'MATIERE','REHAUSSE','REGARDS_ET_REPARTITEURS','SASKIT','pc',30,'-',null,'MREHA');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(ligne,typePresta,designation,categorie,fournisseur,unite,prix,detail,prixHorsTransport,Reference) values (316,'MATIERE','COUVERCLE AQUATIRIS POUR REGARD PE','REGARDS_ET_REPARTITEURS','SASKIT','pc',34.2,'-',null,'MCOUVRC');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(ligne,typePresta,designation,categorie,fournisseur,unite,prix,detail,prixHorsTransport,Reference) values (317,'MATIERE','COUVERCLE REGARD GRAVITAIRE DOUBLE SORTIE','REGARDS_ET_REPARTITEURS','SASKIT','pc',36,'-',null,'MCOUVDIG01');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(ligne,typePresta,designation,categorie,fournisseur,unite,prix,detail,prixHorsTransport,Reference) values (318,'MATIERE','REHAUSSE REGARD','REGARDS_ET_REPARTITEURS','SASKIT','pc',37.5,'-',null,'MREHACUN');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(ligne,typePresta,designation,categorie,fournisseur,unite,prix,detail,prixHorsTransport,Reference) values (319,'MATIERE','REGARD DE SORTIE SANS FOND (ZRV)','REGARDS_ET_REPARTITEURS','SASKIT','pc',50,'-',null,'PREGAZRV');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(ligne,typePresta,designation,categorie,fournisseur,unite,prix,detail,prixHorsTransport,Reference) values (320,'MATIERE','REPARTITEUR','REGARDS_ET_REPARTITEURS','SASKIT','pc',50,'-',null,'TOB03');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(ligne,typePresta,designation,categorie,fournisseur,unite,prix,detail,prixHorsTransport,Reference) values (321,'MATIERE','REGARD HEXAGONAL NON PERCE  AVEC COUVERCLE','REGARDS_ET_REPARTITEURS','SASKIT','pc',66,'-',null,'DIR01');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(ligne,typePresta,designation,categorie,fournisseur,unite,prix,detail,prixHorsTransport,Reference) values (322,'MATIERE','REGARD CARRE AVEC COUVERCLE','REGARDS_ET_REPARTITEURS','SASKIT','pc',91.8,'-',null,'DIR02');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(ligne,typePresta,designation,categorie,fournisseur,unite,prix,detail,prixHorsTransport,Reference) values (323,'MATIERE','REGARD DE COLLECTE AVEC COUVERCLE','REGARDS_ET_REPARTITEURS','SASKIT','pc',99,'-',null,'COL01');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(ligne,typePresta,designation,categorie,fournisseur,unite,prix,detail,prixHorsTransport,Reference) values (324,'MATIERE','KIT DE REPARTITION','REGARDS_ET_REPARTITEURS','SASKIT','pc',112.15,'-',null,'KITTOB03');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(ligne,typePresta,designation,categorie,fournisseur,unite,prix,detail,prixHorsTransport,Reference) values (325,'MATIERE','RÉPARTITEURS (LA PAIRE)','REGARDS_ET_REPARTITEURS','SASKIT','pc',112.15,'-',null,'KITTOB03');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(ligne,typePresta,designation,categorie,fournisseur,unite,prix,detail,prixHorsTransport,Reference) values (326,'MATIERE','KIT FV RELEVAGE VANGUI50','REGARDS_ET_REPARTITEURS','SASKIT','pc',121.1,'-',null,'');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(ligne,typePresta,designation,categorie,fournisseur,unite,prix,detail,prixHorsTransport,Reference) values (327,'MATIERE','REGARD PRESSION DIR 01 GUILLOTINES','REGARDS_ET_REPARTITEURS','SASKIT','pc',120.5,'-',null,'DIR01VANG50');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(ligne,typePresta,designation,categorie,fournisseur,unite,prix,detail,prixHorsTransport,Reference) values (328,'MATIERE','KIT RELEVAGE 3 VOIES DIAM 50','REGARDS_ET_REPARTITEURS','SASKIT','pc',158.17,'-',null,'');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(ligne,typePresta,designation,categorie,fournisseur,unite,prix,detail,prixHorsTransport,Reference) values (329,'MATIERE','REGARD DE COLLECTE+KIT MISE EN CHARGE','REGARDS_ET_REPARTITEURS','SASKIT','pc',164.33,'-',null,'KITCOL01');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(ligne,typePresta,designation,categorie,fournisseur,unite,prix,detail,prixHorsTransport,Reference) values (330,'MATIERE','REGARD DE SORTIE','REGARDS_ET_REPARTITEURS','SASKIT','pc',164.33,'-',null,'KITCOL01');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(ligne,typePresta,designation,categorie,fournisseur,unite,prix,detail,prixHorsTransport,Reference) values (331,'MATIERE','KIT FV RELEVAGE VANGUI63','REGARDS_ET_REPARTITEURS','SASKIT','pc',167.08,'-',null,'');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(ligne,typePresta,designation,categorie,fournisseur,unite,prix,detail,prixHorsTransport,Reference) values (332,'MATIERE','KIT GRAVITAIRE PELLE INOX','REGARDS_ET_REPARTITEURS','SASKIT','pc',167.89,'-',null,'KITDIG01');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REGARDS_ET_REPARTITEURS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REGARDS_ET_REPARTITEURS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(ligne,typePresta,designation,categorie,fournisseur,unite,prix,detail,prixHorsTransport,Reference) values (336,'MATIERE','NSPR-1800','RELEVAGE','SASKIT','pc',879,'-',null,'NSPR-1800');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(ligne,typePresta,designation,categorie,fournisseur,unite,prix,detail,prixHorsTransport,Reference) values (337,'MATIERE','ECSPR-900','RELEVAGE','SASKIT','pc',369,'-',null,'ECSPR-900');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(ligne,typePresta,designation,categorie,fournisseur,unite,prix,detail,prixHorsTransport,Reference) values (338,'MATIERE','ECSPR-1200','RELEVAGE','SASKIT','pc',399,'-',null,'ECSPR-1200');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(ligne,typePresta,designation,categorie,fournisseur,unite,prix,detail,prixHorsTransport,Reference) values (339,'MATIERE','ECSPR-1500','RELEVAGE','SASKIT','pc',459,'-',null,'ECSPR-1500');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(ligne,typePresta,designation,categorie,fournisseur,unite,prix,detail,prixHorsTransport,Reference) values (340,'MATIERE','ECSPR-1800','RELEVAGE','SASKIT','pc',499,'-',null,'ECSPR-1800');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(ligne,typePresta,designation,categorie,fournisseur,unite,prix,detail,prixHorsTransport,Reference) values (341,'MATIERE','ECSPR-2100','RELEVAGE','SASKIT','pc',559,'-',null,'ECSPR-2100');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(ligne,typePresta,designation,categorie,fournisseur,unite,prix,detail,prixHorsTransport,Reference) values (342,'MATIERE','SPR-900-50','RELEVAGE','SASKIT','pc',669,'-',null,'SPR-900-50');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(ligne,typePresta,designation,categorie,fournisseur,unite,prix,detail,prixHorsTransport,Reference) values (343,'MATIERE','SPR-1500-50','RELEVAGE','SASKIT','pc',729,'-',null,'SPR-1500-50');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(ligne,typePresta,designation,categorie,fournisseur,unite,prix,detail,prixHorsTransport,Reference) values (344,'MATIERE','SPR-1200-50','RELEVAGE','SASKIT','pc',699,'',null,'SPR-1200-50');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(ligne,typePresta,designation,categorie,fournisseur,unite,prix,detail,prixHorsTransport,Reference) values (345,'MATIERE','NSPR-900','RELEVAGE','SASKIT','pc',755.67,'-',null,'NSPR-900');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(ligne,typePresta,designation,categorie,fournisseur,unite,prix,detail,prixHorsTransport,Reference) values (346,'MATIERE','SPR-1800-50','RELEVAGE','SASKIT','pc',759,'-',null,'SPR-1800-50');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(ligne,typePresta,designation,categorie,fournisseur,unite,prix,detail,prixHorsTransport,Reference) values (347,'MATIERE','SPR-900-63','RELEVAGE','SASKIT','pc',785.7,'-',null,'SPR-900-63');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(ligne,typePresta,designation,categorie,fournisseur,unite,prix,detail,prixHorsTransport,Reference) values (348,'MATIERE','SPR-2100-50','RELEVAGE','SASKIT','pc',789,'-',null,'SPR-2100-50');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(ligne,typePresta,designation,categorie,fournisseur,unite,prix,detail,prixHorsTransport,Reference) values (349,'MATIERE','SPR-1200-63','RELEVAGE','SASKIT','pc',815.3,'-',null,'SPR-1200-63');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(ligne,typePresta,designation,categorie,fournisseur,unite,prix,detail,prixHorsTransport,Reference) values (350,'MATIERE','NSPR-1200','RELEVAGE','SASKIT','pc',819,'-',null,'NSPR-1200');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(ligne,typePresta,designation,categorie,fournisseur,unite,prix,detail,prixHorsTransport,Reference) values (351,'MATIERE','NSPR-1500','RELEVAGE','SASKIT','pc',849,'-',null,'NSPR-1500');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(ligne,typePresta,designation,categorie,fournisseur,unite,prix,detail,prixHorsTransport,Reference) values (352,'MATIERE','SPR-1500-63','RELEVAGE','SASKIT','pc',849,'-',null,'SPR-1500-63');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(ligne,typePresta,designation,categorie,fournisseur,unite,prix,detail,prixHorsTransport,Reference) values (353,'MATIERE','SPR-1800-63','RELEVAGE','SASKIT','pc',879,'-',null,'SPR-1800-63');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(ligne,typePresta,designation,categorie,fournisseur,unite,prix,detail,prixHorsTransport,Reference) values (354,'MATIERE','NSPR-1200-PA','RELEVAGE','SASKIT','pc',899,'-',null,'NSPR-1200-PA');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(ligne,typePresta,designation,categorie,fournisseur,unite,prix,detail,prixHorsTransport,Reference) values (355,'MATIERE','SPR-2100-63','RELEVAGE','SASKIT','pc',909,'-',null,'SPR-2100-63');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(ligne,typePresta,designation,categorie,fournisseur,unite,prix,detail,prixHorsTransport,Reference) values (356,'MATIERE','NSPR-2100','RELEVAGE','SASKIT','pc',910,'-',null,'NSPR-2100');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(ligne,typePresta,designation,categorie,fournisseur,unite,prix,detail,prixHorsTransport,Reference) values (357,'MATIERE','NSPR-1500-PA','RELEVAGE','SASKIT','pc',929,'-',null,'NSPR-1500-PA');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(ligne,typePresta,designation,categorie,fournisseur,unite,prix,detail,prixHorsTransport,Reference) values (358,'MATIERE','NSPR-1800-PA','RELEVAGE','SASKIT','pc',990,'-',null,'NSPR-1800-PA');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(ligne,typePresta,designation,categorie,fournisseur,unite,prix,detail,prixHorsTransport,Reference) values (359,'MATIERE','NSPR-2100-PA','RELEVAGE','SASKIT','pc',1049,'-',null,'NSPR-2100-PA');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(ligne,typePresta,designation,categorie,fournisseur,unite,prix,detail,prixHorsTransport,Reference) values (360,'MATIERE','TUBE DRAIN DIA 100 CR4','TUBES','PUM','ml',1.99,'-',1.99,'');</v>
          </cell>
          <cell r="K360">
            <v>360</v>
          </cell>
        </row>
        <row r="361">
          <cell r="B361" t="str">
            <v>TUBE PVC DIAMETRE 100 CR4</v>
          </cell>
          <cell r="D361" t="str">
            <v>TUBES</v>
          </cell>
          <cell r="E361" t="str">
            <v>PUM</v>
          </cell>
          <cell r="F361">
            <v>2.27</v>
          </cell>
          <cell r="G361" t="str">
            <v>ml</v>
          </cell>
          <cell r="H361" t="str">
            <v>-</v>
          </cell>
          <cell r="I361">
            <v>2.27</v>
          </cell>
          <cell r="J361" t="str">
            <v>Insert into SC_Matieres (ligne,typePresta,designation,categorie,fournisseur,unite,prix,detail,prixHorsTransport,Reference) values (361,'MATIERE','TUBE PVC DIAMETRE 100 CR4','TUBES','PUM','ml',2.27,'-',2.27,'');</v>
          </cell>
          <cell r="K361">
            <v>361</v>
          </cell>
        </row>
        <row r="362">
          <cell r="B362" t="str">
            <v>TUBE PVC DIAMETRE 100 CR4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(ligne,typePresta,designation,categorie,fournisseur,unite,prix,detail,prixHorsTransport,Reference) values (362,'MATIERE','TUBE PVC DIAMETRE 100 CR4','TUBES','PUM','ml',2.27,'-',2.27,'');</v>
          </cell>
          <cell r="K362">
            <v>362</v>
          </cell>
        </row>
        <row r="363">
          <cell r="B363" t="str">
            <v>TUBE PVC DIAMETRE 100 CR8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(ligne,typePresta,designation,categorie,fournisseur,unite,prix,detail,prixHorsTransport,Reference) values (363,'MATIERE','TUBE PVC DIAMETRE 100 CR8','TUBES','PUM','ml',2.5,'-',2.5,'');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(ligne,typePresta,designation,categorie,fournisseur,unite,prix,detail,prixHorsTransport,Reference) values (364,'MATIERE','JOINT FORSHEDA BACS ADDITIONNELS','','SASKIT','pc',4.42,'-',null,'');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(ligne,typePresta,designation,categorie,fournisseur,unite,prix,detail,prixHorsTransport,Reference) values (365,'MATIERE','BOUCHONS + MANCHONS POUR BACS','','SASKIT','pc',4.61,'-',null,'');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(ligne,typePresta,designation,categorie,fournisseur,unite,prix,detail,prixHorsTransport,Reference) values (366,'MATIERE','BARRE PVC DIA 50','','SASKIT','pc',5.85,'-',null,'');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(ligne,typePresta,designation,categorie,fournisseur,unite,prix,detail,prixHorsTransport,Reference) values (367,'MATIERE','REHAUSSE BÉTON','','SASKIT','pc',6.2,'-',null,'');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(ligne,typePresta,designation,categorie,fournisseur,unite,prix,detail,prixHorsTransport,Reference) values (368,'MATIERE','AÉRATION FILTRES','','SASKIT','pc',12,'-',null,'');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(ligne,typePresta,designation,categorie,fournisseur,unite,prix,detail,prixHorsTransport,Reference) values (369,'MATIERE','RACCORD PE – PVC','','SASKIT','pc',15.77,'-',null,'');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(ligne,typePresta,designation,categorie,fournisseur,unite,prix,detail,prixHorsTransport,Reference) values (370,'MATIERE','AÉRATION POMPE','','SASKIT','pc',19.27,'-',null,'');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(ligne,typePresta,designation,categorie,fournisseur,unite,prix,detail,prixHorsTransport,Reference) values (371,'MATIERE','GRAVIERS 2/4','GRANULATS','PIGEON','t',40,'-',null,'');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(ligne,typePresta,designation,categorie,fournisseur,unite,prix,detail,prixHorsTransport,Reference) values (372,'MATIERE','GRAVIERS 4/6,3','GRANULATS','PIGEON','t',30,'-',null,'');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(ligne,typePresta,designation,categorie,fournisseur,unite,prix,detail,prixHorsTransport,Reference) values (373,'MATIERE','SABLE FILTRANT','GRANULATS','PIGEON','t',50,'-',null,'');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(ligne,typePresta,designation,categorie,fournisseur,unite,prix,detail,prixHorsTransport,Reference) values (374,'MATIERE','SABLE TRANCHÉE','GRANULATS','PIGEON','t',20,'-',null,'');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(ligne,typePresta,designation,categorie,fournisseur,unite,prix,detail,prixHorsTransport,Reference) values (375,'MATIERE','GRAVIERS 6,3/10','GRANULATS','PIGEON','t',30,'-',null,'');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(ligne,typePresta,designation,categorie,fournisseur,unite,prix,detail,prixHorsTransport,Reference) values (376,'MATIERE','GRAVIERS 16/31,5','GRANULATS','PIGEON','t',30,'-',null,'');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(ligne,typePresta,designation,categorie,fournisseur,unite,prix,detail,prixHorsTransport,Reference) values (377,'MATIERE','PARPAINGS 25*50*15','BETON','PIGEON','pc',2,'-',null,'');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(ligne,typePresta,designation,categorie,fournisseur,unite,prix,detail,prixHorsTransport,Reference) values (378,'MATIERE','PARPAINGS D\'ANGLE','BETON','PIGEON','pc',2.1,'-',null,'');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(ligne,typePresta,designation,categorie,fournisseur,unite,prix,detail,prixHorsTransport,Reference) values (379,'MATIERE','PSFV2EH2.5X1.6','EPDM_FV','SASKIT','pc',302.84,'-',null,'PSFV2EH2.5X1.6');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(ligne,typePresta,designation,categorie,fournisseur,unite,prix,detail,prixHorsTransport,Reference) values (380,'MATIERE','PSFV3EH3X2','EPDM_FV','SASKIT','pc',587.95,'-',null,'PSFV3EH3X2');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(ligne,typePresta,designation,categorie,fournisseur,unite,prix,detail,prixHorsTransport,Reference) values (381,'MATIERE','PSFV4EH4X2','EPDM_FV','SASKIT','pc',722.17,'-',null,'PSFV4EH4X2');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(ligne,typePresta,designation,categorie,fournisseur,unite,prix,detail,prixHorsTransport,Reference) values (382,'MATIERE','PSFV5EH','EPDM_FV','SASKIT','pc',822.01,'-',null,'PSFV5EH');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(ligne,typePresta,designation,categorie,fournisseur,unite,prix,detail,prixHorsTransport,Reference) values (383,'MATIERE','PSFV6EH4X3','EPDM_FV','SASKIT','pc',1027.73,'-',null,'PSFV6EH4X3');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(ligne,typePresta,designation,categorie,fournisseur,unite,prix,detail,prixHorsTransport,Reference) values (384,'MATIERE','PSFV7EH4X3.5','EPDM_FV','SASKIT','pc',1079.77,'-',null,'PSFV7EH4X3.5');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(ligne,typePresta,designation,categorie,fournisseur,unite,prix,detail,prixHorsTransport,Reference) values (385,'MATIERE','PSFV8EH4X4','EPDM_FV','SASKIT','pc',1332.32,'-',null,'PSFV8EH4X4');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(ligne,typePresta,designation,categorie,fournisseur,unite,prix,detail,prixHorsTransport,Reference) values (386,'MATIERE','PSFV9EH4X4.5','EPDM_FV','SASKIT','pc',1384.36,'-',null,'PSFV9EH4X4.5');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(ligne,typePresta,designation,categorie,fournisseur,unite,prix,detail,prixHorsTransport,Reference) values (387,'MATIERE','PSFV10EH4X5','EPDM_FV','SASKIT','pc',1497.76,'-',null,'PSFV10EH4X5');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(ligne,typePresta,designation,categorie,fournisseur,unite,prix,detail,prixHorsTransport,Reference) values (388,'MATIERE','PSFV12EH6X4','EPDM_FV','SASKIT','pc',1863.68,'-',null,'PSFV12EH6X4');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(ligne,typePresta,designation,categorie,fournisseur,unite,prix,detail,prixHorsTransport,Reference) values (389,'MATIERE','PSFV14EH7X4','EPDM_FV','SASKIT','pc',2214.81,'-',null,'PSFV14EH7X4');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(ligne,typePresta,designation,categorie,fournisseur,unite,prix,detail,prixHorsTransport,Reference) values (390,'MATIERE','PSFV16EH8X4','EPDM_FV','SASKIT','pc',2467.48,'-',null,'PSFV16EH8X4');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(ligne,typePresta,designation,categorie,fournisseur,unite,prix,detail,prixHorsTransport,Reference) values (391,'MATIERE','PSFV18EH8X4.5','EPDM_FV','SASKIT','pc',2573.51,'-',null,'PSFV18EH8X4.5');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(ligne,typePresta,designation,categorie,fournisseur,unite,prix,detail,prixHorsTransport,Reference) values (392,'MATIERE','PSFV20EH8X5','EPDM_FV','SASKIT','pc',2827.75,'-',null,'PSFV20EH8X5');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(ligne,typePresta,designation,categorie,fournisseur,unite,prix,detail,prixHorsTransport,Reference) values (393,'MATIERE','PARPAINGS EN U (BLOC LINTEAU)','BETON','PIGEON','pc',1.9,'-',null,'');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(ligne,typePresta,designation,categorie,fournisseur,unite,prix,detail,prixHorsTransport,Reference) values (394,'MATIERE','CHEVRON PE 5*8','PVC','SASKIT','ml',5,'-',null,'');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(ligne,typePresta,designation,categorie,fournisseur,unite,prix,detail,prixHorsTransport,Reference) values (395,'MATIERE','PLAQUES PVC 1M','PVC','SASKIT','ml',17,'-',null,'');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(ligne,typePresta,designation,categorie,fournisseur,unite,prix,detail,prixHorsTransport,Reference) values (396,'MATIERE','LAME BOIS FINITION DOUGLAS 2,5 CM','PVC','SASKIT','ml',5,'-',null,'');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(ligne,typePresta,designation,categorie,fournisseur,unite,prix,detail,prixHorsTransport,Reference) values (398,'MATIERE','CHAINAGE CARRÉ 10*10 CM DIA 7 MM','BETON','PIGEON','ml',7,'-',null,'');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(ligne,typePresta,designation,categorie,fournisseur,unite,prix,detail,prixHorsTransport,Reference) values (399,'MATIERE','EQUERRE DE LIAISON 60*60 DIA 10','BETON','PIGEON','pc',2,'-',null,'');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(ligne,typePresta,designation,categorie,fournisseur,unite,prix,detail,prixHorsTransport,Reference) values (400,'MATIERE','SEMELLE SYMÉTRIQUE RENFORCÉE Z1, H,15 X L,35 CM DIAM, 7 MM','BETON','PIGEON','ml',4,'-',null,'');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(ligne,typePresta,designation,categorie,fournisseur,unite,prix,detail,prixHorsTransport,Reference) values (401,'MATIERE','SABLE À BATIR','GRANULATS','PIGEON','t',20,'-',null,'');</v>
          </cell>
          <cell r="K401">
            <v>401</v>
          </cell>
        </row>
        <row r="402">
          <cell r="B402" t="str">
            <v>Miscanthus</v>
          </cell>
          <cell r="D402" t="str">
            <v>PLANTES_EPURATRICES</v>
          </cell>
          <cell r="F402">
            <v>7.416666666666667</v>
          </cell>
          <cell r="G402" t="str">
            <v>pc</v>
          </cell>
          <cell r="I402" t="str">
            <v>null</v>
          </cell>
          <cell r="J402" t="str">
            <v>Insert into SC_Matieres (ligne,typePresta,designation,categorie,fournisseur,unite,prix,detail,prixHorsTransport,Reference) values (402,'MATIERE','Miscanthus','PLANTES_EPURATRICES','','pc',7.41666666666667,'',null,'');</v>
          </cell>
          <cell r="K402">
            <v>402</v>
          </cell>
        </row>
        <row r="403">
          <cell r="B403" t="str">
            <v>Herbe aux écouvillons</v>
          </cell>
          <cell r="D403" t="str">
            <v>PLANTES_EPURATRICES</v>
          </cell>
          <cell r="F403">
            <v>5.416666666666667</v>
          </cell>
          <cell r="G403" t="str">
            <v>pc</v>
          </cell>
          <cell r="I403" t="str">
            <v>null</v>
          </cell>
          <cell r="J403" t="str">
            <v>Insert into SC_Matieres (ligne,typePresta,designation,categorie,fournisseur,unite,prix,detail,prixHorsTransport,Reference) values (403,'MATIERE','Herbe aux écouvillons','PLANTES_EPURATRICES','','pc',5.41666666666667,'',null,'');</v>
          </cell>
          <cell r="K403">
            <v>403</v>
          </cell>
        </row>
        <row r="404">
          <cell r="B404" t="str">
            <v>Gaura</v>
          </cell>
          <cell r="D404" t="str">
            <v>PLANTES_EPURATRICES</v>
          </cell>
          <cell r="F404">
            <v>3.75</v>
          </cell>
          <cell r="G404" t="str">
            <v>pc</v>
          </cell>
          <cell r="I404" t="str">
            <v>null</v>
          </cell>
          <cell r="J404" t="str">
            <v>Insert into SC_Matieres (ligne,typePresta,designation,categorie,fournisseur,unite,prix,detail,prixHorsTransport,Reference) values (404,'MATIERE','Gaura','PLANTES_EPURATRICES','','pc',3.75,'',null,'');</v>
          </cell>
          <cell r="K404">
            <v>404</v>
          </cell>
        </row>
        <row r="405">
          <cell r="B405" t="str">
            <v>Fenouil</v>
          </cell>
          <cell r="D405" t="str">
            <v>PLANTES_EPURATRICES</v>
          </cell>
          <cell r="F405">
            <v>1.825</v>
          </cell>
          <cell r="G405" t="str">
            <v>pc</v>
          </cell>
          <cell r="I405" t="str">
            <v>null</v>
          </cell>
          <cell r="J405" t="str">
            <v>Insert into SC_Matieres (ligne,typePresta,designation,categorie,fournisseur,unite,prix,detail,prixHorsTransport,Reference) values (405,'MATIERE','Fenouil','PLANTES_EPURATRICES','','pc',1.825,'',null,'');</v>
          </cell>
          <cell r="K405">
            <v>405</v>
          </cell>
        </row>
        <row r="406">
          <cell r="B406" t="str">
            <v>Echinops</v>
          </cell>
          <cell r="D406" t="str">
            <v>PLANTES_EPURATRICES</v>
          </cell>
          <cell r="F406">
            <v>6.791666666666667</v>
          </cell>
          <cell r="G406" t="str">
            <v>pc</v>
          </cell>
          <cell r="I406" t="str">
            <v>null</v>
          </cell>
          <cell r="J406" t="str">
            <v>Insert into SC_Matieres (ligne,typePresta,designation,categorie,fournisseur,unite,prix,detail,prixHorsTransport,Reference) values (406,'MATIERE','Echinops','PLANTES_EPURATRICES','','pc',6.79166666666667,'',null,'');</v>
          </cell>
          <cell r="K406">
            <v>406</v>
          </cell>
        </row>
        <row r="407">
          <cell r="B407" t="str">
            <v>Iris Japonais</v>
          </cell>
          <cell r="D407" t="str">
            <v>PLANTES_EPURATRICES</v>
          </cell>
          <cell r="F407">
            <v>4.1583333333333341</v>
          </cell>
          <cell r="G407" t="str">
            <v>pc</v>
          </cell>
          <cell r="I407" t="str">
            <v>null</v>
          </cell>
          <cell r="J407" t="str">
            <v>Insert into SC_Matieres (ligne,typePresta,designation,categorie,fournisseur,unite,prix,detail,prixHorsTransport,Reference) values (407,'MATIERE','Iris Japonais','PLANTES_EPURATRICES','','pc',4.15833333333333,'',null,'');</v>
          </cell>
          <cell r="K407">
            <v>407</v>
          </cell>
        </row>
        <row r="408">
          <cell r="B408" t="str">
            <v>Campanule</v>
          </cell>
          <cell r="D408" t="str">
            <v>PLANTES_EPURATRICES</v>
          </cell>
          <cell r="F408">
            <v>4.125</v>
          </cell>
          <cell r="G408" t="str">
            <v>pc</v>
          </cell>
          <cell r="I408" t="str">
            <v>null</v>
          </cell>
          <cell r="J408" t="str">
            <v>Insert into SC_Matieres (ligne,typePresta,designation,categorie,fournisseur,unite,prix,detail,prixHorsTransport,Reference) values (408,'MATIERE','Campanule','PLANTES_EPURATRICES','','pc',4.125,'',null,'');</v>
          </cell>
          <cell r="K408">
            <v>408</v>
          </cell>
        </row>
        <row r="409">
          <cell r="B409" t="str">
            <v>Saule crevette buissonnant</v>
          </cell>
          <cell r="D409" t="str">
            <v>PLANTES_EPURATRICES</v>
          </cell>
          <cell r="F409">
            <v>35.416666666666671</v>
          </cell>
          <cell r="G409" t="str">
            <v>pc</v>
          </cell>
          <cell r="I409" t="str">
            <v>null</v>
          </cell>
          <cell r="J409" t="str">
            <v>Insert into SC_Matieres (ligne,typePresta,designation,categorie,fournisseur,unite,prix,detail,prixHorsTransport,Reference) values (409,'MATIERE','Saule crevette buissonnant','PLANTES_EPURATRICES','','pc',35.4166666666667,'',null,'');</v>
          </cell>
          <cell r="K409">
            <v>409</v>
          </cell>
        </row>
        <row r="410">
          <cell r="B410" t="str">
            <v>Cornouiller</v>
          </cell>
          <cell r="D410" t="str">
            <v>PLANTES_EPURATRICES</v>
          </cell>
          <cell r="F410">
            <v>10.833333333333334</v>
          </cell>
          <cell r="G410" t="str">
            <v>pc</v>
          </cell>
          <cell r="I410" t="str">
            <v>null</v>
          </cell>
          <cell r="J410" t="str">
            <v>Insert into SC_Matieres (ligne,typePresta,designation,categorie,fournisseur,unite,prix,detail,prixHorsTransport,Reference) values (410,'MATIERE','Cornouiller','PLANTES_EPURATRICES','','pc',10.8333333333333,'',null,'');</v>
          </cell>
          <cell r="K410">
            <v>410</v>
          </cell>
        </row>
        <row r="411">
          <cell r="B411" t="str">
            <v>Carex</v>
          </cell>
          <cell r="D411" t="str">
            <v>PLANTES_EPURATRICES</v>
          </cell>
          <cell r="F411">
            <v>7.416666666666667</v>
          </cell>
          <cell r="G411" t="str">
            <v>pc</v>
          </cell>
          <cell r="I411" t="str">
            <v>null</v>
          </cell>
          <cell r="J411" t="str">
            <v>Insert into SC_Matieres (ligne,typePresta,designation,categorie,fournisseur,unite,prix,detail,prixHorsTransport,Reference) values (411,'MATIERE','Carex','PLANTES_EPURATRICES','','pc',7.41666666666667,'',null,'');</v>
          </cell>
          <cell r="K411">
            <v>411</v>
          </cell>
        </row>
        <row r="412">
          <cell r="B412" t="str">
            <v>Acore</v>
          </cell>
          <cell r="D412" t="str">
            <v>PLANTES_EPURATRICES</v>
          </cell>
          <cell r="F412">
            <v>8.3333333333333339</v>
          </cell>
          <cell r="G412" t="str">
            <v>pc</v>
          </cell>
          <cell r="I412" t="str">
            <v>null</v>
          </cell>
          <cell r="J412" t="str">
            <v>Insert into SC_Matieres (ligne,typePresta,designation,categorie,fournisseur,unite,prix,detail,prixHorsTransport,Reference) values (412,'MATIERE','Acore','PLANTES_EPURATRICES','','pc',8.33333333333333,'',null,'');</v>
          </cell>
          <cell r="K412">
            <v>412</v>
          </cell>
        </row>
        <row r="413">
          <cell r="B413" t="str">
            <v>Salicaire</v>
          </cell>
          <cell r="D413" t="str">
            <v>PLANTES_EPURATRICES</v>
          </cell>
          <cell r="F413">
            <v>2.916666666666667</v>
          </cell>
          <cell r="G413" t="str">
            <v>pc</v>
          </cell>
          <cell r="I413" t="str">
            <v>null</v>
          </cell>
          <cell r="J413" t="str">
            <v>Insert into SC_Matieres (ligne,typePresta,designation,categorie,fournisseur,unite,prix,detail,prixHorsTransport,Reference) values (413,'MATIERE','Salicaire','PLANTES_EPURATRICES','','pc',2.91666666666667,'',null,'');</v>
          </cell>
          <cell r="K413">
            <v>413</v>
          </cell>
        </row>
        <row r="414">
          <cell r="B414" t="str">
            <v>Iris des marais</v>
          </cell>
          <cell r="D414" t="str">
            <v>PLANTES_EPURATRICES</v>
          </cell>
          <cell r="F414">
            <v>2.916666666666667</v>
          </cell>
          <cell r="G414" t="str">
            <v>pc</v>
          </cell>
          <cell r="I414" t="str">
            <v>null</v>
          </cell>
          <cell r="J414" t="str">
            <v>Insert into SC_Matieres (ligne,typePresta,designation,categorie,fournisseur,unite,prix,detail,prixHorsTransport,Reference) values (414,'MATIERE','Iris des marais','PLANTES_EPURATRICES','','pc',2.91666666666667,'',null,'');</v>
          </cell>
          <cell r="K414">
            <v>414</v>
          </cell>
        </row>
        <row r="415">
          <cell r="B415" t="str">
            <v>Consoude</v>
          </cell>
          <cell r="D415" t="str">
            <v>PLANTES_EPURATRICES</v>
          </cell>
          <cell r="F415">
            <v>6.791666666666667</v>
          </cell>
          <cell r="G415" t="str">
            <v>pc</v>
          </cell>
          <cell r="I415" t="str">
            <v>null</v>
          </cell>
          <cell r="J415" t="str">
            <v>Insert into SC_Matieres (ligne,typePresta,designation,categorie,fournisseur,unite,prix,detail,prixHorsTransport,Reference) values (415,'MATIERE','Consoude','PLANTES_EPURATRICES','','pc',6.79166666666667,'',null,'');</v>
          </cell>
          <cell r="K415">
            <v>415</v>
          </cell>
        </row>
        <row r="416">
          <cell r="B416" t="str">
            <v>Panicaut</v>
          </cell>
          <cell r="D416" t="str">
            <v>PLANTES_EPURATRICES</v>
          </cell>
          <cell r="F416">
            <v>3.75</v>
          </cell>
          <cell r="G416" t="str">
            <v>pc</v>
          </cell>
          <cell r="I416" t="str">
            <v>null</v>
          </cell>
          <cell r="J416" t="str">
            <v>Insert into SC_Matieres (ligne,typePresta,designation,categorie,fournisseur,unite,prix,detail,prixHorsTransport,Reference) values (416,'MATIERE','Panicaut','PLANTES_EPURATRICES','','pc',3.75,'',null,'');</v>
          </cell>
          <cell r="K416">
            <v>416</v>
          </cell>
        </row>
        <row r="417">
          <cell r="B417" t="str">
            <v>Herbe à curry</v>
          </cell>
          <cell r="D417" t="str">
            <v>PLANTES_EPURATRICES</v>
          </cell>
          <cell r="F417">
            <v>3</v>
          </cell>
          <cell r="G417" t="str">
            <v>pc</v>
          </cell>
          <cell r="I417" t="str">
            <v>null</v>
          </cell>
          <cell r="J417" t="str">
            <v>Insert into SC_Matieres (ligne,typePresta,designation,categorie,fournisseur,unite,prix,detail,prixHorsTransport,Reference) values (417,'MATIERE','Herbe à curry','PLANTES_EPURATRICES','','pc',3,'',null,'');</v>
          </cell>
          <cell r="K417">
            <v>417</v>
          </cell>
        </row>
        <row r="418">
          <cell r="B418" t="str">
            <v>Abélia</v>
          </cell>
          <cell r="D418" t="str">
            <v>PLANTES_EPURATRICES</v>
          </cell>
          <cell r="F418">
            <v>8.25</v>
          </cell>
          <cell r="G418" t="str">
            <v>pc</v>
          </cell>
          <cell r="I418" t="str">
            <v>null</v>
          </cell>
          <cell r="J418" t="str">
            <v>Insert into SC_Matieres (ligne,typePresta,designation,categorie,fournisseur,unite,prix,detail,prixHorsTransport,Reference) values (418,'MATIERE','Abélia','PLANTES_EPURATRICES','','pc',8.25,'',null,'');</v>
          </cell>
          <cell r="K418">
            <v>418</v>
          </cell>
        </row>
        <row r="419">
          <cell r="B419" t="str">
            <v>Liatris</v>
          </cell>
          <cell r="D419" t="str">
            <v>PLANTES_EPURATRICES</v>
          </cell>
          <cell r="F419">
            <v>2.3333333333333335</v>
          </cell>
          <cell r="G419" t="str">
            <v>pc</v>
          </cell>
          <cell r="I419" t="str">
            <v>null</v>
          </cell>
          <cell r="J419" t="str">
            <v>Insert into SC_Matieres (ligne,typePresta,designation,categorie,fournisseur,unite,prix,detail,prixHorsTransport,Reference) values (419,'MATIERE','Liatris','PLANTES_EPURATRICES','','pc',2.33333333333333,'',null,'');</v>
          </cell>
          <cell r="K419">
            <v>419</v>
          </cell>
        </row>
        <row r="420">
          <cell r="B420" t="str">
            <v>Echinops</v>
          </cell>
          <cell r="D420" t="str">
            <v>PLANTES_EPURATRICES</v>
          </cell>
          <cell r="F420">
            <v>6.791666666666667</v>
          </cell>
          <cell r="G420" t="str">
            <v>pc</v>
          </cell>
          <cell r="I420" t="str">
            <v>null</v>
          </cell>
          <cell r="J420" t="str">
            <v>Insert into SC_Matieres (ligne,typePresta,designation,categorie,fournisseur,unite,prix,detail,prixHorsTransport,Reference) values (420,'MATIERE','Echinops','PLANTES_EPURATRICES','','pc',6.79166666666667,'',null,'');</v>
          </cell>
          <cell r="K420">
            <v>420</v>
          </cell>
        </row>
        <row r="421">
          <cell r="B421" t="str">
            <v>Agastache</v>
          </cell>
          <cell r="D421" t="str">
            <v>PLANTES_EPURATRICES</v>
          </cell>
          <cell r="F421">
            <v>5.5</v>
          </cell>
          <cell r="G421" t="str">
            <v>pc</v>
          </cell>
          <cell r="I421" t="str">
            <v>null</v>
          </cell>
          <cell r="J421" t="str">
            <v>Insert into SC_Matieres (ligne,typePresta,designation,categorie,fournisseur,unite,prix,detail,prixHorsTransport,Reference) values (421,'MATIERE','Agastache','PLANTES_EPURATRICES','','pc',5.5,'',null,'');</v>
          </cell>
          <cell r="K421">
            <v>421</v>
          </cell>
        </row>
        <row r="422">
          <cell r="B422" t="str">
            <v>Herbe à chat</v>
          </cell>
          <cell r="D422" t="str">
            <v>PLANTES_EPURATRICES</v>
          </cell>
          <cell r="F422">
            <v>3.75</v>
          </cell>
          <cell r="G422" t="str">
            <v>pc</v>
          </cell>
          <cell r="I422" t="str">
            <v>null</v>
          </cell>
          <cell r="J422" t="str">
            <v>Insert into SC_Matieres (ligne,typePresta,designation,categorie,fournisseur,unite,prix,detail,prixHorsTransport,Reference) values (422,'MATIERE','Herbe à chat','PLANTES_EPURATRICES','','pc',3.75,'',null,'');</v>
          </cell>
          <cell r="K422">
            <v>422</v>
          </cell>
        </row>
        <row r="423">
          <cell r="B423" t="str">
            <v>Crocosmia</v>
          </cell>
          <cell r="D423" t="str">
            <v>PLANTES_EPURATRICES</v>
          </cell>
          <cell r="F423">
            <v>5.5</v>
          </cell>
          <cell r="G423" t="str">
            <v>pc</v>
          </cell>
          <cell r="I423" t="str">
            <v>null</v>
          </cell>
          <cell r="J423" t="str">
            <v>Insert into SC_Matieres (ligne,typePresta,designation,categorie,fournisseur,unite,prix,detail,prixHorsTransport,Reference) values (423,'MATIERE','Crocosmia','PLANTES_EPURATRICES','','pc',5.5,'',null,'');</v>
          </cell>
          <cell r="K423">
            <v>423</v>
          </cell>
        </row>
        <row r="424">
          <cell r="B424" t="str">
            <v>Sureau "black lace"</v>
          </cell>
          <cell r="D424" t="str">
            <v>PLANTES_EPURATRICES</v>
          </cell>
          <cell r="F424">
            <v>16.583333333333332</v>
          </cell>
          <cell r="G424" t="str">
            <v>pc</v>
          </cell>
          <cell r="I424" t="str">
            <v>null</v>
          </cell>
          <cell r="J424" t="str">
            <v>Insert into SC_Matieres (ligne,typePresta,designation,categorie,fournisseur,unite,prix,detail,prixHorsTransport,Reference) values (424,'MATIERE','Sureau "black lace"','PLANTES_EPURATRICES','','pc',16.5833333333333,'',null,'');</v>
          </cell>
          <cell r="K424">
            <v>424</v>
          </cell>
        </row>
        <row r="425">
          <cell r="B425" t="str">
            <v>Cornouiller</v>
          </cell>
          <cell r="D425" t="str">
            <v>PLANTES_EPURATRICES</v>
          </cell>
          <cell r="F425">
            <v>8.25</v>
          </cell>
          <cell r="G425" t="str">
            <v>pc</v>
          </cell>
          <cell r="I425" t="str">
            <v>null</v>
          </cell>
          <cell r="J425" t="str">
            <v>Insert into SC_Matieres (ligne,typePresta,designation,categorie,fournisseur,unite,prix,detail,prixHorsTransport,Reference) values (425,'MATIERE','Cornouiller','PLANTES_EPURATRICES','','pc',8.25,'',null,'');</v>
          </cell>
          <cell r="K425">
            <v>425</v>
          </cell>
        </row>
        <row r="426">
          <cell r="B426" t="str">
            <v>Laîche orange</v>
          </cell>
          <cell r="D426" t="str">
            <v>PLANTES_EPURATRICES</v>
          </cell>
          <cell r="F426">
            <v>7.416666666666667</v>
          </cell>
          <cell r="G426" t="str">
            <v>pc</v>
          </cell>
          <cell r="I426" t="str">
            <v>null</v>
          </cell>
          <cell r="J426" t="str">
            <v>Insert into SC_Matieres (ligne,typePresta,designation,categorie,fournisseur,unite,prix,detail,prixHorsTransport,Reference) values (426,'MATIERE','Laîche orange','PLANTES_EPURATRICES','','pc',7.41666666666667,'',null,'');</v>
          </cell>
          <cell r="K426">
            <v>426</v>
          </cell>
        </row>
        <row r="427">
          <cell r="B427" t="str">
            <v>Fusain ailé</v>
          </cell>
          <cell r="D427" t="str">
            <v>PLANTES_EPURATRICES</v>
          </cell>
          <cell r="F427">
            <v>6.5833333333333339</v>
          </cell>
          <cell r="G427" t="str">
            <v>pc</v>
          </cell>
          <cell r="I427" t="str">
            <v>null</v>
          </cell>
          <cell r="J427" t="str">
            <v>Insert into SC_Matieres (ligne,typePresta,designation,categorie,fournisseur,unite,prix,detail,prixHorsTransport,Reference) values (427,'MATIERE','Fusain ailé','PLANTES_EPURATRICES','','pc',6.58333333333333,'',null,'');</v>
          </cell>
          <cell r="K427">
            <v>427</v>
          </cell>
        </row>
        <row r="428">
          <cell r="B428" t="str">
            <v>Carex evergold</v>
          </cell>
          <cell r="D428" t="str">
            <v>PLANTES_EPURATRICES</v>
          </cell>
          <cell r="F428">
            <v>7.416666666666667</v>
          </cell>
          <cell r="G428" t="str">
            <v>pc</v>
          </cell>
          <cell r="I428" t="str">
            <v>null</v>
          </cell>
          <cell r="J428" t="str">
            <v>Insert into SC_Matieres (ligne,typePresta,designation,categorie,fournisseur,unite,prix,detail,prixHorsTransport,Reference) values (428,'MATIERE','Carex evergold','PLANTES_EPURATRICES','','pc',7.41666666666667,'',null,'');</v>
          </cell>
          <cell r="K428">
            <v>428</v>
          </cell>
        </row>
        <row r="429">
          <cell r="B429" t="str">
            <v>Vergerette</v>
          </cell>
          <cell r="D429" t="str">
            <v>PLANTES_EPURATRICES</v>
          </cell>
          <cell r="F429">
            <v>6.791666666666667</v>
          </cell>
          <cell r="G429" t="str">
            <v>pc</v>
          </cell>
          <cell r="I429" t="str">
            <v>null</v>
          </cell>
          <cell r="J429" t="str">
            <v>Insert into SC_Matieres (ligne,typePresta,designation,categorie,fournisseur,unite,prix,detail,prixHorsTransport,Reference) values (429,'MATIERE','Vergerette','PLANTES_EPURATRICES','','pc',6.79166666666667,'',null,'');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(ligne,typePresta,designation,categorie,fournisseur,unite,prix,detail,prixHorsTransport,Reference) values (430,'MATIERE','Terreau biologique','Paysage','','m3',60,'',null,'');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(ligne,typePresta,designation,categorie,fournisseur,unite,prix,detail,prixHorsTransport,Reference) values (431,'MATIERE','Paillage','Paysage','','m3',40,'',null,'');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(ligne,typePresta,designation,categorie,fournisseur,unite,prix,detail,prixHorsTransport,Reference) values (432,'MATIERE','VANNE 3 VOIES D63','Distribution relevage','SASKIT','pc',182.32,'',null,'DIR013V63');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(ligne,typePresta,designation,categorie,fournisseur,unite,prix,detail,prixHorsTransport,Reference) values (433,'MATIERE','VANNES GUILLOTINES D63','Distribution relevage','SASKIT','pc',175.02,'',null,'DIR02VANG63');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(ligne,typePresta,designation,categorie,fournisseur,unite,prix,detail,prixHorsTransport,Reference) values (434,'MATIERE','RACCORD PEHD SOUPLE D63 POUR POSTE DE RELEVAGE','Accessoires postes','SASKIT','pc',17.26,'',null,'MRACPEHD63');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(ligne,typePresta,designation,categorie,fournisseur,unite,prix,detail,prixHorsTransport,Reference) values (435,'MATIERE','REGARD DE SORTIE FV BAC','Bo®tiers de sortie','SASKIT','pc',104.91,'',null,'KITCOL01FV');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(ligne,typePresta,designation,categorie,fournisseur,unite,prix,detail,prixHorsTransport,Reference) values (436,'MATIERE','D110','Scies cloches','SASKIT','pc',58.8,'',null,'MSCIE111');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(ligne,typePresta,designation,categorie,fournisseur,unite,prix,detail,prixHorsTransport,Reference) values (437,'MATIERE','DISJONCTEUR MAGNÉTO THERMIQUE 2,5/2','Disjoncteurs','SASKIT','pc',42.9,'',null,'Z-MS-2,5/2');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(ligne,typePresta,designation,categorie,fournisseur,unite,prix,detail,prixHorsTransport,Reference) values (438,'MATIERE','DISJONCTEUR MAGNÉTO THERMIQUE 6,3/2','Disjoncteurs','SASKIT','pc',41.83,'',null,'Z-MS-6,3/2');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(ligne,typePresta,designation,categorie,fournisseur,unite,prix,detail,prixHorsTransport,Reference) values (439,'MATIERE','DISJONCTEUR MAGNÉTO THERMIQUE 10/2','Disjoncteurs','SASKIT','pc',50.91,'',null,'Z-MS-10/2');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(ligne,typePresta,designation,categorie,fournisseur,unite,prix,detail,prixHorsTransport,Reference) values (440,'MATIERE','MANCHON SORTIE POSTE REL PVC PRESSION D63','Accessoires postes','SASKIT','pc',1.05,'',null,'5501263x2"');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(ligne,typePresta,designation,categorie,fournisseur,unite,prix,detail,prixHorsTransport,Reference) values (441,'MATIERE','BROYEUR GRAVITAIRE AQUATIRIS','Distribution gravitaire','SASKIT','pc',497.35,'',null,'SBG01');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(ligne,typePresta,designation,categorie,fournisseur,unite,prix,detail,prixHorsTransport,Reference) values (442,'MATIERE','KIT JONCTION ANTI-RACINES','Autres','SASKIT','pc',16.49,'',null,'MKITJONC');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(ligne,typePresta,designation,categorie,fournisseur,unite,prix,detail,prixHorsTransport,Reference) values (443,'MATIERE','LUBRIFIANT PVC &amp; CAOUTCHOUC','Autres','SASKIT','pc',10.05,'',null,'LUBRIFIANT');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(ligne,typePresta,designation,categorie,fournisseur,unite,prix,detail,prixHorsTransport,Reference) values (444,'MATIERE','RUBAN TEFLON','Etanchéité','SASKIT','pc',7.09,'',null,'MTEFLON50');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(ligne,typePresta,designation,categorie,fournisseur,unite,prix,detail,prixHorsTransport,Reference) values (445,'MATIERE','5EH (4X2,5)','PACK  FV GEO 1,52mm','SASKIT','pc',835.25,'',null,'PSFV5EH4X2,5');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(ligne,typePresta,designation,categorie,fournisseur,unite,prix,detail,prixHorsTransport,Reference) values (446,'MATIERE','RÉHAUSSE (DIAM 800)','Accessoires postes','SASKIT','pc',95.85,'',null,'MREHA800');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(ligne,typePresta,designation,categorie,fournisseur,unite,prix,detail,prixHorsTransport,Reference) values (447,'MATIERE','RÉHAUSSE (DIAM 600)','Accessoires postes','SASKIT','pc',69.9,'',null,'MREHA600');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(ligne,typePresta,designation,categorie,fournisseur,unite,prix,detail,prixHorsTransport,Reference) values (448,'MATIERE','AÉRATEUR   MEMBRANE D 50','Postes eaux chargées avec barr','SASKIT','pc',10.5,'',null,'EAM324050');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(ligne,typePresta,designation,categorie,fournisseur,unite,prix,detail,prixHorsTransport,Reference) values (449,'MATIERE','CHAPEAU DE VENTILATION D 50','Postes eaux chargées avec barr','SASKIT','pc',10.5,'',null,'ECHAP50');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(ligne,typePresta,designation,categorie,fournisseur,unite,prix,detail,prixHorsTransport,Reference) values (450,'MATIERE','MANCHON A BUTEE FF D100','PVC Evacuation - Ventilation','SASKIT','pc',1.28,'',null,'ENFM100');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(ligne,typePresta,designation,categorie,fournisseur,unite,prix,detail,prixHorsTransport,Reference) values (451,'MATIERE','MANCHON A JOINT FF D100','PVC Evacuation - Ventilation','SASKIT','pc',5.9,'',null,'M2TJ');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(ligne,typePresta,designation,categorie,fournisseur,unite,prix,detail,prixHorsTransport,Reference) values (452,'MATIERE','CULOTTE Y 87°30 MF 100','PVC Evacuation - Ventilation','SASKIT','pc',3.28,'',null,'ENFCS87MF100');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(ligne,typePresta,designation,categorie,fournisseur,unite,prix,detail,prixHorsTransport,Reference) values (453,'MATIERE','CULOTTE PVC EVAC 45° MF D,100','PVC Evacuation - Ventilation','SASKIT','pc',3.07,'',null,'ENFCS45MF100');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(ligne,typePresta,designation,categorie,fournisseur,unite,prix,detail,prixHorsTransport,Reference) values (455,'MATIERE','CULOTTE PVC EVAC 45° FF D,100','PVC Evacuation - Ventilation','SASKIT','pc',2.77,'',null,'ENFCS45100');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(ligne,typePresta,designation,categorie,fournisseur,unite,prix,detail,prixHorsTransport,Reference) values (456,'MATIERE','CULOTTE Y  87°30 FF D,100','PVC Evacuation - Ventilation','SASKIT','pc',2.44,'',null,'ENFCS87100');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(ligne,typePresta,designation,categorie,fournisseur,unite,prix,detail,prixHorsTransport,Reference) values (457,'MATIERE','50 RACCORD PEHD/PVC','Accessoires postes','SASKIT','pc',8,'',null,'MRAC50');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(ligne,typePresta,designation,categorie,fournisseur,unite,prix,detail,prixHorsTransport,Reference) values (458,'MATIERE','63 RACCORD PEHD/PVC','Accessoires postes','SASKIT','pc',10,'',null,'MRAC63');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(ligne,typePresta,designation,categorie,fournisseur,unite,prix,detail,prixHorsTransport,Reference) values (459,'MATIERE','SERRE CABLE GALVE','CLOTURES','SASKIT','pc',1.07,'',null,'SERCAB');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(ligne,typePresta,designation,categorie,fournisseur,unite,prix,detail,prixHorsTransport,Reference) values (460,'MATIERE','CORDAGE CHANVRE (BOBINE 50M)','CLOTURES','SASKIT','pc',20.53,'',null,'TCORD50');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(ligne,typePresta,designation,categorie,fournisseur,unite,prix,detail,prixHorsTransport,Reference) values (461,'MATIERE','SUPPORT MANGEOIRE','CLOTURES','SASKIT','pc',5.72,'',null,'SUPT30');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(ligne,typePresta,designation,categorie,fournisseur,unite,prix,detail,prixHorsTransport,Reference) values (462,'MATIERE','PIQUET DE CLOTURE','CLOTURES','SASKIT','pc',3.35,'',null,'T30145');</v>
          </cell>
          <cell r="K462">
            <v>462</v>
          </cell>
        </row>
        <row r="463">
          <cell r="B463" t="str">
            <v>GAINE TPC ROUGE 50M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(ligne,typePresta,designation,categorie,fournisseur,unite,prix,detail,prixHorsTransport,Reference) values (463,'MATIERE','GAINE TPC ROUGE 50M','Autres','SASKIT','pc',21.5,'',null,'MGAINE');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(ligne,typePresta,designation,categorie,fournisseur,unite,prix,detail,prixHorsTransport,Reference) values (464,'MATIERE','PANNEAU DE CHANTIER AQUATIRIS','Autres','SASKIT','pc',0,'',null,'MPAN');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(ligne,typePresta,designation,categorie,fournisseur,unite,prix,detail,prixHorsTransport,Reference) values (465,'MATIERE','RUBAN FIBERGLASS DÉCAM¨TRE (EN 20 M)','Autres','SASKIT','pc',15,'',null,'RUBAN20M');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(ligne,typePresta,designation,categorie,fournisseur,unite,prix,detail,prixHorsTransport,Reference) values (466,'MATIERE','METRE RUBAN (EN 3 M)','Autres','SASKIT','pc',6,'',null,'RUBAN3M');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(ligne,typePresta,designation,categorie,fournisseur,unite,prix,detail,prixHorsTransport,Reference) values (467,'MATIERE','CABLE ELECTRIQUE H07RNF 3G2,5','Autres','SASKIT','pc',1.85,'',null,'MCABLE2,5');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(ligne,typePresta,designation,categorie,fournisseur,unite,prix,detail,prixHorsTransport,Reference) values (468,'MATIERE','MANGEOIRE AQUATIRIS','Autres','SASKIT','pc',14.8,'',null,'MANG01');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(ligne,typePresta,designation,categorie,fournisseur,unite,prix,detail,prixHorsTransport,Reference) values (469,'MATIERE','COURONNE PVC SOUPLE  63','PVC Evacuation - Ventilation','SASKIT','pc',89.9,'',null,'SOROFLEX63/25');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(ligne,typePresta,designation,categorie,fournisseur,unite,prix,detail,prixHorsTransport,Reference) values (470,'MATIERE','COLLE PVC PRESSION NICOLL','PVC Evacuation - Ventilation','SASKIT','pc',18,'',null,'BP100N');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(ligne,typePresta,designation,categorie,fournisseur,unite,prix,detail,prixHorsTransport,Reference) values (471,'MATIERE','MANCHON SORTIE POSTE REL PVC PRESSION D63','PVC Evacuation - Ventilation','SASKIT','pc',1.05,'',null,'MM63');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(ligne,typePresta,designation,categorie,fournisseur,unite,prix,detail,prixHorsTransport,Reference) values (472,'MATIERE','40 COUDE 90° PVC','PVC Evacuation - Ventilation','SASKIT','pc',0.42,'',null,'C9040');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(ligne,typePresta,designation,categorie,fournisseur,unite,prix,detail,prixHorsTransport,Reference) values (473,'MATIERE','50 COUDE 90° PVC','PVC Evacuation - Ventilation','SASKIT','pc',0.44,'',null,'C9050');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(ligne,typePresta,designation,categorie,fournisseur,unite,prix,detail,prixHorsTransport,Reference) values (474,'MATIERE','63 COUDE 90° PVC','PVC Evacuation - Ventilation','SASKIT','pc',0.88,'',null,'C9063');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(ligne,typePresta,designation,categorie,fournisseur,unite,prix,detail,prixHorsTransport,Reference) values (475,'MATIERE','40 COUDE 45° PVC','PVC Evacuation - Ventilation','SASKIT','pc',0.6,'',null,'C4540');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(ligne,typePresta,designation,categorie,fournisseur,unite,prix,detail,prixHorsTransport,Reference) values (476,'MATIERE','50 COUDE 45° PVC','PVC Evacuation - Ventilation','SASKIT','pc',0.61,'',null,'C4550');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(ligne,typePresta,designation,categorie,fournisseur,unite,prix,detail,prixHorsTransport,Reference) values (477,'MATIERE','40 MANCHON EGAL','PVC Evacuation - Ventilation','SASKIT','pc',0.4,'',null,'MMANCH40');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(ligne,typePresta,designation,categorie,fournisseur,unite,prix,detail,prixHorsTransport,Reference) values (478,'MATIERE','50 MANCHON EGAL','PVC Evacuation - Ventilation','SASKIT','pc',0.42,'',null,'MMANCH50');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(ligne,typePresta,designation,categorie,fournisseur,unite,prix,detail,prixHorsTransport,Reference) values (479,'MATIERE','63 MANCHON EGAL','PVC Evacuation - Ventilation','SASKIT','pc',0.74,'',null,'MMANCH63');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(ligne,typePresta,designation,categorie,fournisseur,unite,prix,detail,prixHorsTransport,Reference) values (480,'MATIERE','40 MANCHON    COMPRESSION PE','PVC Evacuation - Ventilation','SASKIT','pc',5.64,'',null,'UM40');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(ligne,typePresta,designation,categorie,fournisseur,unite,prix,detail,prixHorsTransport,Reference) values (481,'MATIERE','50 MANCHON    COMPRESSION PE','PVC Evacuation - Ventilation','SASKIT','pc',7.98,'',null,'UM50');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(ligne,typePresta,designation,categorie,fournisseur,unite,prix,detail,prixHorsTransport,Reference) values (482,'MATIERE','63 MANCHON    COMPRESSION PE','PVC Evacuation - Ventilation','SASKIT','pc',10.26,'',null,'UM63');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(ligne,typePresta,designation,categorie,fournisseur,unite,prix,detail,prixHorsTransport,Reference) values (483,'MATIERE','DEMI BARRE DE RENFORT','Accessoires bacs','SASKIT','pc',24.38,'',null,'MBAR118');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(ligne,typePresta,designation,categorie,fournisseur,unite,prix,detail,prixHorsTransport,Reference) values (484,'MATIERE','COUDE D50    90°','PVC Evacuation - Ventilation','SASKIT','pc',1.48,'',null,'MCOUDE90');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(ligne,typePresta,designation,categorie,fournisseur,unite,prix,detail,prixHorsTransport,Reference) values (485,'MATIERE','MANCHON DE DILATATION SIMPLE MF D50','PVC Evacuation - Ventilation','SASKIT','pc',5.11,'',null,'MJ');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(ligne,typePresta,designation,categorie,fournisseur,unite,prix,detail,prixHorsTransport,Reference) values (486,'MATIERE','REDUCTION 100/50','PVC Evacuation - Ventilation','SASKIT','pc',4.05,'',null,'T5');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(ligne,typePresta,designation,categorie,fournisseur,unite,prix,detail,prixHorsTransport,Reference) values (487,'MATIERE','REDUCTION 110  100','PVC Evacuation - Ventilation','SASKIT','pc',4.49,'',null,'V10');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(ligne,typePresta,designation,categorie,fournisseur,unite,prix,detail,prixHorsTransport,Reference) values (488,'MATIERE','COUDE D50    45°','PVC Evacuation - Ventilation','SASKIT','pc',3.25,'',null,'MCOUDE45');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(ligne,typePresta,designation,categorie,fournisseur,unite,prix,detail,prixHorsTransport,Reference) values (489,'MATIERE','TE DE PIED DE BICHE DIAM 50','PVC Evacuation - Ventilation','SASKIT','pc',6.11,'',null,'TJ18');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(ligne,typePresta,designation,categorie,fournisseur,unite,prix,detail,prixHorsTransport,Reference) values (490,'MATIERE','CABLE ELECTRIQUE H07RNF 3G1,5','Autres','SASKIT','pc',1.19,'',null,'MCABLE1,5');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(ligne,typePresta,designation,categorie,fournisseur,unite,prix,detail,prixHorsTransport,Reference) values (491,'MATIERE','50 TE DE PRESSION PVC','PVC Evacuation - Ventilation','SASKIT','pc',0.76,'',null,'T9050');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(ligne,typePresta,designation,categorie,fournisseur,unite,prix,detail,prixHorsTransport,Reference) values (492,'MATIERE','63 TE DE PRESSION PVC','PVC Evacuation - Ventilation','SASKIT','pc',1.23,'',null,'T9063');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(ligne,typePresta,designation,categorie,fournisseur,unite,prix,detail,prixHorsTransport,Reference) values (493,'MATIERE','ECOLAT 14 X 25M','Bordures','SASKIT','pc',71.62,'',null,'ECOLAT14');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(ligne,typePresta,designation,categorie,fournisseur,unite,prix,detail,prixHorsTransport,Reference) values (494,'MATIERE','ECOLAT 19 X 25M','Bordures','SASKIT','pc',91.2,'',null,'ECOLAT19');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(ligne,typePresta,designation,categorie,fournisseur,unite,prix,detail,prixHorsTransport,Reference) values (495,'MATIERE','ECOPIC','Bordures','SASKIT','pc',2.12,'',null,'ECOPIC38');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(ligne,typePresta,designation,categorie,fournisseur,unite,prix,detail,prixHorsTransport,Reference) values (496,'MATIERE','CULOTTE Y 45°MF 100','PVC Evacuation - Ventilation','SASKIT','pc',31,'',null,'SPY45100');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(ligne,typePresta,designation,categorie,fournisseur,unite,prix,detail,prixHorsTransport,Reference) values (497,'MATIERE','50 TUBE PVC PRESSION','PVC Evacuation - Ventilation','SASKIT','pc',7.47,'',null,'PVC5016');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(ligne,typePresta,designation,categorie,fournisseur,unite,prix,detail,prixHorsTransport,Reference) values (498,'MATIERE','63 TUBE PVC PRESSION','PVC Evacuation - Ventilation','SASKIT','pc',9.87,'',null,'PVC6316');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(ligne,typePresta,designation,categorie,fournisseur,unite,prix,detail,prixHorsTransport,Reference) values (499,'MATIERE','50 MANCHON EGAL','PVC Evacuation - Ventilation','SASKIT','pc',0.42,'',null,'M50');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(ligne,typePresta,designation,categorie,fournisseur,unite,prix,detail,prixHorsTransport,Reference) values (500,'MATIERE','63 MANCHON EGAL','PVC Evacuation - Ventilation','SASKIT','pc',0.74,'',null,'M63');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(ligne,typePresta,designation,categorie,fournisseur,unite,prix,detail,prixHorsTransport,Reference) values (501,'MATIERE','CROIX PVC PRESSION','PVC Evacuation - Ventilation','SASKIT','pc',7.84,'',null,'CROIX63');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(ligne,typePresta,designation,categorie,fournisseur,unite,prix,detail,prixHorsTransport,Reference) values (502,'MATIERE','SORTIE A CLAPET DIAM 100','PACK FV EPDM','SASKIT','pc',18,'',null,'NCLAPETDR100');</v>
          </cell>
          <cell r="K502">
            <v>502</v>
          </cell>
        </row>
        <row r="503">
          <cell r="B503" t="str">
            <v>KIT COFFRAGE PVC 3 EH</v>
          </cell>
          <cell r="D503" t="str">
            <v>COFFRAGE</v>
          </cell>
          <cell r="E503" t="str">
            <v>SASKIT</v>
          </cell>
          <cell r="F503">
            <v>700</v>
          </cell>
          <cell r="I503" t="str">
            <v>null</v>
          </cell>
          <cell r="J503" t="str">
            <v>Insert into SC_Matieres (ligne,typePresta,designation,categorie,fournisseur,unite,prix,detail,prixHorsTransport,Reference) values (503,'MATIERE','KIT COFFRAGE PVC 3 EH','COFFRAGE','SASKIT','',700,'',null,'');</v>
          </cell>
          <cell r="K503">
            <v>503</v>
          </cell>
        </row>
        <row r="504">
          <cell r="B504" t="str">
            <v>KIT COFFRAGE PVC 4 EH</v>
          </cell>
          <cell r="D504" t="str">
            <v>COFFRAGE</v>
          </cell>
          <cell r="E504" t="str">
            <v>SASKIT</v>
          </cell>
          <cell r="F504">
            <v>800</v>
          </cell>
          <cell r="I504" t="str">
            <v>null</v>
          </cell>
          <cell r="J504" t="str">
            <v>Insert into SC_Matieres (ligne,typePresta,designation,categorie,fournisseur,unite,prix,detail,prixHorsTransport,Reference) values (504,'MATIERE','KIT COFFRAGE PVC 4 EH','COFFRAGE','SASKIT','',800,'',null,'');</v>
          </cell>
          <cell r="K504">
            <v>504</v>
          </cell>
        </row>
        <row r="505">
          <cell r="B505" t="str">
            <v>KIT COFFRAGE PVC 5 EH</v>
          </cell>
          <cell r="D505" t="str">
            <v>COFFRAGE</v>
          </cell>
          <cell r="E505" t="str">
            <v>SASKIT</v>
          </cell>
          <cell r="F505">
            <v>850</v>
          </cell>
          <cell r="I505" t="str">
            <v>null</v>
          </cell>
          <cell r="J505" t="str">
            <v>Insert into SC_Matieres (ligne,typePresta,designation,categorie,fournisseur,unite,prix,detail,prixHorsTransport,Reference) values (505,'MATIERE','KIT COFFRAGE PVC 5 EH','COFFRAGE','SASKIT','',850,'',null,'');</v>
          </cell>
          <cell r="K505">
            <v>505</v>
          </cell>
        </row>
        <row r="506">
          <cell r="B506" t="str">
            <v>KIT COFFRAGE PVC 6 EH 4-3</v>
          </cell>
          <cell r="D506" t="str">
            <v>COFFRAGE</v>
          </cell>
          <cell r="E506" t="str">
            <v>SASKIT</v>
          </cell>
          <cell r="F506">
            <v>920</v>
          </cell>
          <cell r="I506" t="str">
            <v>null</v>
          </cell>
          <cell r="J506" t="str">
            <v>Insert into SC_Matieres (ligne,typePresta,designation,categorie,fournisseur,unite,prix,detail,prixHorsTransport,Reference) values (506,'MATIERE','KIT COFFRAGE PVC 6 EH 4-3','COFFRAGE','SASKIT','',920,'',null,'');</v>
          </cell>
          <cell r="K506">
            <v>506</v>
          </cell>
        </row>
        <row r="507">
          <cell r="B507" t="str">
            <v>KIT COFFRAGE PVC 6 EH 6-2</v>
          </cell>
          <cell r="D507" t="str">
            <v>COFFRAGE</v>
          </cell>
          <cell r="E507" t="str">
            <v>SASKIT</v>
          </cell>
          <cell r="F507">
            <v>1100</v>
          </cell>
          <cell r="I507" t="str">
            <v>null</v>
          </cell>
          <cell r="J507" t="str">
            <v>Insert into SC_Matieres (ligne,typePresta,designation,categorie,fournisseur,unite,prix,detail,prixHorsTransport,Reference) values (507,'MATIERE','KIT COFFRAGE PVC 6 EH 6-2','COFFRAGE','SASKIT','',1100,'',null,'');</v>
          </cell>
          <cell r="K507">
            <v>507</v>
          </cell>
        </row>
        <row r="508">
          <cell r="B508" t="str">
            <v>KIT COFFRAGE PVC 7 EH</v>
          </cell>
          <cell r="D508" t="str">
            <v>COFFRAGE</v>
          </cell>
          <cell r="E508" t="str">
            <v>SASKIT</v>
          </cell>
          <cell r="F508">
            <v>1050</v>
          </cell>
          <cell r="I508" t="str">
            <v>null</v>
          </cell>
          <cell r="J508" t="str">
            <v>Insert into SC_Matieres (ligne,typePresta,designation,categorie,fournisseur,unite,prix,detail,prixHorsTransport,Reference) values (508,'MATIERE','KIT COFFRAGE PVC 7 EH','COFFRAGE','SASKIT','',1050,'',null,'');</v>
          </cell>
          <cell r="K508">
            <v>508</v>
          </cell>
        </row>
        <row r="509">
          <cell r="B509" t="str">
            <v>KIT COFFRAGE PVC 8 EH</v>
          </cell>
          <cell r="D509" t="str">
            <v>COFFRAGE</v>
          </cell>
          <cell r="E509" t="str">
            <v>SASKIT</v>
          </cell>
          <cell r="F509">
            <v>1100</v>
          </cell>
          <cell r="I509" t="str">
            <v>null</v>
          </cell>
          <cell r="J509" t="str">
            <v>Insert into SC_Matieres (ligne,typePresta,designation,categorie,fournisseur,unite,prix,detail,prixHorsTransport,Reference) values (509,'MATIERE','KIT COFFRAGE PVC 8 EH','COFFRAGE','SASKIT','',1100,'',null,'');</v>
          </cell>
          <cell r="K509">
            <v>509</v>
          </cell>
        </row>
        <row r="510">
          <cell r="B510" t="str">
            <v>KIT COFFRAGE PVC 9 EH</v>
          </cell>
          <cell r="D510" t="str">
            <v>COFFRAGE</v>
          </cell>
          <cell r="E510" t="str">
            <v>SASKIT</v>
          </cell>
          <cell r="F510">
            <v>1200</v>
          </cell>
          <cell r="I510" t="str">
            <v>null</v>
          </cell>
          <cell r="J510" t="str">
            <v>Insert into SC_Matieres (ligne,typePresta,designation,categorie,fournisseur,unite,prix,detail,prixHorsTransport,Reference) values (510,'MATIERE','KIT COFFRAGE PVC 9 EH','COFFRAGE','SASKIT','',1200,'',null,'');</v>
          </cell>
          <cell r="K510">
            <v>510</v>
          </cell>
        </row>
        <row r="511">
          <cell r="B511" t="str">
            <v>KIT COFFRAGE PVC 10 EH</v>
          </cell>
          <cell r="D511" t="str">
            <v>COFFRAGE</v>
          </cell>
          <cell r="E511" t="str">
            <v>SASKIT</v>
          </cell>
          <cell r="F511">
            <v>1300</v>
          </cell>
          <cell r="I511" t="str">
            <v>null</v>
          </cell>
          <cell r="J511" t="str">
            <v>Insert into SC_Matieres (ligne,typePresta,designation,categorie,fournisseur,unite,prix,detail,prixHorsTransport,Reference) values (511,'MATIERE','KIT COFFRAGE PVC 10 EH','COFFRAGE','SASKIT','',1300,'',null,'');</v>
          </cell>
          <cell r="K511">
            <v>511</v>
          </cell>
        </row>
        <row r="512">
          <cell r="B512" t="str">
            <v>KIT COFFRAGE PVC 12 EH 6-4</v>
          </cell>
          <cell r="D512" t="str">
            <v>COFFRAGE</v>
          </cell>
          <cell r="E512" t="str">
            <v>SASKIT</v>
          </cell>
          <cell r="F512">
            <v>1440</v>
          </cell>
          <cell r="I512" t="str">
            <v>null</v>
          </cell>
          <cell r="K512">
            <v>512</v>
          </cell>
        </row>
        <row r="513">
          <cell r="B513" t="str">
            <v>KIT COFFRAGE PVC 12 EH 8-3</v>
          </cell>
          <cell r="D513" t="str">
            <v>COFFRAGE</v>
          </cell>
          <cell r="E513" t="str">
            <v>SASKIT</v>
          </cell>
          <cell r="F513">
            <v>1675</v>
          </cell>
          <cell r="I513" t="str">
            <v>null</v>
          </cell>
          <cell r="K513">
            <v>513</v>
          </cell>
        </row>
        <row r="514">
          <cell r="B514" t="str">
            <v>KIT COFFRAGE PVC 14 EH 8-3,5</v>
          </cell>
          <cell r="D514" t="str">
            <v>COFFRAGE</v>
          </cell>
          <cell r="E514" t="str">
            <v>SASKIT</v>
          </cell>
          <cell r="F514">
            <v>1685</v>
          </cell>
          <cell r="I514" t="str">
            <v>null</v>
          </cell>
          <cell r="K514">
            <v>514</v>
          </cell>
        </row>
        <row r="515">
          <cell r="B515" t="str">
            <v>KIT COFFRAGE PVC 14 EH 7-4</v>
          </cell>
          <cell r="D515" t="str">
            <v>COFFRAGE</v>
          </cell>
          <cell r="E515" t="str">
            <v>SASKIT</v>
          </cell>
          <cell r="F515">
            <v>1535</v>
          </cell>
          <cell r="I515" t="str">
            <v>null</v>
          </cell>
          <cell r="K515">
            <v>515</v>
          </cell>
        </row>
        <row r="516">
          <cell r="B516" t="str">
            <v>KIT COFFRAGE PVC 16 EH</v>
          </cell>
          <cell r="D516" t="str">
            <v>COFFRAGE</v>
          </cell>
          <cell r="E516" t="str">
            <v>SASKIT</v>
          </cell>
          <cell r="F516">
            <v>1940</v>
          </cell>
          <cell r="I516" t="str">
            <v>null</v>
          </cell>
          <cell r="K516">
            <v>516</v>
          </cell>
        </row>
        <row r="517">
          <cell r="B517" t="str">
            <v>KIT COFFRAGE PVC 18 EH 8-4,5</v>
          </cell>
          <cell r="D517" t="str">
            <v>COFFRAGE</v>
          </cell>
          <cell r="E517" t="str">
            <v>SASKIT</v>
          </cell>
          <cell r="F517">
            <v>2010</v>
          </cell>
          <cell r="I517" t="str">
            <v>null</v>
          </cell>
          <cell r="K517">
            <v>517</v>
          </cell>
        </row>
        <row r="518">
          <cell r="B518" t="str">
            <v>KIT COFFRAGE PVC 20 EH</v>
          </cell>
          <cell r="D518" t="str">
            <v>COFFRAGE</v>
          </cell>
          <cell r="E518" t="str">
            <v>SASKIT</v>
          </cell>
          <cell r="F518">
            <v>2095</v>
          </cell>
          <cell r="I518" t="str">
            <v>null</v>
          </cell>
          <cell r="K518">
            <v>518</v>
          </cell>
        </row>
        <row r="519">
          <cell r="B519" t="str">
            <v>CHASSE A OBTURATEUR AIMANTE 35 à 200 L</v>
          </cell>
          <cell r="C519" t="str">
            <v>CHASSECLAP</v>
          </cell>
          <cell r="D519" t="str">
            <v>COFFRAGE</v>
          </cell>
          <cell r="E519" t="str">
            <v>SASKIT</v>
          </cell>
          <cell r="F519">
            <v>980</v>
          </cell>
          <cell r="I519" t="str">
            <v>null</v>
          </cell>
          <cell r="J519" t="str">
            <v>Insert into SC_Matieres (ligne,typePresta,designation,categorie,fournisseur,unite,prix,detail,prixHorsTransport,Reference) values (519,'MATIERE','CHASSE A OBTURATEUR AIMANTE 35 à 200 L','COFFRAGE','SASKIT','',980,'',null,'CHASSECLAP');</v>
          </cell>
          <cell r="K519">
            <v>519</v>
          </cell>
        </row>
        <row r="520">
          <cell r="B520" t="str">
            <v>POSTE DE RELEVAGE H900 CUVE Ø700 VOX 75 + BOITIER ELECTRIQUE</v>
          </cell>
          <cell r="C520" t="str">
            <v>SPR900V75</v>
          </cell>
          <cell r="D520" t="str">
            <v>RELEVAGE</v>
          </cell>
          <cell r="E520" t="str">
            <v>SASKIT</v>
          </cell>
          <cell r="F520">
            <v>828</v>
          </cell>
          <cell r="I520" t="str">
            <v>null</v>
          </cell>
          <cell r="J520" t="str">
            <v>Insert into SC_Matieres (ligne,typePresta,designation,categorie,fournisseur,unite,prix,detail,prixHorsTransport,Reference) values (520,'MATIERE','POSTE DE RELEVAGE H900 CUVE Ø700 VOX 75 + BOITIER ELECTRIQUE','RELEVAGE','SASKIT','',828,'',null,'SPR900V75');</v>
          </cell>
          <cell r="K520">
            <v>520</v>
          </cell>
        </row>
        <row r="521">
          <cell r="B521" t="str">
            <v>POSTE DE RELEVAGE H1200 CUVE Ø700 VOX 75 + BOITIER ELECTRIQUE</v>
          </cell>
          <cell r="C521" t="str">
            <v>SPR1200V75</v>
          </cell>
          <cell r="D521" t="str">
            <v>RELEVAGE</v>
          </cell>
          <cell r="E521" t="str">
            <v>SASKIT</v>
          </cell>
          <cell r="F521">
            <v>848</v>
          </cell>
          <cell r="I521" t="str">
            <v>null</v>
          </cell>
          <cell r="J521" t="str">
            <v>Insert into SC_Matieres (ligne,typePresta,designation,categorie,fournisseur,unite,prix,detail,prixHorsTransport,Reference) values (521,'MATIERE','POSTE DE RELEVAGE H1200 CUVE Ø700 VOX 75 + BOITIER ELECTRIQUE','RELEVAGE','SASKIT','',848,'',null,'SPR1200V75');</v>
          </cell>
          <cell r="K521">
            <v>521</v>
          </cell>
        </row>
        <row r="522">
          <cell r="B522" t="str">
            <v>POSTE DE RELEVAGE H1500 CUVE Ø700 VOX 75 + BOITIER ELECTRIQUE</v>
          </cell>
          <cell r="C522" t="str">
            <v>SPR1500V75</v>
          </cell>
          <cell r="D522" t="str">
            <v>RELEVAGE</v>
          </cell>
          <cell r="E522" t="str">
            <v>SASKIT</v>
          </cell>
          <cell r="F522">
            <v>898</v>
          </cell>
          <cell r="I522" t="str">
            <v>null</v>
          </cell>
          <cell r="J522" t="str">
            <v>Insert into SC_Matieres (ligne,typePresta,designation,categorie,fournisseur,unite,prix,detail,prixHorsTransport,Reference) values (522,'MATIERE','POSTE DE RELEVAGE H1500 CUVE Ø700 VOX 75 + BOITIER ELECTRIQUE','RELEVAGE','SASKIT','',898,'',null,'SPR1500V75');</v>
          </cell>
          <cell r="K522">
            <v>522</v>
          </cell>
        </row>
        <row r="523">
          <cell r="B523" t="str">
            <v>POSTE DE RELEVAGE AVEC BARRES DE GUIDAGE H1900 CUVE Ø700 VOX 75 + BOITIER ELECTRIQUE</v>
          </cell>
          <cell r="C523" t="str">
            <v>SPR1900V75BG</v>
          </cell>
          <cell r="D523" t="str">
            <v>RELEVAGE</v>
          </cell>
          <cell r="E523" t="str">
            <v>SASKIT</v>
          </cell>
          <cell r="F523">
            <v>1198</v>
          </cell>
          <cell r="I523" t="str">
            <v>null</v>
          </cell>
          <cell r="J523" t="str">
            <v>Insert into SC_Matieres (ligne,typePresta,designation,categorie,fournisseur,unite,prix,detail,prixHorsTransport,Reference) values (523,'MATIERE','POSTE DE RELEVAGE AVEC BARRES DE GUIDAGE H1900 CUVE Ø700 VOX 75 + BOITIER ELECTRIQUE','RELEVAGE','SASKIT','',1198,'',null,'SPR1900V75BG');</v>
          </cell>
          <cell r="K523">
            <v>523</v>
          </cell>
        </row>
        <row r="524">
          <cell r="B524" t="str">
            <v>POSTE DE RELEVAGE AVEC BARRES DE GUIDAGE H900 CUVE Ø700 VOX 75 + BOITIER ELECTRIQUE</v>
          </cell>
          <cell r="C524" t="str">
            <v>SPR900V75BG</v>
          </cell>
          <cell r="D524" t="str">
            <v>RELEVAGE</v>
          </cell>
          <cell r="E524" t="str">
            <v>SASKIT</v>
          </cell>
          <cell r="F524">
            <v>938</v>
          </cell>
          <cell r="I524" t="str">
            <v>null</v>
          </cell>
          <cell r="J524" t="str">
            <v>Insert into SC_Matieres (ligne,typePresta,designation,categorie,fournisseur,unite,prix,detail,prixHorsTransport,Reference) values (524,'MATIERE','POSTE DE RELEVAGE AVEC BARRES DE GUIDAGE H900 CUVE Ø700 VOX 75 + BOITIER ELECTRIQUE','RELEVAGE','SASKIT','',938,'',null,'SPR900V75BG');</v>
          </cell>
          <cell r="K524">
            <v>524</v>
          </cell>
        </row>
        <row r="525">
          <cell r="B525" t="str">
            <v>POSTE DE RELEVAGE AVEC BARRES DE GUIDAGE H1200 CUVE Ø700 VOX 75 + BOITIER ELECTRIQUE</v>
          </cell>
          <cell r="C525" t="str">
            <v>SPR1200V75BG</v>
          </cell>
          <cell r="D525" t="str">
            <v>RELEVAGE</v>
          </cell>
          <cell r="E525" t="str">
            <v>SASKIT</v>
          </cell>
          <cell r="F525">
            <v>958</v>
          </cell>
          <cell r="I525" t="str">
            <v>null</v>
          </cell>
          <cell r="J525" t="str">
            <v>Insert into SC_Matieres (ligne,typePresta,designation,categorie,fournisseur,unite,prix,detail,prixHorsTransport,Reference) values (525,'MATIERE','POSTE DE RELEVAGE AVEC BARRES DE GUIDAGE H1200 CUVE Ø700 VOX 75 + BOITIER ELECTRIQUE','RELEVAGE','SASKIT','',958,'',null,'SPR1200V75BG');</v>
          </cell>
          <cell r="K525">
            <v>525</v>
          </cell>
        </row>
        <row r="526">
          <cell r="B526" t="str">
            <v>POSTE DE RELEVAGE AVEC BARRES DE GUIDAGE H1500 CUVE Ø700 VOX 75 + BOITIER ELECTRIQUE</v>
          </cell>
          <cell r="C526" t="str">
            <v>SPR1500V75BG</v>
          </cell>
          <cell r="D526" t="str">
            <v>RELEVAGE</v>
          </cell>
          <cell r="E526" t="str">
            <v>SASKIT</v>
          </cell>
          <cell r="F526">
            <v>998</v>
          </cell>
          <cell r="I526" t="str">
            <v>null</v>
          </cell>
          <cell r="J526" t="str">
            <v>Insert into SC_Matieres (ligne,typePresta,designation,categorie,fournisseur,unite,prix,detail,prixHorsTransport,Reference) values (526,'MATIERE','POSTE DE RELEVAGE AVEC BARRES DE GUIDAGE H1500 CUVE Ø700 VOX 75 + BOITIER ELECTRIQUE','RELEVAGE','SASKIT','',998,'',null,'SPR1500V75BG');</v>
          </cell>
          <cell r="K526">
            <v>526</v>
          </cell>
        </row>
        <row r="527">
          <cell r="B527" t="str">
            <v>POSTE DE RELEVAGE H900 CUVE Ø700 VOX 100 + BOITIER ELECTRIQUE</v>
          </cell>
          <cell r="C527" t="str">
            <v>SPR900V100</v>
          </cell>
          <cell r="D527" t="str">
            <v>RELEVAGE</v>
          </cell>
          <cell r="E527" t="str">
            <v>SASKIT</v>
          </cell>
          <cell r="F527">
            <v>928</v>
          </cell>
          <cell r="I527" t="str">
            <v>null</v>
          </cell>
          <cell r="J527" t="str">
            <v>Insert into SC_Matieres (ligne,typePresta,designation,categorie,fournisseur,unite,prix,detail,prixHorsTransport,Reference) values (527,'MATIERE','POSTE DE RELEVAGE H900 CUVE Ø700 VOX 100 + BOITIER ELECTRIQUE','RELEVAGE','SASKIT','',928,'',null,'SPR900V100');</v>
          </cell>
          <cell r="K527">
            <v>527</v>
          </cell>
        </row>
        <row r="528">
          <cell r="B528" t="str">
            <v>POSTE DE RELEVAGE H1200 CUVE Ø700 VOX 100 + BOITIER ELECTRIQUE</v>
          </cell>
          <cell r="C528" t="str">
            <v>SPR1200V100</v>
          </cell>
          <cell r="D528" t="str">
            <v>RELEVAGE</v>
          </cell>
          <cell r="E528" t="str">
            <v>SASKIT</v>
          </cell>
          <cell r="F528">
            <v>948</v>
          </cell>
          <cell r="I528" t="str">
            <v>null</v>
          </cell>
          <cell r="J528" t="str">
            <v>Insert into SC_Matieres (ligne,typePresta,designation,categorie,fournisseur,unite,prix,detail,prixHorsTransport,Reference) values (528,'MATIERE','POSTE DE RELEVAGE H1200 CUVE Ø700 VOX 100 + BOITIER ELECTRIQUE','RELEVAGE','SASKIT','',948,'',null,'SPR1200V100');</v>
          </cell>
          <cell r="K528">
            <v>528</v>
          </cell>
        </row>
        <row r="529">
          <cell r="B529" t="str">
            <v>POSTE DE RELEVAGE H1500 CUVE Ø700 VOX 100 + BOITIER ELECTRIQUE</v>
          </cell>
          <cell r="C529" t="str">
            <v>SPR1500V100</v>
          </cell>
          <cell r="D529" t="str">
            <v>RELEVAGE</v>
          </cell>
          <cell r="E529" t="str">
            <v>SASKIT</v>
          </cell>
          <cell r="F529">
            <v>998</v>
          </cell>
          <cell r="I529" t="str">
            <v>null</v>
          </cell>
          <cell r="J529" t="str">
            <v>Insert into SC_Matieres (ligne,typePresta,designation,categorie,fournisseur,unite,prix,detail,prixHorsTransport,Reference) values (529,'MATIERE','POSTE DE RELEVAGE H1500 CUVE Ø700 VOX 100 + BOITIER ELECTRIQUE','RELEVAGE','SASKIT','',998,'',null,'SPR1500V100');</v>
          </cell>
          <cell r="K529">
            <v>529</v>
          </cell>
        </row>
        <row r="530">
          <cell r="B530" t="str">
            <v>POSTE DE RELEVAGE AVEC BARRES DE GUIDAGE H1900 CUVE Ø700 VOX 100 + BOITIER ELECTRIQUE</v>
          </cell>
          <cell r="C530" t="str">
            <v>SPR1900V100BG</v>
          </cell>
          <cell r="D530" t="str">
            <v>RELEVAGE</v>
          </cell>
          <cell r="E530" t="str">
            <v>SASKIT</v>
          </cell>
          <cell r="F530">
            <v>1298</v>
          </cell>
          <cell r="I530" t="str">
            <v>null</v>
          </cell>
          <cell r="J530" t="str">
            <v>Insert into SC_Matieres (ligne,typePresta,designation,categorie,fournisseur,unite,prix,detail,prixHorsTransport,Reference) values (530,'MATIERE','POSTE DE RELEVAGE AVEC BARRES DE GUIDAGE H1900 CUVE Ø700 VOX 100 + BOITIER ELECTRIQUE','RELEVAGE','SASKIT','',1298,'',null,'SPR1900V100BG');</v>
          </cell>
          <cell r="K530">
            <v>530</v>
          </cell>
        </row>
        <row r="531">
          <cell r="B531" t="str">
            <v>POSTE DE RELEVAGE AVEC BARRES DE GUIDAGE H900 CUVE Ø700 VOX 100 + BOITIER ELECTRIQUE</v>
          </cell>
          <cell r="C531" t="str">
            <v>SPR900V100BG</v>
          </cell>
          <cell r="D531" t="str">
            <v>RELEVAGE</v>
          </cell>
          <cell r="E531" t="str">
            <v>SASKIT</v>
          </cell>
          <cell r="F531">
            <v>1038</v>
          </cell>
          <cell r="I531" t="str">
            <v>null</v>
          </cell>
          <cell r="J531" t="str">
            <v>Insert into SC_Matieres (ligne,typePresta,designation,categorie,fournisseur,unite,prix,detail,prixHorsTransport,Reference) values (531,'MATIERE','POSTE DE RELEVAGE AVEC BARRES DE GUIDAGE H900 CUVE Ø700 VOX 100 + BOITIER ELECTRIQUE','RELEVAGE','SASKIT','',1038,'',null,'SPR900V100BG');</v>
          </cell>
          <cell r="K531">
            <v>531</v>
          </cell>
        </row>
        <row r="532">
          <cell r="B532" t="str">
            <v>POSTE DE RELEVAGE AVEC BARRES DE GUIDAGE H1200 CUVE Ø700 VOX 100 + BOITIER ELECTRIQUE</v>
          </cell>
          <cell r="C532" t="str">
            <v>SPR1200V100BG</v>
          </cell>
          <cell r="D532" t="str">
            <v>RELEVAGE</v>
          </cell>
          <cell r="E532" t="str">
            <v>SASKIT</v>
          </cell>
          <cell r="F532">
            <v>1058</v>
          </cell>
          <cell r="I532" t="str">
            <v>null</v>
          </cell>
          <cell r="J532" t="str">
            <v>Insert into SC_Matieres (ligne,typePresta,designation,categorie,fournisseur,unite,prix,detail,prixHorsTransport,Reference) values (532,'MATIERE','POSTE DE RELEVAGE AVEC BARRES DE GUIDAGE H1200 CUVE Ø700 VOX 100 + BOITIER ELECTRIQUE','RELEVAGE','SASKIT','',1058,'',null,'SPR1200V100BG');</v>
          </cell>
          <cell r="K532">
            <v>532</v>
          </cell>
        </row>
        <row r="533">
          <cell r="B533" t="str">
            <v>POSTE DE RELEVAGE AVEC BARRES DE GUIDAGE H1500 CUVE Ø700 VOX 100 + BOITIER ELECTRIQUE</v>
          </cell>
          <cell r="C533" t="str">
            <v>SPR1500V100BG</v>
          </cell>
          <cell r="D533" t="str">
            <v>RELEVAGE</v>
          </cell>
          <cell r="E533" t="str">
            <v>SASKIT</v>
          </cell>
          <cell r="F533">
            <v>1098</v>
          </cell>
          <cell r="I533" t="str">
            <v>null</v>
          </cell>
          <cell r="J533" t="str">
            <v>Insert into SC_Matieres (ligne,typePresta,designation,categorie,fournisseur,unite,prix,detail,prixHorsTransport,Reference) values (533,'MATIERE','POSTE DE RELEVAGE AVEC BARRES DE GUIDAGE H1500 CUVE Ø700 VOX 100 + BOITIER ELECTRIQUE','RELEVAGE','SASKIT','',1098,'',null,'SPR1500V100BG');</v>
          </cell>
          <cell r="K533">
            <v>533</v>
          </cell>
        </row>
        <row r="534">
          <cell r="B534" t="str">
            <v>POSTE DE RELEVAGE H900 CUVE Ø700 VOX 150 + BOITIER ELECTRIQUE</v>
          </cell>
          <cell r="C534" t="str">
            <v>SPR900V150</v>
          </cell>
          <cell r="D534" t="str">
            <v>RELEVAGE</v>
          </cell>
          <cell r="E534" t="str">
            <v>SASKIT</v>
          </cell>
          <cell r="F534">
            <v>938</v>
          </cell>
          <cell r="I534" t="str">
            <v>null</v>
          </cell>
          <cell r="J534" t="str">
            <v>Insert into SC_Matieres (ligne,typePresta,designation,categorie,fournisseur,unite,prix,detail,prixHorsTransport,Reference) values (534,'MATIERE','POSTE DE RELEVAGE H900 CUVE Ø700 VOX 150 + BOITIER ELECTRIQUE','RELEVAGE','SASKIT','',938,'',null,'SPR900V150');</v>
          </cell>
          <cell r="K534">
            <v>534</v>
          </cell>
        </row>
        <row r="535">
          <cell r="B535" t="str">
            <v>POSTE DE RELEVAGE H1200 CUVE Ø700 VOX 150 + BOITIER ELECTRIQUE</v>
          </cell>
          <cell r="C535" t="str">
            <v>SPR1200V150</v>
          </cell>
          <cell r="D535" t="str">
            <v>RELEVAGE</v>
          </cell>
          <cell r="E535" t="str">
            <v>SASKIT</v>
          </cell>
          <cell r="F535">
            <v>958</v>
          </cell>
          <cell r="I535" t="str">
            <v>null</v>
          </cell>
          <cell r="J535" t="str">
            <v>Insert into SC_Matieres (ligne,typePresta,designation,categorie,fournisseur,unite,prix,detail,prixHorsTransport,Reference) values (535,'MATIERE','POSTE DE RELEVAGE H1200 CUVE Ø700 VOX 150 + BOITIER ELECTRIQUE','RELEVAGE','SASKIT','',958,'',null,'SPR1200V150');</v>
          </cell>
          <cell r="K535">
            <v>535</v>
          </cell>
        </row>
        <row r="536">
          <cell r="B536" t="str">
            <v>POSTE DE RELEVAGE H1500 CUVE Ø700 VOX 150 + BOITIER ELECTRIQUE</v>
          </cell>
          <cell r="C536" t="str">
            <v>SPR1500V150</v>
          </cell>
          <cell r="D536" t="str">
            <v>RELEVAGE</v>
          </cell>
          <cell r="E536" t="str">
            <v>SASKIT</v>
          </cell>
          <cell r="F536">
            <v>1008</v>
          </cell>
          <cell r="I536" t="str">
            <v>null</v>
          </cell>
          <cell r="J536" t="str">
            <v>Insert into SC_Matieres (ligne,typePresta,designation,categorie,fournisseur,unite,prix,detail,prixHorsTransport,Reference) values (536,'MATIERE','POSTE DE RELEVAGE H1500 CUVE Ø700 VOX 150 + BOITIER ELECTRIQUE','RELEVAGE','SASKIT','',1008,'',null,'SPR1500V150');</v>
          </cell>
          <cell r="K536">
            <v>536</v>
          </cell>
        </row>
        <row r="537">
          <cell r="B537" t="str">
            <v>POSTE DE RELEVAGE AVEC BARRES DE GUIDAGE H1900 CUVE Ø700 VOX 150 + BOITIER ELECTRIQUE</v>
          </cell>
          <cell r="C537" t="str">
            <v>SPR1900V150BG</v>
          </cell>
          <cell r="D537" t="str">
            <v>RELEVAGE</v>
          </cell>
          <cell r="E537" t="str">
            <v>SASKIT</v>
          </cell>
          <cell r="F537">
            <v>1308</v>
          </cell>
          <cell r="I537" t="str">
            <v>null</v>
          </cell>
          <cell r="J537" t="str">
            <v>Insert into SC_Matieres (ligne,typePresta,designation,categorie,fournisseur,unite,prix,detail,prixHorsTransport,Reference) values (537,'MATIERE','POSTE DE RELEVAGE AVEC BARRES DE GUIDAGE H1900 CUVE Ø700 VOX 150 + BOITIER ELECTRIQUE','RELEVAGE','SASKIT','',1308,'',null,'SPR1900V150BG');</v>
          </cell>
          <cell r="K537">
            <v>537</v>
          </cell>
        </row>
        <row r="538">
          <cell r="B538" t="str">
            <v>POSTE DE RELEVAGE AVEC BARRES DE GUIDAGE H900 CUVE Ø700 VOX 150 + BOITIER ELECTRIQUE</v>
          </cell>
          <cell r="C538" t="str">
            <v>SPR900V150BG</v>
          </cell>
          <cell r="D538" t="str">
            <v>RELEVAGE</v>
          </cell>
          <cell r="E538" t="str">
            <v>SASKIT</v>
          </cell>
          <cell r="F538">
            <v>1048</v>
          </cell>
          <cell r="I538" t="str">
            <v>null</v>
          </cell>
          <cell r="J538" t="str">
            <v>Insert into SC_Matieres (ligne,typePresta,designation,categorie,fournisseur,unite,prix,detail,prixHorsTransport,Reference) values (538,'MATIERE','POSTE DE RELEVAGE AVEC BARRES DE GUIDAGE H900 CUVE Ø700 VOX 150 + BOITIER ELECTRIQUE','RELEVAGE','SASKIT','',1048,'',null,'SPR900V150BG');</v>
          </cell>
          <cell r="K538">
            <v>538</v>
          </cell>
        </row>
        <row r="539">
          <cell r="B539" t="str">
            <v>POSTE DE RELEVAGE AVEC BARRES DE GUIDAGE H1200 CUVE Ø700 VOX 150 + BOITIER ELECTRIQUE</v>
          </cell>
          <cell r="C539" t="str">
            <v>SPR1200V150BG</v>
          </cell>
          <cell r="D539" t="str">
            <v>RELEVAGE</v>
          </cell>
          <cell r="E539" t="str">
            <v>SASKIT</v>
          </cell>
          <cell r="F539">
            <v>1068</v>
          </cell>
          <cell r="I539" t="str">
            <v>null</v>
          </cell>
          <cell r="J539" t="str">
            <v>Insert into SC_Matieres (ligne,typePresta,designation,categorie,fournisseur,unite,prix,detail,prixHorsTransport,Reference) values (539,'MATIERE','POSTE DE RELEVAGE AVEC BARRES DE GUIDAGE H1200 CUVE Ø700 VOX 150 + BOITIER ELECTRIQUE','RELEVAGE','SASKIT','',1068,'',null,'SPR1200V150BG');</v>
          </cell>
          <cell r="K539">
            <v>539</v>
          </cell>
        </row>
        <row r="540">
          <cell r="B540" t="str">
            <v>POSTE DE RELEVAGE AVEC BARRES DE GUIDAGE H1500 CUVE Ø700 VOX 150 + BOITIER ELECTRIQUE</v>
          </cell>
          <cell r="C540" t="str">
            <v>SPR1500V150BG</v>
          </cell>
          <cell r="D540" t="str">
            <v>RELEVAGE</v>
          </cell>
          <cell r="E540" t="str">
            <v>SASKIT</v>
          </cell>
          <cell r="F540">
            <v>1108</v>
          </cell>
          <cell r="I540" t="str">
            <v>null</v>
          </cell>
          <cell r="J540" t="str">
            <v>Insert into SC_Matieres (ligne,typePresta,designation,categorie,fournisseur,unite,prix,detail,prixHorsTransport,Reference) values (540,'MATIERE','POSTE DE RELEVAGE AVEC BARRES DE GUIDAGE H1500 CUVE Ø700 VOX 150 + BOITIER ELECTRIQUE','RELEVAGE','SASKIT','',1108,'',null,'SPR1500V150BG');</v>
          </cell>
          <cell r="K540">
            <v>540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IERE"/>
      <sheetName val="ATELIER"/>
      <sheetName val="CHANTIER"/>
      <sheetName val="MINIPELLE"/>
      <sheetName val="ALIM_REL_DN50 INUTILE"/>
      <sheetName val="ALIM_REL_DN50_BAC INUTILE"/>
      <sheetName val="FV9"/>
      <sheetName val="ALIM_REL_DN63"/>
      <sheetName val="ALIM_REL_DN63_BAC"/>
      <sheetName val="EXUTOIRE_FCE"/>
      <sheetName val="COLLECTE"/>
      <sheetName val="DISTRI"/>
      <sheetName val="ZI_ZRV"/>
      <sheetName val="TCFV15"/>
      <sheetName val="TCFV"/>
      <sheetName val="TCFVBAC"/>
      <sheetName val="TCFVBACFH"/>
      <sheetName val="TCFH"/>
      <sheetName val="PS1"/>
      <sheetName val="FV1"/>
      <sheetName val="FV2"/>
      <sheetName val="FV3"/>
      <sheetName val="FV4"/>
      <sheetName val="FV6"/>
      <sheetName val="FV7"/>
      <sheetName val="FV8"/>
      <sheetName val="ALIM_GRAV"/>
      <sheetName val="ALIM_GRAV_BAC"/>
      <sheetName val="FVBAC1"/>
      <sheetName val="FVBAC2"/>
      <sheetName val="FVBAC3"/>
      <sheetName val="FH9"/>
      <sheetName val="FH2"/>
      <sheetName val="FH3"/>
      <sheetName val="HAB"/>
      <sheetName val="BORDURE"/>
      <sheetName val="BP"/>
      <sheetName val="FINITION"/>
      <sheetName val="SYSTEME_CALCUL"/>
      <sheetName val="CALCUL"/>
      <sheetName val="TexteDevis"/>
    </sheetNames>
    <sheetDataSet>
      <sheetData sheetId="0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(ligne,typePresta,designation,categorie,fournisseur,unite,prix,detail,prixHorsTransport,Reference,DateModif) values (2,'MATIERE','COUDE PVC EVAC 22°30 MF D100','PVC Evacuation - Ventilation','SASKIT','pc',4.74,'-',4.74,'ENFC22MF100',now());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(ligne,typePresta,designation,categorie,fournisseur,unite,prix,detail,prixHorsTransport,Reference,DateModif) values (3,'MATIERE','COUDE PVC EVAC 22°30 FF D100','PVC Evacuation - Ventilation','SASKIT','pc',6.11,'-',6.11,'ENFC22100',now());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(ligne,typePresta,designation,categorie,fournisseur,unite,prix,detail,prixHorsTransport,Reference,DateModif) values (4,'MATIERE','COUDE PVC EVAC 30°MF D100','PVC Evacuation - Ventilation','SASKIT','pc',5.18,'-',5.18,'ENFC30MF100',now());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(ligne,typePresta,designation,categorie,fournisseur,unite,prix,detail,prixHorsTransport,Reference,DateModif) values (5,'MATIERE','COUDE PVC EVAC 30° FF D100','PVC Evacuation - Ventilation','SASKIT','pc',7.02,'-',7.02,'ENFC30100',now());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(ligne,typePresta,designation,categorie,fournisseur,unite,prix,detail,prixHorsTransport,Reference,DateModif) values (6,'MATIERE','COUDE PVC EVAC 45° MF D100','PVC Evacuation - Ventilation','SASKIT','pc',2.93,'-',2.93,'ENFC45MF100',now());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(ligne,typePresta,designation,categorie,fournisseur,unite,prix,detail,prixHorsTransport,Reference,DateModif) values (7,'MATIERE','COUDE PVC EVAC 45° FF D100','PVC Evacuation - Ventilation','SASKIT','pc',3.56,'-',3.56,'ENFC45100',now());</v>
          </cell>
          <cell r="K7">
            <v>7</v>
          </cell>
        </row>
        <row r="8">
          <cell r="B8" t="str">
            <v>COUDE 67°</v>
          </cell>
          <cell r="C8">
            <v>0</v>
          </cell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(ligne,typePresta,designation,categorie,fournisseur,unite,prix,detail,prixHorsTransport,Reference,DateModif) values (8,'MATIERE','COUDE 67°','EVACUATION_DIA_100','PUM','pc',3.12,'-',3.12,'',now());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(ligne,typePresta,designation,categorie,fournisseur,unite,prix,detail,prixHorsTransport,Reference,DateModif) values (9,'MATIERE','COUDE PVC EVAC 87°30 MF D100','PVC Evacuation - Ventilation','SASKIT','pc',3.34,'-',3.34,'ENFC87MF100',now());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(ligne,typePresta,designation,categorie,fournisseur,unite,prix,detail,prixHorsTransport,Reference,DateModif) values (10,'MATIERE','COUDE PVC EVAC 87°30 FF D100','PVC Evacuation - Ventilation','SASKIT','pc',3.82,'-',3.82,'ENFC87100',now());</v>
          </cell>
          <cell r="K10">
            <v>10</v>
          </cell>
        </row>
        <row r="11">
          <cell r="B11" t="str">
            <v>T45° MF</v>
          </cell>
          <cell r="C11">
            <v>0</v>
          </cell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(ligne,typePresta,designation,categorie,fournisseur,unite,prix,detail,prixHorsTransport,Reference,DateModif) values (11,'MATIERE','T45° MF','EVACUATION_DIA_100','PUM','pc',4.21,'-',4.21,'',now());</v>
          </cell>
          <cell r="K11">
            <v>11</v>
          </cell>
        </row>
        <row r="12">
          <cell r="B12" t="str">
            <v>T67° MF</v>
          </cell>
          <cell r="C12">
            <v>0</v>
          </cell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(ligne,typePresta,designation,categorie,fournisseur,unite,prix,detail,prixHorsTransport,Reference,DateModif) values (12,'MATIERE','T67° MF','EVACUATION_DIA_100','PUM','pc',5.43,'-',5.43,'',now());</v>
          </cell>
          <cell r="K12">
            <v>12</v>
          </cell>
        </row>
        <row r="13">
          <cell r="B13" t="str">
            <v>T90° MF</v>
          </cell>
          <cell r="C13">
            <v>0</v>
          </cell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(ligne,typePresta,designation,categorie,fournisseur,unite,prix,detail,prixHorsTransport,Reference,DateModif) values (13,'MATIERE','T90° MF','EVACUATION_DIA_100','PUM','pc',4.21,'-',4.21,'',now());</v>
          </cell>
          <cell r="K13">
            <v>13</v>
          </cell>
        </row>
        <row r="14">
          <cell r="B14" t="str">
            <v>T90° FF</v>
          </cell>
          <cell r="C14">
            <v>0</v>
          </cell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(ligne,typePresta,designation,categorie,fournisseur,unite,prix,detail,prixHorsTransport,Reference,DateModif) values (14,'MATIERE','T90° FF','EVACUATION_DIA_100','PUM','pc',4.12,'-',4.12,'',now());</v>
          </cell>
          <cell r="K14">
            <v>14</v>
          </cell>
        </row>
        <row r="15">
          <cell r="B15" t="str">
            <v>MANCHONS À BUTÉE</v>
          </cell>
          <cell r="C15">
            <v>0</v>
          </cell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(ligne,typePresta,designation,categorie,fournisseur,unite,prix,detail,prixHorsTransport,Reference,DateModif) values (15,'MATIERE','MANCHONS À BUTÉE','EVACUATION_DIA_100','PUM','pc',1.49,'-',1.49,'',now());</v>
          </cell>
          <cell r="K15">
            <v>15</v>
          </cell>
        </row>
        <row r="16">
          <cell r="B16" t="str">
            <v>COULISSE DIA 100</v>
          </cell>
          <cell r="C16">
            <v>0</v>
          </cell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(ligne,typePresta,designation,categorie,fournisseur,unite,prix,detail,prixHorsTransport,Reference,DateModif) values (16,'MATIERE','COULISSE DIA 100','EVACUATION_DIA_100','PUM','pc',2.17,'-',2.17,'',now());</v>
          </cell>
          <cell r="K16">
            <v>16</v>
          </cell>
        </row>
        <row r="17">
          <cell r="B17" t="str">
            <v>TAMPON VISITE</v>
          </cell>
          <cell r="C17">
            <v>0</v>
          </cell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(ligne,typePresta,designation,categorie,fournisseur,unite,prix,detail,prixHorsTransport,Reference,DateModif) values (17,'MATIERE','TAMPON VISITE','EVACUATION_DIA_100','PUM','pc',3.12,'-',3.12,'',now());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(ligne,typePresta,designation,categorie,fournisseur,unite,prix,detail,prixHorsTransport,Reference,DateModif) values (18,'MATIERE','63 COUDE 90° PVC','PVC PRESSION','SASKIT','pc',1.7,'-',1.7,'C9063',now());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(ligne,typePresta,designation,categorie,fournisseur,unite,prix,detail,prixHorsTransport,Reference,DateModif) values (19,'MATIERE','63 COUDE 45° PVC','PVC Evacuation - Ventilation','SASKIT','pc',1.76,'-',1.76,'C4563',now());</v>
          </cell>
          <cell r="K19">
            <v>19</v>
          </cell>
        </row>
        <row r="20">
          <cell r="B20" t="str">
            <v>T 90°</v>
          </cell>
          <cell r="C20">
            <v>0</v>
          </cell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(ligne,typePresta,designation,categorie,fournisseur,unite,prix,detail,prixHorsTransport,Reference,DateModif) values (20,'MATIERE','T 90°','Accessoires','PUM','pc',2.62,'-',2.62,'',now());</v>
          </cell>
          <cell r="K20">
            <v>20</v>
          </cell>
        </row>
        <row r="21">
          <cell r="B21" t="str">
            <v>BARRE PVC DIA 50</v>
          </cell>
          <cell r="C21">
            <v>0</v>
          </cell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(ligne,typePresta,designation,categorie,fournisseur,unite,prix,detail,prixHorsTransport,Reference,DateModif) values (21,'MATIERE','BARRE PVC DIA 50','Accessoires','PUM','pc',5.85,'-',5.85,'',now());</v>
          </cell>
          <cell r="K21">
            <v>21</v>
          </cell>
        </row>
        <row r="22">
          <cell r="B22" t="str">
            <v>RÉDUCTION 63/50</v>
          </cell>
          <cell r="C22">
            <v>0</v>
          </cell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(ligne,typePresta,designation,categorie,fournisseur,unite,prix,detail,prixHorsTransport,Reference,DateModif) values (22,'MATIERE','RÉDUCTION 63/50','Accessoires','PUM','pc',1.36,'-',1.36,'',now());</v>
          </cell>
          <cell r="K22">
            <v>22</v>
          </cell>
        </row>
        <row r="23">
          <cell r="B23" t="str">
            <v>MANCHON PRESSION 50</v>
          </cell>
          <cell r="C23">
            <v>0</v>
          </cell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(ligne,typePresta,designation,categorie,fournisseur,unite,prix,detail,prixHorsTransport,Reference,DateModif) values (23,'MATIERE','MANCHON PRESSION 50','Accessoires','PUM','pc',2.36,'-',2.36,'',now());</v>
          </cell>
          <cell r="K23">
            <v>23</v>
          </cell>
        </row>
        <row r="24">
          <cell r="B24" t="str">
            <v>BOUCHON PRESSION 50</v>
          </cell>
          <cell r="C24">
            <v>0</v>
          </cell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(ligne,typePresta,designation,categorie,fournisseur,unite,prix,detail,prixHorsTransport,Reference,DateModif) values (24,'MATIERE','BOUCHON PRESSION 50','Accessoires','PUM','pc',2.36,'-',2.36,'',now());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(ligne,typePresta,designation,categorie,fournisseur,unite,prix,detail,prixHorsTransport,Reference,DateModif) values (25,'MATIERE','TE DE PIED DE BICHE DIAM 50','Accessoires_au_détail','SASKIT','pc',6.02,'-',null,'MTEP50',now());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(ligne,typePresta,designation,categorie,fournisseur,unite,prix,detail,prixHorsTransport,Reference,DateModif) values (26,'MATIERE','TOILE VEGETALE ANTI-AFFOUILLEMENT','Accessoires_au_détail','SASKIT','pc',6.08,'-',null,'MTOILE',now());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(ligne,typePresta,designation,categorie,fournisseur,unite,prix,detail,prixHorsTransport,Reference,DateModif) values (27,'MATIERE','TE DE PRESSION DIAMETRE 63','Accessoires_au_détail','SASKIT','pc',2.84,'-',null,'MTEP63',now());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(ligne,typePresta,designation,categorie,fournisseur,unite,prix,detail,prixHorsTransport,Reference,DateModif) values (28,'MATIERE','COUDE D50 45°','Accessoires_au_détail','SASKIT','pc',3.2,'-',null,'MCOUD45',now());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(ligne,typePresta,designation,categorie,fournisseur,unite,prix,detail,prixHorsTransport,Reference,DateModif) values (29,'MATIERE','CABLE  1,5','Accessoires_au_détail','SASKIT','ml',1.12,'',null,'MCABLE',now());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(ligne,typePresta,designation,categorie,fournisseur,unite,prix,detail,prixHorsTransport,Reference,DateModif) values (30,'MATIERE','BARRIERE ANTI RACINE','Accessoires_au_détail','SASKIT','pc',3.25,'-',null,'MANTIR',now());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(ligne,typePresta,designation,categorie,fournisseur,unite,prix,detail,prixHorsTransport,Reference,DateModif) values (31,'MATIERE','REDUCTION 100/50','Accessoires_au_détail','SASKIT','pc',3.99,'-',null,'MRED10050',now());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(ligne,typePresta,designation,categorie,fournisseur,unite,prix,detail,prixHorsTransport,Reference,DateModif) values (32,'MATIERE','JOINT FORSHEDA DIAMETRE 100','Accessoires_au_détail','SASKIT','pc',4.36,'-',null,'MJOI100',now());</v>
          </cell>
          <cell r="K32">
            <v>32</v>
          </cell>
        </row>
        <row r="33">
          <cell r="B33" t="str">
            <v>JOINT FORSHEDA  DIAMETRE 63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(ligne,typePresta,designation,categorie,fournisseur,unite,prix,detail,prixHorsTransport,Reference,DateModif) values (33,'MATIERE','JOINT FORSHEDA  DIAMETRE 63','Accessoires_au_détail','SASKIT','pc',4.42,'-',null,'MJOI50',now());</v>
          </cell>
          <cell r="K33">
            <v>33</v>
          </cell>
        </row>
        <row r="34">
          <cell r="B34" t="str">
            <v>JOINT FORSHEDA DIAMETRE 50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(ligne,typePresta,designation,categorie,fournisseur,unite,prix,detail,prixHorsTransport,Reference,DateModif) values (34,'MATIERE','JOINT FORSHEDA DIAMETRE 50','Accessoires_au_détail','SASKIT','pc',4.42,'-',null,'MJOI63',now());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(ligne,typePresta,designation,categorie,fournisseur,unite,prix,detail,prixHorsTransport,Reference,DateModif) values (35,'MATIERE','MANCHON DE DILATATION','Accessoires_au_détail','SASKIT','pc',5.03,'-',null,'MMANCH',now());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(ligne,typePresta,designation,categorie,fournisseur,unite,prix,detail,prixHorsTransport,Reference,DateModif) values (36,'MATIERE','REDUCTION 110/100','Accessoires_au_détail','SASKIT','pc',5.43,'-',null,'MRED110100',now());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(ligne,typePresta,designation,categorie,fournisseur,unite,prix,detail,prixHorsTransport,Reference,DateModif) values (37,'MATIERE','VANNE TRAPPE DIAMETRE 100','Accessoires_au_détail','SASKIT','pc',6.72,'-',null,'MVANTRAPPE',now());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(ligne,typePresta,designation,categorie,fournisseur,unite,prix,detail,prixHorsTransport,Reference,DateModif) values (38,'MATIERE','VANNE GUILLOTINE DIAMETRE 50','Accessoires_au_détail','SASKIT','pc',19.89,'-',null,'MVANGUI50',now());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(ligne,typePresta,designation,categorie,fournisseur,unite,prix,detail,prixHorsTransport,Reference,DateModif) values (39,'MATIERE','VANNE GUILLOTINE DIAMETRE 63','Accessoires_au_détail','SASKIT','pc',29.12,'-',null,'MVANGUI63',now());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(ligne,typePresta,designation,categorie,fournisseur,unite,prix,detail,prixHorsTransport,Reference,DateModif) values (40,'MATIERE','VANNE 3 VOIES DIAM 50','Accessoires_au_détail','SASKIT','pc',73.67,'-',null,'MVAN3V50',now());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(ligne,typePresta,designation,categorie,fournisseur,unite,prix,detail,prixHorsTransport,Reference,DateModif) values (41,'MATIERE','VANNE GUILLOTINE DIAMETRE 110','Accessoires_au_détail','SASKIT','pc',76.38,'-',null,'MVANGUI110',now());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(ligne,typePresta,designation,categorie,fournisseur,unite,prix,detail,prixHorsTransport,Reference,DateModif) values (42,'MATIERE','VANNE 3 VOIES DIAM 63','Accessoires_au_détail','SASKIT','pc',91.45,'-',null,'MVAN3V63',now());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(ligne,typePresta,designation,categorie,fournisseur,unite,prix,detail,prixHorsTransport,Reference,DateModif) values (43,'MATIERE','VANNE 3 VOIES D50 MOTORISEE HORLOGE INTEGRE','Accessoires_au_détail','SASKIT','pc',522,'-',null,'MVAN3VMHI50',now());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(ligne,typePresta,designation,categorie,fournisseur,unite,prix,detail,prixHorsTransport,Reference,DateModif) values (44,'MATIERE','VANNE 3 VOIES D63 MOTORISEE HORLOGE INTEGRE','Accessoires_au_détail','SASKIT','pc',549,'-',null,'MVAN3VMHI63',now());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(ligne,typePresta,designation,categorie,fournisseur,unite,prix,detail,prixHorsTransport,Reference,DateModif) values (45,'MATIERE','BARRE DE RENFORT POUR BAC 2,5 EH','BACS','SASKIT','pc',37.05,'-',null,'MBARRE2.5',now());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(ligne,typePresta,designation,categorie,fournisseur,unite,prix,detail,prixHorsTransport,Reference,DateModif) values (46,'MATIERE','BARRE DE RENFORT POUR BAC 3EH (COMPATIBLE 6EH','BACS','SASKIT','pc',45.5,'-',null,'MBARRE3',now());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(ligne,typePresta,designation,categorie,fournisseur,unite,prix,detail,prixHorsTransport,Reference,DateModif) values (47,'MATIERE','BAC 2,5 EH + JOINT FORSHEDA','BACS','SASKIT','pc',757.27,'-',null,'MBAC2.5',now());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(ligne,typePresta,designation,categorie,fournisseur,unite,prix,detail,prixHorsTransport,Reference,DateModif) values (48,'MATIERE','KIT BAC PEHD 2,5EH','BACS','SASKIT','pc',781.24,'-',null,'BFV2.5EH',now());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(ligne,typePresta,designation,categorie,fournisseur,unite,prix,detail,prixHorsTransport,Reference,DateModif) values (49,'MATIERE','BAC 3 EH + JOINT FORSHEDA','BACS','SASKIT','pc',812.89,'-',null,'MBAC3',now());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(ligne,typePresta,designation,categorie,fournisseur,unite,prix,detail,prixHorsTransport,Reference,DateModif) values (50,'MATIERE','KIT BAC PEHD 3 EH','BACS','SASKIT','pc',953.98,'-',null,'BFV3EH',now());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(ligne,typePresta,designation,categorie,fournisseur,unite,prix,detail,prixHorsTransport,Reference,DateModif) values (51,'MATIERE','KIT BAC PEHD 5EH','BACS','SASKIT','pc',1625.78,'-',null,'BFV5EH',now());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(ligne,typePresta,designation,categorie,fournisseur,unite,prix,detail,prixHorsTransport,Reference,DateModif) values (52,'MATIERE','KIT BAC PEHD 6 EH','BACS','SASKIT','pc',1907.96,'-',null,'BFV6EH',now());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(ligne,typePresta,designation,categorie,fournisseur,unite,prix,detail,prixHorsTransport,Reference,DateModif) values (53,'MATIERE','KIT BAC PEHD 10 EH','BACS','SASKIT','pc',3251.56,'-',null,'BFV10EH',now());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(ligne,typePresta,designation,categorie,fournisseur,unite,prix,detail,prixHorsTransport,Reference,DateModif) values (54,'MATIERE','KIT BAC PEH 12EHD','BACS','SASKIT','pc',3815.92,'-',null,'BFV12EH',now());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(ligne,typePresta,designation,categorie,fournisseur,unite,prix,detail,prixHorsTransport,Reference,DateModif) values (55,'MATIERE','KIT BAC PEHD 20EH','BACS','SASKIT','pc',6503.12,'-',null,'BFV20EH',now());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(ligne,typePresta,designation,categorie,fournisseur,unite,prix,detail,prixHorsTransport,Reference,DateModif) values (56,'MATIERE','TRAVERSE DE CHÊNE 200/100','BOIS','','ml',7,'-',null,'',now());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(ligne,typePresta,designation,categorie,fournisseur,unite,prix,detail,prixHorsTransport,Reference,DateModif) values (57,'MATIERE','TRAVERSE DE CHÊNE 200/120','BOIS','','ml',9,'',null,'',now());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(ligne,typePresta,designation,categorie,fournisseur,unite,prix,detail,prixHorsTransport,Reference,DateModif) values (58,'MATIERE','TABLETTE CHÊNE 220/4','BOIS','','ml',20.5216,'-',null,'',now());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(ligne,typePresta,designation,categorie,fournisseur,unite,prix,detail,prixHorsTransport,Reference,DateModif) values (59,'MATIERE','CHEVRON TRAITÉ CL 4 -7/5 CM','BOIS','RESEAU PRO','ml',2,'-',2,'',now());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(ligne,typePresta,designation,categorie,fournisseur,unite,prix,detail,prixHorsTransport,Reference,DateModif) values (60,'MATIERE','BASTAING DOUGLAS 17/ 6 CM','BOIS','HAMON BOIS','ml',5.58144,'-',5.58144,'',now());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(ligne,typePresta,designation,categorie,fournisseur,unite,prix,detail,prixHorsTransport,Reference,DateModif) values (61,'MATIERE','CHEVRON DOUGLAS 7/5 CM','BOIS','HAMON BOIS','ml',1.4364,'-',1.4364,'',now());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(ligne,typePresta,designation,categorie,fournisseur,unite,prix,detail,prixHorsTransport,Reference,DateModif) values (62,'MATIERE','TASSEAU DOUGLAS 5/5','BOIS','HAMON BOIS','ml',1.026,'-',1.026,'',now());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(ligne,typePresta,designation,categorie,fournisseur,unite,prix,detail,prixHorsTransport,Reference,DateModif) values (63,'MATIERE','BARDAGE DOUGLAS','BOIS','MASSON BOIS','m²',16.2,'-',16.2,'',now());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(ligne,typePresta,designation,categorie,fournisseur,unite,prix,detail,prixHorsTransport,Reference,DateModif) values (64,'MATIERE','OSB 3 BRUT 18 MM (2500 X 1250','BOIS','MASSON BOIS','m²',6.85,'-',6.85,'',now());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(ligne,typePresta,designation,categorie,fournisseur,unite,prix,detail,prixHorsTransport,Reference,DateModif) values (65,'MATIERE','CHEVRON TRAITÉ CL 4 -7/4,5 CM','BOIS','MASSON BOIS','ml',1.89,'-',1.89,'',now());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(ligne,typePresta,designation,categorie,fournisseur,unite,prix,detail,prixHorsTransport,Reference,DateModif) values (66,'MATIERE','TASSEAU CL4 46X46','BOIS','MASSON BOIS','ml',2.45,'-',2.45,'',now());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(ligne,typePresta,designation,categorie,fournisseur,unite,prix,detail,prixHorsTransport,Reference,DateModif) values (67,'MATIERE','PIQUET SHISTE 6/8 CM L1M','BORDURES','CUPA','pc',3.9,'-',3.9,'',now());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(ligne,typePresta,designation,categorie,fournisseur,unite,prix,detail,prixHorsTransport,Reference,DateModif) values (68,'MATIERE','PIQUET SHISTE 6/8 CM L1M','BORDURES','CUPA','pc',7.02,'-',7.02,'',now());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(ligne,typePresta,designation,categorie,fournisseur,unite,prix,detail,prixHorsTransport,Reference,DateModif) values (69,'MATIERE','PIQUET SHISTE 6/8 CM L1M','BORDURES','CUPA','pc',12.48,'-',12.48,'',now());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(ligne,typePresta,designation,categorie,fournisseur,unite,prix,detail,prixHorsTransport,Reference,DateModif) values (70,'MATIERE','PIQUET SHISTE 6/8 CM L1M','BORDURES','CUPA','pc',31.2,'-',31.2,'',now());</v>
          </cell>
          <cell r="K70">
            <v>70</v>
          </cell>
        </row>
        <row r="71">
          <cell r="K71">
            <v>0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2.9751999999999996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(ligne,typePresta,designation,categorie,fournisseur,unite,prix,detail,prixHorsTransport,Reference,DateModif) values (72,'MATIERE','ECOLAT H 14 CM L 25 M','BORDURES','ROCHE COUPE','pc',2.9752,'-',2.9752,'',now());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(ligne,typePresta,designation,categorie,fournisseur,unite,prix,detail,prixHorsTransport,Reference,DateModif) values (73,'MATIERE','PIQUET ECOPIC POUR ECOLAT','BORDURES','','pc',1.79,'-',1.79,'',now());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(ligne,typePresta,designation,categorie,fournisseur,unite,prix,detail,prixHorsTransport,Reference,DateModif) values (75,'MATIERE','METAL BORDURE ENTERRÉE 2MM H 125','BORDURES','A tech','pc',12.64,'-',12.64,'',now());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(ligne,typePresta,designation,categorie,fournisseur,unite,prix,detail,prixHorsTransport,Reference,DateModif) values (77,'MATIERE','DEMI RONDIN','BORDURES','LEROI MERLIN','pc',1.1,'-',1.1,'',now());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(ligne,typePresta,designation,categorie,fournisseur,unite,prix,detail,prixHorsTransport,Reference,DateModif) values (79,'MATIERE','BETON H 20 CM L 1M','BORDURES','LEROY MERLIN','pc',3.9,'-',3.9,'',now());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(ligne,typePresta,designation,categorie,fournisseur,unite,prix,detail,prixHorsTransport,Reference,DateModif) values (80,'MATIERE','FOURREAU ROUGE DIA 50 – 50 M','DIVERS','PUM','pc',0.7656,'-',0.7656,'',now());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(ligne,typePresta,designation,categorie,fournisseur,unite,prix,detail,prixHorsTransport,Reference,DateModif) values (81,'MATIERE','FOURREAU ROUGE  DIA 63 – 50 M','DIVERS','PUM','pc',0.6846,'-',0.6846,'',now());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(ligne,typePresta,designation,categorie,fournisseur,unite,prix,detail,prixHorsTransport,Reference,DateModif) values (82,'MATIERE','DELTA MS 1M -20ML','DIVERS','PUM','pc',2.2915,'-',2.2915,'',now());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(ligne,typePresta,designation,categorie,fournisseur,unite,prix,detail,prixHorsTransport,Reference,DateModif) values (83,'MATIERE','COLLIER LYRE DIA 50','DIVERS','PUM','pc',1.34,'-',1.34,'',now());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(ligne,typePresta,designation,categorie,fournisseur,unite,prix,detail,prixHorsTransport,Reference,DateModif) values (84,'MATIERE','CHAPEAU VENTILATION DIA 63','DIVERS','PUM','pc',17.27,'-',17.27,'',now());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(ligne,typePresta,designation,categorie,fournisseur,unite,prix,detail,prixHorsTransport,Reference,DateModif) values (85,'MATIERE','CHAPEAU VENTILATION DIA 100','DIVERS','PUM','pc',21.77,'-',21.77,'',now());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(ligne,typePresta,designation,categorie,fournisseur,unite,prix,detail,prixHorsTransport,Reference,DateModif) values (86,'MATIERE','GRILLE ANTI-RONGEUR','DIVERS','PUM','pc',15.29,'sortie de drain',null,'',now());</v>
          </cell>
          <cell r="K86">
            <v>86</v>
          </cell>
        </row>
        <row r="87">
          <cell r="B87" t="str">
            <v>CLAPET SORTIE DIA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(ligne,typePresta,designation,categorie,fournisseur,unite,prix,detail,prixHorsTransport,Reference,DateModif) values (87,'MATIERE','CLAPET SORTIE DIA 100','DIVERS','PUM','pc',95,'-',95,'',now());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(ligne,typePresta,designation,categorie,fournisseur,unite,prix,detail,prixHorsTransport,Reference,DateModif) values (88,'MATIERE','DRAIN JAUNE DIA 100 BOBINE 50M','DIVERS','PUM','pc',0.9512,'-',0.9512,'',now());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(ligne,typePresta,designation,categorie,fournisseur,unite,prix,detail,prixHorsTransport,Reference,DateModif) values (89,'MATIERE','BARRIÈRE ANTIRACINAIRE','DIVERS','SASKIT','ml',3.25,'-',null,'MANTIR',now());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(ligne,typePresta,designation,categorie,fournisseur,unite,prix,detail,prixHorsTransport,Reference,DateModif) values (90,'MATIERE','TIGE MÉTAL','DIVERS','','ml',2,'-',null,'',now());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(ligne,typePresta,designation,categorie,fournisseur,unite,prix,detail,prixHorsTransport,Reference,DateModif) values (91,'MATIERE','GRILLAGE AVERTISSEUR MARON','DIVERS','PUM','pc',0.12,'-',0.12,'',now());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(ligne,typePresta,designation,categorie,fournisseur,unite,prix,detail,prixHorsTransport,Reference,DateModif) values (92,'MATIERE','GRILLAGE AVERTISSEUR ROUGE','DIVERS','PUM','pc',0.12,'-',0.12,'',now());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(ligne,typePresta,designation,categorie,fournisseur,unite,prix,detail,prixHorsTransport,Reference,DateModif) values (93,'MATIERE','GRILLAGE AVERTISSEUR BLEU','DIVERS','PUM','pc',0.1873,'-',0.1873,'',now());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(ligne,typePresta,designation,categorie,fournisseur,unite,prix,detail,prixHorsTransport,Reference,DateModif) values (94,'MATIERE','EPDM SUR MESURE ','EPDM','SASKIT','cm',0.46,'',null,'',now());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(ligne,typePresta,designation,categorie,fournisseur,unite,prix,detail,prixHorsTransport,Reference,DateModif) values (95,'MATIERE','PFH12EH','EPDM_FH','SASKIT','pc',624.32,'-',null,'PFH12EH',now());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(ligne,typePresta,designation,categorie,fournisseur,unite,prix,detail,prixHorsTransport,Reference,DateModif) values (96,'MATIERE','PFH2EH','EPDM_FH','SASKIT','pc',162.08,'-',null,'PFH2EH',now());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(ligne,typePresta,designation,categorie,fournisseur,unite,prix,detail,prixHorsTransport,Reference,DateModif) values (97,'MATIERE','PFH3EH','EPDM_FH','SASKIT','pc',216.92,'-',null,'PFH3EH',now());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(ligne,typePresta,designation,categorie,fournisseur,unite,prix,detail,prixHorsTransport,Reference,DateModif) values (98,'MATIERE','PFH4EH','EPDM_FH','SASKIT','pc',232.5,'-',null,'PFH4EH',now());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(ligne,typePresta,designation,categorie,fournisseur,unite,prix,detail,prixHorsTransport,Reference,DateModif) values (99,'MATIERE','PFH5EH','EPDM_FH','SASKIT','pc',271.89,'-',null,'PFH5EH',now());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(ligne,typePresta,designation,categorie,fournisseur,unite,prix,detail,prixHorsTransport,Reference,DateModif) values (100,'MATIERE','PFH6EH','EPDM_FH','SASKIT','pc',373.61,'-',null,'PFH6EH',now());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(ligne,typePresta,designation,categorie,fournisseur,unite,prix,detail,prixHorsTransport,Reference,DateModif) values (101,'MATIERE','PFH7EH','EPDM_FH','SASKIT','pc',399.73,'-',null,'PFH7EH',now());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(ligne,typePresta,designation,categorie,fournisseur,unite,prix,detail,prixHorsTransport,Reference,DateModif) values (102,'MATIERE','PFH8EH','EPDM_FH','SASKIT','pc',465.01,'-',null,'PFH8EH',now());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(ligne,typePresta,designation,categorie,fournisseur,unite,prix,detail,prixHorsTransport,Reference,DateModif) values (103,'MATIERE','PFH9EH','EPDM_FH','SASKIT','pc',488.52,'-',null,'PFH9EH',now());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(ligne,typePresta,designation,categorie,fournisseur,unite,prix,detail,prixHorsTransport,Reference,DateModif) values (104,'MATIERE','PFH10EH','EPDM_FH','SASKIT','pc',540.75,'-',null,'PFH10EH',now());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(ligne,typePresta,designation,categorie,fournisseur,unite,prix,detail,prixHorsTransport,Reference,DateModif) values (105,'MATIERE','PFH14EH','EPDM_FH','SASKIT','pc',660.88,'-',null,'PFH14EH',now());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(ligne,typePresta,designation,categorie,fournisseur,unite,prix,detail,prixHorsTransport,Reference,DateModif) values (106,'MATIERE','PFH16EH','EPDM_FH','SASKIT','pc',765.99,'-',null,'PFH16EH',now());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(ligne,typePresta,designation,categorie,fournisseur,unite,prix,detail,prixHorsTransport,Reference,DateModif) values (107,'MATIERE','PFH18EH','EPDM_FH','SASKIT','pc',967.73,'-',null,'PFH18EH',now());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(ligne,typePresta,designation,categorie,fournisseur,unite,prix,detail,prixHorsTransport,Reference,DateModif) values (108,'MATIERE','PFH20EH','EPDM_FH','SASKIT','pc',970.99,'-',null,'PFH20EH',now());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(ligne,typePresta,designation,categorie,fournisseur,unite,prix,detail,prixHorsTransport,Reference,DateModif) values (109,'MATIERE','PFV12EH8X3','EPDM_FV','SASKIT','pc',723.89,'-',null,'PFV12EH8x3',now());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(ligne,typePresta,designation,categorie,fournisseur,unite,prix,detail,prixHorsTransport,Reference,DateModif) values (110,'MATIERE','PFV2EH','EPDM_FV','SASKIT','pc',247.94,'-',null,'PFV2EH2.5X1.6',now());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(ligne,typePresta,designation,categorie,fournisseur,unite,prix,detail,prixHorsTransport,Reference,DateModif) values (111,'MATIERE','PFV3EH3X2','EPDM_FV','SASKIT','pc',283.85,'-',null,'PFV3EH3X2',now());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(ligne,typePresta,designation,categorie,fournisseur,unite,prix,detail,prixHorsTransport,Reference,DateModif) values (112,'MATIERE','PFV4EH4X2','EPDM_FV','SASKIT','pc',342.6,'-',null,'PFV4EH4x2',now());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(ligne,typePresta,designation,categorie,fournisseur,unite,prix,detail,prixHorsTransport,Reference,DateModif) values (113,'MATIERE','PFV5EH4X2,5','EPDM_FV','SASKIT','pc',378.51,'-',null,'PFV5EH4x2.5',now());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(ligne,typePresta,designation,categorie,fournisseur,unite,prix,detail,prixHorsTransport,Reference,DateModif) values (114,'MATIERE','PFV6EH4X3','EPDM_FV','SASKIT','pc',463.39,'-',null,'PFV6EH4x3',now());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(ligne,typePresta,designation,categorie,fournisseur,unite,prix,detail,prixHorsTransport,Reference,DateModif) values (115,'MATIERE','PFV6EH6X2','EPDM_FV','SASKIT','pc',479.06,'-',null,'PFV6EH6x2',now());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(ligne,typePresta,designation,categorie,fournisseur,unite,prix,detail,prixHorsTransport,Reference,DateModif) values (116,'MATIERE','PFV7EH4X3,5','EPDM_FV','SASKIT','pc',507.78,'-',null,'PFV7EH4X3.5',now());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(ligne,typePresta,designation,categorie,fournisseur,unite,prix,detail,prixHorsTransport,Reference,DateModif) values (117,'MATIERE','PFV6EH8X1,5','EPDM_FV','SASKIT','pc',513,'-',null,'PFV6EH8x1.5',now());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(ligne,typePresta,designation,categorie,fournisseur,unite,prix,detail,prixHorsTransport,Reference,DateModif) values (118,'MATIERE','PFV8EH4X4','EPDM_FV','SASKIT','pc',552.18,'-',null,'PFV8EH4x4',now());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(ligne,typePresta,designation,categorie,fournisseur,unite,prix,detail,prixHorsTransport,Reference,DateModif) values (119,'MATIERE','PFV9EH4X4,5','EPDM_FV','SASKIT','pc',552.18,'-',null,'PFV9EH4X4.5',now());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(ligne,typePresta,designation,categorie,fournisseur,unite,prix,detail,prixHorsTransport,Reference,DateModif) values (120,'MATIERE','PFV8EH8X2','EPDM_FV','SASKIT','pc',583.51,'-',null,'PFV8EH8x2',now());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(ligne,typePresta,designation,categorie,fournisseur,unite,prix,detail,prixHorsTransport,Reference,DateModif) values (121,'MATIERE','PFV10EH4X5','EPDM_FV','SASKIT','pc',595.85,'-',null,'PFV10EH4X5',now());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(ligne,typePresta,designation,categorie,fournisseur,unite,prix,detail,prixHorsTransport,Reference,DateModif) values (122,'MATIERE','PFV10EH8X2,5','EPDM_FV','SASKIT','pc',641.71,'-',null,'PFV10EH8X2.5',now());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(ligne,typePresta,designation,categorie,fournisseur,unite,prix,detail,prixHorsTransport,Reference,DateModif) values (123,'MATIERE','PFV12EH6X4','EPDM_FV','SASKIT','pc',704.95,'-',null,'PFV12EH6x4',now());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(ligne,typePresta,designation,categorie,fournisseur,unite,prix,detail,prixHorsTransport,Reference,DateModif) values (124,'MATIERE','PFV14EH8X3,5','EPDM_FV','SASKIT','pc',782.6,'-',null,'PFV14EH8X3.5',now());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(ligne,typePresta,designation,categorie,fournisseur,unite,prix,detail,prixHorsTransport,Reference,DateModif) values (125,'MATIERE','PFV10EH10X2','EPDM_FV','SASKIT','pc',783.3,'-',null,'PFV10EH10x2',now());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(ligne,typePresta,designation,categorie,fournisseur,unite,prix,detail,prixHorsTransport,Reference,DateModif) values (126,'MATIERE','PFV14EH7X4','EPDM_FV','SASKIT','pc',802.88,'-',null,'PFV14EH7X4',now());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(ligne,typePresta,designation,categorie,fournisseur,unite,prix,detail,prixHorsTransport,Reference,DateModif) values (127,'MATIERE','PFV16EH8X4','EPDM_FV','SASKIT','pc',841.31,'-',null,'PFV16EH8x4',now());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(ligne,typePresta,designation,categorie,fournisseur,unite,prix,detail,prixHorsTransport,Reference,DateModif) values (128,'MATIERE','PFV18EH8X4,5','EPDM_FV','SASKIT','pc',1038.88,'-',null,'PFV18EH8X4.5',now());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(ligne,typePresta,designation,categorie,fournisseur,unite,prix,detail,prixHorsTransport,Reference,DateModif) values (129,'MATIERE','PFV18EH9X4','EPDM_FV','SASKIT','pc',1068.33,'-',null,'PFV18EH9X4',now());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(ligne,typePresta,designation,categorie,fournisseur,unite,prix,detail,prixHorsTransport,Reference,DateModif) values (130,'MATIERE','PFV20EH8X5','EPDM_FV','SASKIT','pc',1069.33,'-',null,'PFV20EH8x5',now());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(ligne,typePresta,designation,categorie,fournisseur,unite,prix,detail,prixHorsTransport,Reference,DateModif) values (131,'MATIERE','PFV20EH10X4','EPDM_FV','SASKIT','pc',1120.44,'-',null,'PFV20EH10x4',now());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(ligne,typePresta,designation,categorie,fournisseur,unite,prix,detail,prixHorsTransport,Reference,DateModif) values (132,'MATIERE','TUYAU DIA 50','EVACUATION_DIA_50','PUM','pc',2.14,'-',2.14,'',now());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(ligne,typePresta,designation,categorie,fournisseur,unite,prix,detail,prixHorsTransport,Reference,DateModif) values (133,'MATIERE','MANCHON EVAC 50','EVACUATION_DIA_50','PUM','pc',0.73,'-',0.73,'',now());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(ligne,typePresta,designation,categorie,fournisseur,unite,prix,detail,prixHorsTransport,Reference,DateModif) values (134,'MATIERE','BOUCHON EVAC 50','EVACUATION_DIA_50','PUM','pc',1.16,'-',1.16,'',now());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(ligne,typePresta,designation,categorie,fournisseur,unite,prix,detail,prixHorsTransport,Reference,DateModif) values (135,'MATIERE','COUDE 45° MF','EVACUATION_DIA_50','PUM','pc',1.08,'-',1.08,'',now());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(ligne,typePresta,designation,categorie,fournisseur,unite,prix,detail,prixHorsTransport,Reference,DateModif) values (136,'MATIERE','COUDE 90° MF','EVACUATION_DIA_50','PUM','pc',1.42,'-',1.42,'',now());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(ligne,typePresta,designation,categorie,fournisseur,unite,prix,detail,prixHorsTransport,Reference,DateModif) values (137,'MATIERE','Y 45°','EVACUATION_DIA_50','PUM','pc',2.93,'-',2.93,'',now());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(ligne,typePresta,designation,categorie,fournisseur,unite,prix,detail,prixHorsTransport,Reference,DateModif) values (138,'MATIERE','T90°MF','EVACUATION_DIA_50','PUM','pc',2.95,'-',2.95,'',now());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(ligne,typePresta,designation,categorie,fournisseur,unite,prix,detail,prixHorsTransport,Reference,DateModif) values (139,'MATIERE','STONEPANEL','FINITION','CUPA','pc',64.74,'-',64.74,'',now());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(ligne,typePresta,designation,categorie,fournisseur,unite,prix,detail,prixHorsTransport,Reference,DateModif) values (140,'MATIERE','PALIS DE SHISTE L50 CM L 1M','FINITION','CUPA','pc',21.06,'-',21.06,'',now());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(ligne,typePresta,designation,categorie,fournisseur,unite,prix,detail,prixHorsTransport,Reference,DateModif) values (141,'MATIERE','PALIS DE SHISTE L50CM L 1,5 M','FINITION','CUPA','pc',33.54,'-',33.54,'',now());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(ligne,typePresta,designation,categorie,fournisseur,unite,prix,detail,prixHorsTransport,Reference,DateModif) values (142,'MATIERE','PALIS DE SHISTE L 50 CM L 2 M','FINITION','CUPA','pc',54.6,'-',54.6,'',now());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(ligne,typePresta,designation,categorie,fournisseur,unite,prix,detail,prixHorsTransport,Reference,DateModif) values (143,'MATIERE','PALIS DE SHISTE L 50 CM L 2,5 M','FINITION','CUPA','pc',67.86,'-',67.86,'',now());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(ligne,typePresta,designation,categorie,fournisseur,unite,prix,detail,prixHorsTransport,Reference,DateModif) values (144,'MATIERE','DALLE QUARTZITE NOIR 4 À 6 CM 50/50 CM','FINITION','CUPA','pc',14.82,'-',14.82,'',now());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(ligne,typePresta,designation,categorie,fournisseur,unite,prix,detail,prixHorsTransport,Reference,DateModif) values (145,'MATIERE','DALLE QUARTZITE NOIR 4 À 6 CM 60/30 CM','FINITION','CUPA','pc',9.36,'-',9.36,'',now());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(ligne,typePresta,designation,categorie,fournisseur,unite,prix,detail,prixHorsTransport,Reference,DateModif) values (147,'MATIERE','COLLE','Fournitures','PUM','pc',12,'-',12,'',now());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(ligne,typePresta,designation,categorie,fournisseur,unite,prix,detail,prixHorsTransport,Reference,DateModif) values (148,'MATIERE','DECAPANT','Fournitures','PUM','pc',11,'-',11,'',now());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(ligne,typePresta,designation,categorie,fournisseur,unite,prix,detail,prixHorsTransport,Reference,DateModif) values (149,'MATIERE','LUBRIFIANT','Fournitures','PUM','pc',39.97,'-',39.97,'',now());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(ligne,typePresta,designation,categorie,fournisseur,unite,prix,detail,prixHorsTransport,Reference,DateModif) values (150,'MATIERE','RUBAN TEFLON','Fournitures','PUM','pc',1.03,'-',1.03,'',now());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(ligne,typePresta,designation,categorie,fournisseur,unite,prix,detail,prixHorsTransport,Reference,DateModif) values (151,'MATIERE','BOMBE PEINTURE BLANCHE','Fournitures','PUM','pc',4.63,'-',4.63,'',now());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(ligne,typePresta,designation,categorie,fournisseur,unite,prix,detail,prixHorsTransport,Reference,DateModif) values (152,'MATIERE','CHASSE AQUATIRIS 30 L','CHASSES','SASKIT','pc',650,'',null,'',now());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(ligne,typePresta,designation,categorie,fournisseur,unite,prix,detail,prixHorsTransport,Reference,DateModif) values (153,'MATIERE','CHASSE INEAUTECH 100L','CHASSES','SASKIT','pc',980,'',null,'INEAUTEC110',now());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(ligne,typePresta,designation,categorie,fournisseur,unite,prix,detail,prixHorsTransport,Reference,DateModif) values (154,'MATIERE','BASCULEUR ROTATIF INOX NAVE 26 L','CHASSES','SASKIT','pc',1035,'',null,'',now());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(ligne,typePresta,designation,categorie,fournisseur,unite,prix,detail,prixHorsTransport,Reference,DateModif) values (155,'MATIERE','BASCULEUR ROTATIF INOX NAVE 39 L','CHASSES','SASKIT','pc',1265,'',null,'',now());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(ligne,typePresta,designation,categorie,fournisseur,unite,prix,detail,prixHorsTransport,Reference,DateModif) values (156,'MATIERE','BASCULEUR ROTATIF INOX NAVE 80 L','CHASSES','SASKIT','pc',2758,'',null,'',now());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(ligne,typePresta,designation,categorie,fournisseur,unite,prix,detail,prixHorsTransport,Reference,DateModif) values (157,'MATIERE','GÉOTEXTILE 50 CM -100 M','GEOTEXTILE','PUM','m²',0.6746,'-',0.6746,'',now());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(ligne,typePresta,designation,categorie,fournisseur,unite,prix,detail,prixHorsTransport,Reference,DateModif) values (158,'MATIERE','GÉOTEXTILE 150G/M² -  100 M','GEOTEXTILE','PUM','m²',0.83,'',null,'',now());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(ligne,typePresta,designation,categorie,fournisseur,unite,prix,detail,prixHorsTransport,Reference,DateModif) values (159,'MATIERE','GÉOTEXTILE 1M – 50M','GEOTEXTILE','PUM','m²',1.2864,'-',1.2864,'',now());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(ligne,typePresta,designation,categorie,fournisseur,unite,prix,detail,prixHorsTransport,Reference,DateModif) values (160,'MATIERE','GÉOTEXTILE 1M – 25M','GEOTEXTILE','PUM','m²',2.644,'-',2.644,'',now());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(ligne,typePresta,designation,categorie,fournisseur,unite,prix,detail,prixHorsTransport,Reference,DateModif) values (161,'MATIERE','SCIE CLOCHE ¢ 60','Outillage','SASKIT','pc',36.29,'-',null,'MSCIE60',now());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(ligne,typePresta,designation,categorie,fournisseur,unite,prix,detail,prixHorsTransport,Reference,DateModif) values (162,'MATIERE','SCIE CLOCHE ¢ 70','Outillage','SASKIT','pc',37.41,'-',null,'MSCIE70',now());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(ligne,typePresta,designation,categorie,fournisseur,unite,prix,detail,prixHorsTransport,Reference,DateModif) values (163,'MATIERE','POINTE DE DIAMANT 50 X50 CM','PIGEON_MATERIAUX','PIGEON','pc',32.18,'-',32.18,'',now());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(ligne,typePresta,designation,categorie,fournisseur,unite,prix,detail,prixHorsTransport,Reference,DateModif) values (164,'MATIERE','BOITE PLUVIALE BÉTON 25X25','PIGEON_MATERIAUX','PIGEON','pc',7.11,'-',7.11,'',now());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(ligne,typePresta,designation,categorie,fournisseur,unite,prix,detail,prixHorsTransport,Reference,DateModif) values (165,'MATIERE','REHAUSSE BÉTON 25 X 25','PIGEON_MATERIAUX','PIGEON','pc',8.93,'-',null,'',now());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(ligne,typePresta,designation,categorie,fournisseur,unite,prix,detail,prixHorsTransport,Reference,DateModif) values (166,'MATIERE','COUVERCLE 25/25','PIGEON_MATERIAUX','PIGEON','pc',3.13,'-',3.13,'',now());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(ligne,typePresta,designation,categorie,fournisseur,unite,prix,detail,prixHorsTransport,Reference,DateModif) values (167,'MATIERE','PLAQUE CLOTURE BÉTON H25','PIGEON_MATERIAUX','PIGEON','ml',4.415,'-',4.415,'',now());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(ligne,typePresta,designation,categorie,fournisseur,unite,prix,detail,prixHorsTransport,Reference,DateModif) values (168,'MATIERE',' PLAQUE CLOTURE BÉTON H50','PIGEON_MATERIAUX','PIGEON','ml',6.74,'-',6.74,'',now());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(ligne,typePresta,designation,categorie,fournisseur,unite,prix,detail,prixHorsTransport,Reference,DateModif) values (169,'MATIERE','BÉTON PRÊT À L\'EMPLOI -25 KG','PIGEON_MATERIAUX','PIGEON','pc',7.93,'-',7.93,'',now());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(ligne,typePresta,designation,categorie,fournisseur,unite,prix,detail,prixHorsTransport,Reference,DateModif) values (170,'MATIERE','ECOLAT H 14 CM L 25 M + PIQUETS','PIGEON_MATERIAUX','PIGEON','ml',6,'',null,'',now());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(ligne,typePresta,designation,categorie,fournisseur,unite,prix,detail,prixHorsTransport,Reference,DateModif) values (171,'MATIERE','MORTIER PRÊT À L\'EMPLOI','PIGEON_MATERIAUX','PIGEON','pc',7.52,'-',7.52,'',now());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(ligne,typePresta,designation,categorie,fournisseur,unite,prix,detail,prixHorsTransport,Reference,DateModif) values (172,'MATIERE','HIPPURIS VULGARIS','PLANTES_EPURATRICES','JARDINS DE LEONIE','pc',1.65,' -5 à -40cm  /  soleil/mi ombre  /  6   ',null,'',now());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(ligne,typePresta,designation,categorie,fournisseur,unite,prix,detail,prixHorsTransport,Reference,DateModif) values (173,'MATIERE','RANUNCULUS FLAMMULA','PLANTES_EPURATRICES','JARDINS DE LEONIE','pc',1.65,' 0 à -20cm  /  soleil/mi ombre  /  5  /  juin à sept',null,'',now());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(ligne,typePresta,designation,categorie,fournisseur,unite,prix,detail,prixHorsTransport,Reference,DateModif)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phosphates',null,'',now());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(ligne,typePresta,designation,categorie,fournisseur,unite,prix,detail,prixHorsTransport,Reference,DateModif) values (175,'MATIERE','STACHYS PALUSTRIS','PLANTES_EPURATRICES','JARDINS DE LEONIE','pc',1.65,'humide  /  soleil  /  2  /  juin à août',null,'',now());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(ligne,typePresta,designation,categorie,fournisseur,unite,prix,detail,prixHorsTransport,Reference,DateModif)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pourpre)',null,'',now());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(ligne,typePresta,designation,categorie,fournisseur,unite,prix,detail,prixHorsTransport,Reference,DateModif) values (177,'MATIERE','MENYANTHES TRIFOLIATA','PLANTES_EPURATRICES','JARDINS DE LEONIE','pc',1.65,' -5 à -30cm  /  soleil  /  6  /  avril à juin',null,'',now());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(ligne,typePresta,designation,categorie,fournisseur,unite,prix,detail,prixHorsTransport,Reference,DateModif) values (178,'MATIERE','MENTHA AQUATICA','PLANTES_EPURATRICES','JARDINS DE LEONIE','pc',1.65,' 0 à -10cm  /  soleil/mi ombre  /  4  /  juin à août',null,'',now());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(ligne,typePresta,designation,categorie,fournisseur,unite,prix,detail,prixHorsTransport,Reference,DateModif) values (179,'MATIERE','PHALARIS ARUNDINACEA PICTA','PLANTES_EPURATRICES','JARDINS DE LEONIE','pc',1.65,' 0 à -5cm  /  soleil/mi ombre  /  3                                                                                        intéressant par sa couleur rosée',null,'',now());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(ligne,typePresta,designation,categorie,fournisseur,unite,prix,detail,prixHorsTransport,Reference,DateModif) values (180,'MATIERE','PHRAGMITES AUSTRALIS','PLANTES_EPURATRICES','JARDINS DE LEONIE','pc',1.65,' 0 à -60cm  /  soleil/mi ombre  / 2 ',null,'',now());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(ligne,typePresta,designation,categorie,fournisseur,unite,prix,detail,prixHorsTransport,Reference,DateModif) values (181,'MATIERE','SAURURUS CERNUUS','PLANTES_EPURATRICES','JARDINS DE LEONIE','pc',1.65,' 0 à -20cm  /  soleil/mi ombre  / 6  /  juin à sept',null,'',now());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(ligne,typePresta,designation,categorie,fournisseur,unite,prix,detail,prixHorsTransport,Reference,DateModif) values (182,'MATIERE','TYPHA LAXMANII OU MINIMA','PLANTES_EPURATRICES','JARDINS DE LEONIE','pc',1.65,' 0 à -40cm  /  soleil  /  3 ',null,'',now());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(ligne,typePresta,designation,categorie,fournisseur,unite,prix,detail,prixHorsTransport,Reference,DateModif) values (183,'MATIERE','SPARGANIUM ERECTUM','PLANTES_EPURATRICES','JARDINS DE LEONIE','pc',1.65,' 0 à -60cm  /  soleil/mi ombre  / 4  / juil à sept',null,'',now());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(ligne,typePresta,designation,categorie,fournisseur,unite,prix,detail,prixHorsTransport,Reference,DateModif) values (184,'MATIERE','BUTOMUS UMBELLATUS','PLANTES_EPURATRICES','JARDINS DE LEONIE','pc',1.65,' -5 à -30cm  /  soleil/mi ombre  /  6  /  juil août',null,'',now());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(ligne,typePresta,designation,categorie,fournisseur,unite,prix,detail,prixHorsTransport,Reference,DateModif) values (185,'MATIERE','IRIS PSEUDACORUS','PLANTES_EPURATRICES','JARDINS DE LEONIE','pc',1.65,' 0 à -10cm  /  soleil  /  6  /  mai juin',null,'',now());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(ligne,typePresta,designation,categorie,fournisseur,unite,prix,detail,prixHorsTransport,Reference,DateModif) values (186,'MATIERE','IRIS LAEVIGATA','PLANTES_EPURATRICES','JARDINS DE LEONIE','pc',1.65,' 0 à -10cm  /  soleil/mi ombre  /  5  /  mai juin',null,'',now());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(ligne,typePresta,designation,categorie,fournisseur,unite,prix,detail,prixHorsTransport,Reference,DateModif) values (187,'MATIERE','IRIS VERSICOLOR','PLANTES_EPURATRICES','JARDINS DE LEONIE','pc',1.65,' 0 à -20cm  /  soleil/mi ombre  /  6  /  juin juil',null,'',now());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(ligne,typePresta,designation,categorie,fournisseur,unite,prix,detail,prixHorsTransport,Reference,DateModif) values (188,'MATIERE','JUNCUS EFFUSUS','PLANTES_EPURATRICES','JARDINS DE LEONIE','pc',1.65,' 0 à -10cm  /  soleil/mi ombre  /  4 ',null,'',now());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(ligne,typePresta,designation,categorie,fournisseur,unite,prix,detail,prixHorsTransport,Reference,DateModif) values (189,'MATIERE','JUNCUS INFLEXUS','PLANTES_EPURATRICES','JARDINS DE LEONIE','pc',1.65,' 0 à -10cm  /  soleil/mi ombre  / 5 ',null,'',now());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(ligne,typePresta,designation,categorie,fournisseur,unite,prix,detail,prixHorsTransport,Reference,DateModif) values (190,'MATIERE','LYTHRUM SALICARIA','PLANTES_EPURATRICES','JARDINS DE LEONIE','pc',1.65,' 0 à -5cm  /  soleil/mi ombre  /  5  /  juin à août',null,'',now());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(ligne,typePresta,designation,categorie,fournisseur,unite,prix,detail,prixHorsTransport,Reference,DateModif) values (191,'MATIERE','PONTEDERIA CORDATA','PLANTES_EPURATRICES','JARDINS DE LEONIE','pc',1.65,' 0 à -30cm /  soleil/mi ombre  /  4  /  juin à sept',null,'',now());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(ligne,typePresta,designation,categorie,fournisseur,unite,prix,detail,prixHorsTransport,Reference,DateModif)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printemps',null,'',now());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(ligne,typePresta,designation,categorie,fournisseur,unite,prix,detail,prixHorsTransport,Reference,DateModif) values (193,'MATIERE','SCIRPUS LACUSTRIS','PLANTES_EPURATRICES','JARDINS DE LEONIE','pc',1.65,' 0 à -60cm  /  soleil/mi ombre  /  6 ',null,'',now());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(ligne,typePresta,designation,categorie,fournisseur,unite,prix,detail,prixHorsTransport,Reference,DateModif)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haut',null,'',now());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(ligne,typePresta,designation,categorie,fournisseur,unite,prix,detail,prixHorsTransport,Reference,DateModif) values (195,'MATIERE','ALISMA PLANTAGO','PLANTES_EPURATRICES','JARDINS DE LEONIE','pc',2.1,' 0 à -20cm  /  soleil/mi ombre  /  6 ',null,'',now());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(ligne,typePresta,designation,categorie,fournisseur,unite,prix,detail,prixHorsTransport,Reference,DateModif)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vanille',null,'',now());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(ligne,typePresta,designation,categorie,fournisseur,unite,prix,detail,prixHorsTransport,Reference,DateModif) values (197,'MATIERE','CALTHA PALUSTRIS','PLANTES_EPURATRICES','JARDINS DE LEONIE','pc',1.65,' 0 à -10cm  /  soleil/mi ombre  / 6  /  mai avril-sept oct',null,'',now());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(ligne,typePresta,designation,categorie,fournisseur,unite,prix,detail,prixHorsTransport,Reference,DateModif)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sombres',null,'',now());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(ligne,typePresta,designation,categorie,fournisseur,unite,prix,detail,prixHorsTransport,Reference,DateModif) values (199,'MATIERE','CAREX GRAYI','PLANTES_EPURATRICES','JARDINS DE LEONIE','pc',1.65,'humide  /  soleil/mi ombre  /  6  ',null,'',now());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(ligne,typePresta,designation,categorie,fournisseur,unite,prix,detail,prixHorsTransport,Reference,DateModif) values (200,'MATIERE','ACORUS CALAMUS','PLANTES_EPURATRICES','JARDINS DE LEONIE','pc',1.65,'0 à -20cm  /  soleil/mi ombre  /  5',null,'',now());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(ligne,typePresta,designation,categorie,fournisseur,unite,prix,detail,prixHorsTransport,Reference,DateModif) values (201,'MATIERE','ACORUS CALAMUS VARIEGATA','PLANTES_EPURATRICES','JARDINS DE LEONIE','pc',1.65,'0 à -20cm  /  soleil/mi ombre  /  5',null,'',now());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(ligne,typePresta,designation,categorie,fournisseur,unite,prix,detail,prixHorsTransport,Reference,DateModif) values (202,'MATIERE','ACORUS GRAMINEUS OGON','PLANTES_AQUATIQUES','JARDINS DE LEONIE','pc',2.8,'0 à -10cm  /  soleil/mi ombre  /  5  ',null,'',now());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(ligne,typePresta,designation,categorie,fournisseur,unite,prix,detail,prixHorsTransport,Reference,DateModif) values (203,'MATIERE','ANEMOPSIS CALIFORNICA','PLANTES_AQUATIQUES','JARDINS DE LEONIE','pc',3.85,'0 à -5cm  /  soleil  /  4  / avril à juin',null,'',now());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(ligne,typePresta,designation,categorie,fournisseur,unite,prix,detail,prixHorsTransport,Reference,DateModif) values (204,'MATIERE','CALLA PALUSTRIS','PLANTES_AQUATIQUES','JARDINS DE LEONIE','pc',2.8,'0 à -15cm  /  soleil  /  8  /  mai à août',null,'',now());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(ligne,typePresta,designation,categorie,fournisseur,unite,prix,detail,prixHorsTransport,Reference,DateModif) values (205,'MATIERE','CALLITRICHE VERNALIS','PLANTES_AQUATIQUES','JARDINS DE LEONIE','pc',2.8,'-5 à -50cm  /  soleil/mi ombre  /  3  /  mai à juil',null,'',now());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(ligne,typePresta,designation,categorie,fournisseur,unite,prix,detail,prixHorsTransport,Reference,DateModif) values (206,'MATIERE','CYPERUS ALTERNIFOLIUS','PLANTES_AQUATIQUES','JARDINS DE LEONIE','pc',2.8,'0 à -30cm  /  soleil/mi ombre  /  2  ',null,'',now());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(ligne,typePresta,designation,categorie,fournisseur,unite,prix,detail,prixHorsTransport,Reference,DateModif) values (207,'MATIERE','DICHROMENA COLORATA','PLANTES_AQUATIQUES','JARDINS DE LEONIE','pc',2.8,'0 à -10cm  /  soleil/mi ombre  /  5  /  avril à sept',null,'',now());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(ligne,typePresta,designation,categorie,fournisseur,unite,prix,detail,prixHorsTransport,Reference,DateModif) values (208,'MATIERE','ELEOCHARIS ACICULARIS','PLANTES_AQUATIQUES','JARDINS DE LEONIE','pc',2.8,'-10 à -60cm  /  soleil/mi ombre  /  6',null,'',now());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(ligne,typePresta,designation,categorie,fournisseur,unite,prix,detail,prixHorsTransport,Reference,DateModif) values (209,'MATIERE','EQUISETUM FLUVATILE','PLANTES_AQUATIQUES','JARDINS DE LEONIE','pc',2.8,'0 à -10cm  /  soleil/mi ombre  /  3  ',null,'',now());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(ligne,typePresta,designation,categorie,fournisseur,unite,prix,detail,prixHorsTransport,Reference,DateModif) values (210,'MATIERE','EQUISETUM JAPONICUM','PLANTES_AQUATIQUES','JARDINS DE LEONIE','pc',3.15,'0 à -10cm  /  soleil/mi ombre  /  2',null,'',now());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(ligne,typePresta,designation,categorie,fournisseur,unite,prix,detail,prixHorsTransport,Reference,DateModif) values (211,'MATIERE','HYDROCOTYLE VULGARIS','PLANTES_AQUATIQUES','JARDINS DE LEONIE','pc',2.8,'0 à -10cm  /  soleil/mi ombre  /  4',null,'',now());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(ligne,typePresta,designation,categorie,fournisseur,unite,prix,detail,prixHorsTransport,Reference,DateModif) values (212,'MATIERE','JUNCUS EFFUSUS SPIRALIS','PLANTES_AQUATIQUES','JARDINS DE LEONIE','pc',3.5,'0 à-5cm  /  soleil/mi ombre  /  6',null,'',now());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(ligne,typePresta,designation,categorie,fournisseur,unite,prix,detail,prixHorsTransport,Reference,DateModif) values (213,'MATIERE','NYMPHAEA COLORADO','PLANTES_AQUATIQUES','JARDINS DE LEONIE','pc',14,'-40 à -60cm  /  soleil  /  1  /  mai à octobre',null,'',now());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(ligne,typePresta,designation,categorie,fournisseur,unite,prix,detail,prixHorsTransport,Reference,DateModif) values (214,'MATIERE','NYMPHAEA GONNERE','PLANTES_AQUATIQUES','JARDINS DE LEONIE','pc',12.6,'-40 à -90cm  /  soleil  /  1  /  mai à sept',null,'',now());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(ligne,typePresta,designation,categorie,fournisseur,unite,prix,detail,prixHorsTransport,Reference,DateModif) values (215,'MATIERE','NYMPHAEA JAMES BRYDON','PLANTES_AQUATIQUES','JARDINS DE LEONIE','pc',14,'-30 à -100cm  /  soleil  /  1  /  mai à sept',null,'',now());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(ligne,typePresta,designation,categorie,fournisseur,unite,prix,detail,prixHorsTransport,Reference,DateModif) values (216,'MATIERE','NYMPHAEA MARLICEA CHROMETELLA','PLANTES_AQUATIQUES','JARDINS DE LEONIE','pc',12.6,'-40 à -80cm  /  soleil  /  1  /  mai à sept',null,'',now());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(ligne,typePresta,designation,categorie,fournisseur,unite,prix,detail,prixHorsTransport,Reference,DateModif) values (217,'MATIERE','0ENANTHE JAVANICA FLAMINGO','PLANTES_AQUATIQUES','JARDINS DE LEONIE','pc',2.8,'0 à -10cm  /  soleil/mi ombre  / 5  / juin à août',null,'',now());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(ligne,typePresta,designation,categorie,fournisseur,unite,prix,detail,prixHorsTransport,Reference,DateModif) values (218,'MATIERE','SAGITTARIA GRAMINEA','PLANTES_AQUATIQUES','JARDINS DE LEONIE','pc',3.5,'0 à -20cm  /  soleil/mi ombre  /  5  /  juil à sept',null,'',now());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(ligne,typePresta,designation,categorie,fournisseur,unite,prix,detail,prixHorsTransport,Reference,DateModif) values (219,'MATIERE','SCIRPUS ZEBRINUS','PLANTES_AQUATIQUES','JARDINS DE LEONIE','pc',3.15,'0 à -10cm  /  soleil/mi ombre  /  6  ',null,'',now());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(ligne,typePresta,designation,categorie,fournisseur,unite,prix,detail,prixHorsTransport,Reference,DateModif) values (220,'MATIERE','STRATIOTES ALOÏDES','PLANTES_AQUATIQUES','JARDINS DE LEONIE','pc',4.9,'flottante  /  soleil/mi ombre  /  3',null,'',now());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(ligne,typePresta,designation,categorie,fournisseur,unite,prix,detail,prixHorsTransport,Reference,DateModif) values (222,'MATIERE','ANGELICA GIGAS','PLANTES_SOL_HUMIDE','JARDINS DE LEONIE','pc',3.15,'soleil/mi ombre  /  1  /  août-sept  /  100',null,'',now());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(ligne,typePresta,designation,categorie,fournisseur,unite,prix,detail,prixHorsTransport,Reference,DateModif) values (223,'MATIERE','DARMERA PELTATA','PLANTES_SOL_HUMIDE','JARDINS DE LEONIE','pc',3.15,'mi ombre/o  /  3 /  avril-mai  /  100',null,'',now());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(ligne,typePresta,designation,categorie,fournisseur,unite,prix,detail,prixHorsTransport,Reference,DateModif) values (224,'MATIERE','ERIOPHORUM ANGUSTIFOLIUM','PLANTES_SOL_HUMIDE','JARDINS DE LEONIE','pc',3.15,'soleil/mi ombre  /  8  /  40',null,'',now());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(ligne,typePresta,designation,categorie,fournisseur,unite,prix,detail,prixHorsTransport,Reference,DateModif) values (225,'MATIERE','GEUM MAI TAI','PLANTES_SOL_HUMIDE','JARDINS DE LEONIE','pc',3.15,'P  /  soleil  /  6  /  mai à juil  /  45',null,'',now());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(ligne,typePresta,designation,categorie,fournisseur,unite,prix,detail,prixHorsTransport,Reference,DateModif) values (226,'MATIERE','HOUTTUYNIA CORDATA CHAMELEON','PLANTES_SOL_HUMIDE','JARDINS DE LEONIE','pc',2.8,'soleil/mi ombre  /  4  /  juin à août  /  35',null,'',now());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(ligne,typePresta,designation,categorie,fournisseur,unite,prix,detail,prixHorsTransport,Reference,DateModif) values (227,'MATIERE','LYSIMACHIA NUMMULARIA AUREA','PLANTES_SOL_HUMIDE','JARDINS DE LEONIE','pc',2.8,'P  /  soleil/mi ombre  /  5  /  mai à juil  /  5',null,'',now());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(ligne,typePresta,designation,categorie,fournisseur,unite,prix,detail,prixHorsTransport,Reference,DateModif) values (228,'MATIERE','LYSIMACHIA PUNCTATA ALEXANDER','PLANTES_SOL_HUMIDE','JARDINS DE LEONIE','pc',2.8,'soleil/mi ombre  /  5  /  juin à août  /  60',null,'',now());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(ligne,typePresta,designation,categorie,fournisseur,unite,prix,detail,prixHorsTransport,Reference,DateModif) values (229,'MATIERE','SAGINA SUBULATA','PLANTES_SOL_HUMIDE','JARDINS DE LEONIE','pc',2.8,'P  /  soleil/mi ombre  /  20  /  mai à août  /  5',null,'',now());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(ligne,typePresta,designation,categorie,fournisseur,unite,prix,detail,prixHorsTransport,Reference,DateModif) values (230,'MATIERE','SCHIZOSTYLIS COCCINEA MAJOR','PLANTES_SOL_HUMIDE','JARDINS DE LEONIE','pc',2.8,'P  /  soleil/mi ombre  /  6  /  sept à dec  /  40',null,'',now());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(ligne,typePresta,designation,categorie,fournisseur,unite,prix,detail,prixHorsTransport,Reference,DateModif) values (231,'MATIERE','THULBACHIA VIOLACEA','PLANTES_SOL_HUMIDE','JARDINS DE LEONIE','pc',3.15,'soleil  /  5  /  juil à oct  /  30',null,'',now());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(ligne,typePresta,designation,categorie,fournisseur,unite,prix,detail,prixHorsTransport,Reference,DateModif) values (232,'MATIERE','TRADESCANTIA ZWANENBURG BLUE','PLANTES_SOL_HUMIDE','JARDINS DE LEONIE','pc',3.15,'soleil/mi ombre  /  6  /  mai à sept  /  40',null,'',now());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(ligne,typePresta,designation,categorie,fournisseur,unite,prix,detail,prixHorsTransport,Reference,DateModif) values (234,'MATIERE','ACANTHUS SPINOSUS','PLANTES_SOL_FRAIS','JARDINS DE LEONIE','pc',3.15,'P  /  soleil/mi ombre  /  3  /  juin à août  /  80',null,'',now());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(ligne,typePresta,designation,categorie,fournisseur,unite,prix,detail,prixHorsTransport,Reference,DateModif) values (235,'MATIERE','ACANTHUS WHITEWATER','PLANTES_SOL_FRAIS','JARDINS DE LEONIE','pc',5.6,'P  /  soleil/mi ombre  /  3  /  juin à sept  /  150',null,'',now());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(ligne,typePresta,designation,categorie,fournisseur,unite,prix,detail,prixHorsTransport,Reference,DateModif) values (237,'MATIERE','CAMASSIA BLAUWE DONAU','PLANTES_SOL_FRAIS','JARDINS DE LEONIE','pc',3.15,'soleil/mi ombre  /  15  / mai-juin  /  60',null,'',now());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(ligne,typePresta,designation,categorie,fournisseur,unite,prix,detail,prixHorsTransport,Reference,DateModif) values (238,'MATIERE','DESCHAMPSIA FLEXUOSA TATRA GOLD','PLANTES_SOL_FRAIS','JARDINS DE LEONIE','pc',2.8,'P  /  soleil/mi ombre  /  9  /  50',null,'',now());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(ligne,typePresta,designation,categorie,fournisseur,unite,prix,detail,prixHorsTransport,Reference,DateModif) values (239,'MATIERE','ECHINACEA PURPUREA CATHARINA','PLANTES_SOL_FRAIS','JARDINS DE LEONIE','pc',3.85,'soleil  /  8  /  juil à sept  /  60',null,'',now());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(ligne,typePresta,designation,categorie,fournisseur,unite,prix,detail,prixHorsTransport,Reference,DateModif) values (240,'MATIERE','ECHINACEA CINNAMON CUPCAKE','PLANTES_SOL_FRAIS','JARDINS DE LEONIE','pc',3.85,'soleil  /  8  /  juil à sept  /  50',null,'',now());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(ligne,typePresta,designation,categorie,fournisseur,unite,prix,detail,prixHorsTransport,Reference,DateModif) values (241,'MATIERE','GERANIUM ORKNEY CHERRY','PLANTES_SOL_FRAIS','JARDINS DE LEONIE','pc',3.15,'P  /  toute  /  6  /  juin à sept  /  30',null,'',now());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(ligne,typePresta,designation,categorie,fournisseur,unite,prix,detail,prixHorsTransport,Reference,DateModif) values (242,'MATIERE','HAKONECHLOA MACRA NICOLAS','PLANTES_SOL_FRAIS','JARDINS DE LEONIE','pc',3.5,'P  /  soleil/mi ombre  /  4  /  40',null,'',now());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(ligne,typePresta,designation,categorie,fournisseur,unite,prix,detail,prixHorsTransport,Reference,DateModif) values (243,'MATIERE','BITE','PLANTES_SOL_FRAIS','','un',2,'',null,'',now());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(ligne,typePresta,designation,categorie,fournisseur,unite,prix,detail,prixHorsTransport,Reference,DateModif)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limaces',null,'',now());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(ligne,typePresta,designation,categorie,fournisseur,unite,prix,detail,prixHorsTransport,Reference,DateModif) values (245,'MATIERE','HOSTA GUACAMOLE','PLANTES_SOL_FRAIS','JARDINS DE LEONIE','pc',3.5,'soleil/mi ombre  /  4  /  juin-juil  /  60',null,'',now());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(ligne,typePresta,designation,categorie,fournisseur,unite,prix,detail,prixHorsTransport,Reference,DateModif) values (247,'MATIERE','LIGULARIA DENTALA DESDEMONA','PLANTES_SOL_FRAIS','JARDINS DE LEONIE','pc',2.8,'mi ombre/o  /  4  /  juil à sept  /  100',null,'',now());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(ligne,typePresta,designation,categorie,fournisseur,unite,prix,detail,prixHorsTransport,Reference,DateModif) values (248,'MATIERE','LYCHNIS FLOS-CUCULIS','PLANTES_SOL_FRAIS','JARDINS DE LEONIE','pc',2.8,'P  /  soleil/mi ombre  /  8  /  mai-juin  /  40',null,'',now());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(ligne,typePresta,designation,categorie,fournisseur,unite,prix,detail,prixHorsTransport,Reference,DateModif) values (249,'MATIERE','PERSICARIA BISTORTA','PLANTES_SOL_FRAIS','JARDINS DE LEONIE','pc',2.8,'soleil  /  6  /  juin à août  /  40',null,'',now());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(ligne,typePresta,designation,categorie,fournisseur,unite,prix,detail,prixHorsTransport,Reference,DateModif) values (250,'MATIERE','RODGERSIA CHOCOLATE WINGS','PLANTES_SOL_FRAIS','JARDINS DE LEONIE','pc',3.5,'soleil/mi ombre  /  1  /  juin à août  /  100',null,'',now());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(ligne,typePresta,designation,categorie,fournisseur,unite,prix,detail,prixHorsTransport,Reference,DateModif) values (251,'MATIERE','TELLIMA GRANDIFLORA RUBRA','PLANTES_SOL_FRAIS','JARDINS DE LEONIE','pc',2.8,'P  /  soleil/mi ombre  /  2  /  mai-juin  /  60',null,'',now());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(ligne,typePresta,designation,categorie,fournisseur,unite,prix,detail,prixHorsTransport,Reference,DateModif) values (252,'MATIERE','POSTE DE RELEVAGE EAUX USEES 2 POMPES','POSTES_DE_RELEVAGES','SASKIT','pc',0,'-',null,'SRS4',now());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(ligne,typePresta,designation,categorie,fournisseur,unite,prix,detail,prixHorsTransport,Reference,DateModif) values (253,'MATIERE','CONNECTEUR 3 POLES','POSTES_DE_RELEVAGES','SASKIT','pc',10.5,'-',null,'MCONECT',now());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(ligne,typePresta,designation,categorie,fournisseur,unite,prix,detail,prixHorsTransport,Reference,DateModif) values (254,'MATIERE','RACCORD PEHD SOUPLE POUR POSTE DE RELEVAGE','POSTES_DE_RELEVAGES','SASKIT','pc',15,'-',null,'MRACPEHD50',now());</v>
          </cell>
          <cell r="K254">
            <v>254</v>
          </cell>
        </row>
        <row r="255">
          <cell r="B255" t="str">
            <v>BROYEUR AQUATIRIS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(ligne,typePresta,designation,categorie,fournisseur,unite,prix,detail,prixHorsTransport,Reference,DateModif) values (255,'MATIERE','BROYEUR AQUATIRIS','POSTES_DE_RELEVAGES','SASKIT','pc',497.35,'',null,'',now());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(ligne,typePresta,designation,categorie,fournisseur,unite,prix,detail,prixHorsTransport,Reference,DateModif) values (256,'MATIERE','POMPES EAUX CLAIRES - OPTIMA','POSTES_DE_RELEVAGES','SASKIT','pc',111,'-',null,'MOPTIMA',now());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(ligne,typePresta,designation,categorie,fournisseur,unite,prix,detail,prixHorsTransport,Reference,DateModif) values (257,'MATIERE','POMPES EAUX CLAIRES - BEST ONE VOX','POSTES_DE_RELEVAGES','SASKIT','pc',129,'-',null,'MBEST',now());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(ligne,typePresta,designation,categorie,fournisseur,unite,prix,detail,prixHorsTransport,Reference,DateModif) values (258,'MATIERE','OVERFLOW ALARM BOX','POSTES_DE_RELEVAGES','SASKIT','pc',130.5,'-',null,'MALARME',now());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(ligne,typePresta,designation,categorie,fournisseur,unite,prix,detail,prixHorsTransport,Reference,DateModif) values (259,'MATIERE','POMPES SUBMERSIBLES POUR EAUX CHARGEES - RIGHT','POSTES_DE_RELEVAGES','SASKIT','pc',181.5,'-',null,'MRIGHT75',now());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(ligne,typePresta,designation,categorie,fournisseur,unite,prix,detail,prixHorsTransport,Reference,DateModif) values (260,'MATIERE','POMPES SUBMERSIBLES POUR EAUX CHARGEES - RIGHT','POSTES_DE_RELEVAGES','SASKIT','pc',225.4,'-',null,'MRIGHT100',now());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(ligne,typePresta,designation,categorie,fournisseur,unite,prix,detail,prixHorsTransport,Reference,DateModif) values (261,'MATIERE','POMPES SUBMERSIBLES POUR EAUX CHARGEES - DW VOX','POSTES_DE_RELEVAGES','SASKIT','pc',303.8,'-',null,'MDWVOX75',now());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(ligne,typePresta,designation,categorie,fournisseur,unite,prix,detail,prixHorsTransport,Reference,DateModif) values (262,'MATIERE','POSTE DE RELEVAGE EAUX CLAIRES','POSTES_DE_RELEVAGES','SASKIT','pc',339.55,'-',null,'ECSPR-600',now());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(ligne,typePresta,designation,categorie,fournisseur,unite,prix,detail,prixHorsTransport,Reference,DateModif) values (263,'MATIERE','POMPES SUBMERSIBLES POUR EAUX CHARGEES - DW VOX','POSTES_DE_RELEVAGES','SASKIT','pc',373.8,'-',null,'MDWVOX150',now());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(ligne,typePresta,designation,categorie,fournisseur,unite,prix,detail,prixHorsTransport,Reference,DateModif) values (264,'MATIERE','POMPES SUBMERSIBLES POUR EAUX CHARGEES - DW VOX','POSTES_DE_RELEVAGES','SASKIT','pc',414.4,'-',null,'MDWVOX100',now());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(ligne,typePresta,designation,categorie,fournisseur,unite,prix,detail,prixHorsTransport,Reference,DateModif) values (265,'MATIERE','POSTE DE RELEVAGE POMPE RIGHT','POSTES_DE_RELEVAGES','SASKIT','pc',669,'-',null,'SPR-900-50',now());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(ligne,typePresta,designation,categorie,fournisseur,unite,prix,detail,prixHorsTransport,Reference,DateModif) values (266,'MATIERE','POSTE DE RELEVAGE CUVE Ø800','POSTES_DE_RELEVAGES','SASKIT','pc',755.67,'-',null,'NSPR-900',now());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(ligne,typePresta,designation,categorie,fournisseur,unite,prix,detail,prixHorsTransport,Reference,DateModif) values (267,'MATIERE','POSTE DE RELEVAGE POMPE DWVOX','POSTES_DE_RELEVAGES','SASKIT','pc',785.7,'-',null,'SPR-900-63',now());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(ligne,typePresta,designation,categorie,fournisseur,unite,prix,detail,prixHorsTransport,Reference,DateModif) values (268,'MATIERE','POSTE DE RELEVAGE AVEC BARRES DE GUIDAGE','POSTES_DE_RELEVAGES','SASKIT','pc',899,'-',null,'NSPR-1200-PA',now());</v>
          </cell>
          <cell r="K268">
            <v>268</v>
          </cell>
        </row>
        <row r="269">
          <cell r="B269">
            <v>0</v>
          </cell>
          <cell r="K269">
            <v>0</v>
          </cell>
        </row>
        <row r="270">
          <cell r="B270" t="str">
            <v>TUYAUX PRESSION PE  DIA 50    50M</v>
          </cell>
          <cell r="D270" t="str">
            <v>PRESSION_DIA_50</v>
          </cell>
          <cell r="E270" t="str">
            <v>PUM</v>
          </cell>
          <cell r="F270">
            <v>3.7383999999999999</v>
          </cell>
          <cell r="G270" t="str">
            <v>pc</v>
          </cell>
          <cell r="H270" t="str">
            <v>-</v>
          </cell>
          <cell r="I270">
            <v>3.7383999999999999</v>
          </cell>
          <cell r="J270" t="str">
            <v>Insert into SC_Matieres (ligne,typePresta,designation,categorie,fournisseur,unite,prix,detail,prixHorsTransport,Reference,DateModif) values (270,'MATIERE','TUYAUX PRESSION PE  DIA 50    50M','PRESSION_DIA_50','PUM','pc',3.7384,'-',3.7384,'',now());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(ligne,typePresta,designation,categorie,fournisseur,unite,prix,detail,prixHorsTransport,Reference,DateModif) values (271,'MATIERE','RACCORD PVC-PE DIA 50 X1/5 RÉF 3-3661','PRESSION_DIA_50','PUM','pc',null,'-',6.75,'',now());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(ligne,typePresta,designation,categorie,fournisseur,unite,prix,detail,prixHorsTransport,Reference,DateModif) values (272,'MATIERE','MANCHON PVC PRESSION TAR RENF 50X1¨1/2 RÉF 1-3394','PRESSION_DIA_50','PUM','pc',null,'-',9.02,'',now());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(ligne,typePresta,designation,categorie,fournisseur,unite,prix,detail,prixHorsTransport,Reference,DateModif) values (273,'MATIERE','BARRE T 40','PROTECTIONS_SANITAIRES','SASKIT','ml',16.72,'-',null,'',now());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(ligne,typePresta,designation,categorie,fournisseur,unite,prix,detail,prixHorsTransport,Reference,DateModif) values (274,'MATIERE','BARRE T 45','PROTECTIONS_SANITAIRES','SASKIT','ml',18.48,'-',null,'',now());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(ligne,typePresta,designation,categorie,fournisseur,unite,prix,detail,prixHorsTransport,Reference,DateModif) values (275,'MATIERE','BARRE T 50','PROTECTIONS_SANITAIRES','SASKIT','ml',20.5,'',null,'',now());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(ligne,typePresta,designation,categorie,fournisseur,unite,prix,detail,prixHorsTransport,Reference,DateModif) values (276,'MATIERE','CORNIÈRE GALVA 40','PROTECTIONS_SANITAIRES','','ml',15,'',null,'',now());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(ligne,typePresta,designation,categorie,fournisseur,unite,prix,detail,prixHorsTransport,Reference,DateModif) values (277,'MATIERE','CAILLEBOTIS 1X1 M','PROTECTIONS_SANITAIRES','SASKIT','pc',24.09,'-',null,'',now());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(ligne,typePresta,designation,categorie,fournisseur,unite,prix,detail,prixHorsTransport,Reference,DateModif) values (278,'MATIERE','CAILLEBOTIS 1X1,5 M','PROTECTIONS_SANITAIRES','SASKIT','pc',29.997,'-',null,'',now());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(ligne,typePresta,designation,categorie,fournisseur,unite,prix,detail,prixHorsTransport,Reference,DateModif) values (279,'MATIERE','KIT CAILLEBOTIS FV GEOMEMBRANE 3EH3*2','PROTECTIONS_SANITAIRES','SASKIT','pc',221.69,'',null,'PSR3EH3X2',now());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(ligne,typePresta,designation,categorie,fournisseur,unite,prix,detail,prixHorsTransport,Reference,DateModif) values (280,'MATIERE','KIT CAILLEBOTIS FV GEOMEMBRANE 4EH4*2','PROTECTIONS_SANITAIRES','SASKIT','pc',279.92,'-',null,'PSR4EH4X2',now());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(ligne,typePresta,designation,categorie,fournisseur,unite,prix,detail,prixHorsTransport,Reference,DateModif) values (281,'MATIERE','KIT CAILLEBOTIS FV GEOMEMBRANE 5EH4*2,5','PROTECTIONS_SANITAIRES','SASKIT','pc',332.96,'-',null,'PSR5EH4X2.5',now());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(ligne,typePresta,designation,categorie,fournisseur,unite,prix,detail,prixHorsTransport,Reference,DateModif) values (282,'MATIERE','KIT CAILLEBOTIS FV GEOMEMBRANE 6EH4*3','PROTECTIONS_SANITAIRES','SASKIT','pc',445.36,'-',null,'PSR6EH4X3',now());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(ligne,typePresta,designation,categorie,fournisseur,unite,prix,detail,prixHorsTransport,Reference,DateModif) values (283,'MATIERE','KIT CAILLEBOTIS FV GEOMEMBRANE 6EH6*2','PROTECTIONS_SANITAIRES','SASKIT','pc',584.74,'-',null,'PSR6EH6X2',now());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(ligne,typePresta,designation,categorie,fournisseur,unite,prix,detail,prixHorsTransport,Reference,DateModif) values (284,'MATIERE','KIT CAILLEBOTIS FV GEOMEMBRANE 7EH4*3,5','PROTECTIONS_SANITAIRES','SASKIT','pc',497.4,'-',null,'PSR7EH4X3.5',now());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(ligne,typePresta,designation,categorie,fournisseur,unite,prix,detail,prixHorsTransport,Reference,DateModif) values (285,'MATIERE','KIT CAILLEBOTIS FV GEOMEMBRANE 8EH4*4','PROTECTIONS_SANITAIRES','SASKIT','pc',610.8,'-',null,'PSR8EH4X4',now());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(ligne,typePresta,designation,categorie,fournisseur,unite,prix,detail,prixHorsTransport,Reference,DateModif) values (286,'MATIERE','KIT CAILLEBOTIS FV GEOMEMBRANE 9EH4*4,5','PROTECTIONS_SANITAIRES','SASKIT','pc',662.84,'',null,'PSR9EH4X4.5',now());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(ligne,typePresta,designation,categorie,fournisseur,unite,prix,detail,prixHorsTransport,Reference,DateModif) values (287,'MATIERE','KIT CAILLEBOTIS FV GEOMEMBRANE 10EH4*5','PROTECTIONS_SANITAIRES','SASKIT','pc',776.24,'',null,'PSR10EH4X5',now());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(ligne,typePresta,designation,categorie,fournisseur,unite,prix,detail,prixHorsTransport,Reference,DateModif) values (288,'MATIERE','KIT CAILLEBOTIS FV GEOMEMBRANE 12EH4*6','PROTECTIONS_SANITAIRES','SASKIT','pc',1002.06,'',null,'PSR12EH6X4',now());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(ligne,typePresta,designation,categorie,fournisseur,unite,prix,detail,prixHorsTransport,Reference,DateModif) values (289,'MATIERE','KIT CAILLEBOTIS FV GEOMEMBRANE 14EH4*7','PROTECTIONS_SANITAIRES','SASKIT','pc',1160.34,'',null,'PSR14EH7X4',now());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(ligne,typePresta,designation,categorie,fournisseur,unite,prix,detail,prixHorsTransport,Reference,DateModif) values (290,'MATIERE','KIT CAILLEBOTIS FV GEOMEMBRANE 14EH8*3,5','PROTECTIONS_SANITAIRES','SASKIT','pc',1055.68,'',null,'PSR14EH8X3.5',now());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(ligne,typePresta,designation,categorie,fournisseur,unite,prix,detail,prixHorsTransport,Reference,DateModif) values (291,'MATIERE','KIT CAILLEBOTIS FV GEOMEMBRANE 16EH4*8','PROTECTIONS_SANITAIRES','SASKIT','pc',1309.92,'-',null,'PSR16EH8X4',now());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(ligne,typePresta,designation,categorie,fournisseur,unite,prix,detail,prixHorsTransport,Reference,DateModif) values (292,'MATIERE','KIT CAILLEBOTIS FV GEOMEMBRANE 18EH4,5*8','PROTECTIONS_SANITAIRES','SASKIT','pc',1416,'-',null,'PSR18EH8X4.5',now());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(ligne,typePresta,designation,categorie,fournisseur,unite,prix,detail,prixHorsTransport,Reference,DateModif) values (293,'MATIERE','KIT CAILLEBOTIS FV GEOMEMBRANE 20EH8*5','PROTECTIONS_SANITAIRES','SASKIT','pc',1670.24,'-',null,'PSR20EH8X5',now());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(ligne,typePresta,designation,categorie,fournisseur,unite,prix,detail,prixHorsTransport,Reference,DateModif) values (295,'MATIERE','VIS PENTURE','QUINCAILLERIE','FOUSSIER','pc',0.3712,'-',0.3712,'',now());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(ligne,typePresta,designation,categorie,fournisseur,unite,prix,detail,prixHorsTransport,Reference,DateModif) values (296,'MATIERE','VIS INOX 50','QUINCAILLERIE','FOUSSIER','pc',0.11515,'-',0.11515,'',now());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(ligne,typePresta,designation,categorie,fournisseur,unite,prix,detail,prixHorsTransport,Reference,DateModif) values (297,'MATIERE','VIS INOX 70','QUINCAILLERIE','FOUSSIER','pc',0.187,'-',0.187,'',now());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(ligne,typePresta,designation,categorie,fournisseur,unite,prix,detail,prixHorsTransport,Reference,DateModif) values (298,'MATIERE','CLOUS INOX','QUINCAILLERIE','','pc',0.15,'',null,'',now());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(ligne,typePresta,designation,categorie,fournisseur,unite,prix,detail,prixHorsTransport,Reference,DateModif) values (299,'MATIERE','VIS INOX 6/100 SPÉCIALE','QUINCAILLERIE','','pc',0.6,'-',null,'',now());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(ligne,typePresta,designation,categorie,fournisseur,unite,prix,detail,prixHorsTransport,Reference,DateModif) values (300,'MATIERE','VIS INOX 100','QUINCAILLERIE','FOUSSIER','pc',0.394833333333333,'-',0.394833333333333,'',now());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(ligne,typePresta,designation,categorie,fournisseur,unite,prix,detail,prixHorsTransport,Reference,DateModif) values (301,'MATIERE','VIS INOX 120','QUINCAILLERIE','FOUSSIER','pc',0.4738,'-',0.4738,'',now());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(ligne,typePresta,designation,categorie,fournisseur,unite,prix,detail,prixHorsTransport,Reference,DateModif) values (302,'MATIERE','RÉDUCTION 50-40','REDUCTIONS','PUM','pc',0.75,'-',0.75,'',now());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(ligne,typePresta,designation,categorie,fournisseur,unite,prix,detail,prixHorsTransport,Reference,DateModif) values (303,'MATIERE','RÉDUCTION 63-50','REDUCTIONS','PUM','pc',3.04,'-',3.04,'',now());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(ligne,typePresta,designation,categorie,fournisseur,unite,prix,detail,prixHorsTransport,Reference,DateModif) values (304,'MATIERE','RÉDUCTION 100-50','REDUCTIONS','PUM','pc',3.04,'-',3.04,'',now());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(ligne,typePresta,designation,categorie,fournisseur,unite,prix,detail,prixHorsTransport,Reference,DateModif) values (305,'MATIERE','RÉDUCTION 100-63','REDUCTIONS','PUM','pc',3.6,'-',3.6,'',now());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(ligne,typePresta,designation,categorie,fournisseur,unite,prix,detail,prixHorsTransport,Reference,DateModif) values (306,'MATIERE','RÉDUCTION 100-80','REDUCTIONS','PUM','pc',3.21,'-',3.21,'',now());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(ligne,typePresta,designation,categorie,fournisseur,unite,prix,detail,prixHorsTransport,Reference,DateModif) values (307,'MATIERE','RÉDUCTION 110-100','REDUCTIONS','PUM','pc',4.03,'-',4.03,'',now());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(ligne,typePresta,designation,categorie,fournisseur,unite,prix,detail,prixHorsTransport,Reference,DateModif) values (308,'MATIERE','REGARD PLUVIALE BÉTON 25 X 25','REGARDS_ BETON','PUM','pc',10.98,'-',10.98,'',now());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(ligne,typePresta,designation,categorie,fournisseur,unite,prix,detail,prixHorsTransport,Reference,DateModif) values (309,'MATIERE','REHAUSSE BÉTON 25 X 25','REGARDS_ BETON','PUM','pc',8.93,'-',8.93,'',now());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(ligne,typePresta,designation,categorie,fournisseur,unite,prix,detail,prixHorsTransport,Reference,DateModif) values (310,'MATIERE','COUVERCLE POUR BOITE PLUVIALE BÉTON 25 X 25','REGARDS_ BETON','PUM','pc',4.2,'-',4.2,'',now());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(ligne,typePresta,designation,categorie,fournisseur,unite,prix,detail,prixHorsTransport,Reference,DateModif) values (311,'MATIERE','REGARD BÉTON FLASQUE PLASTIQUE 30 X30','REGARDS_ BETON','PUM','pc',13.28,'-',13.28,'',now());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(ligne,typePresta,designation,categorie,fournisseur,unite,prix,detail,prixHorsTransport,Reference,DateModif) values (312,'MATIERE','COUVERCLE PR BOITE PLUVIALE 30 X30','REGARDS_ BETON','PUM','pc',4.8,'-',4.8,'',now());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(ligne,typePresta,designation,categorie,fournisseur,unite,prix,detail,prixHorsTransport,Reference,DateModif) values (313,'MATIERE','KIT RELEVAGE 3 VOIES DIAM 63','REGARDS_ET_REPARTITEURS','SASKIT','pc',177.23,'-',null,'DIR013V63',now());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(ligne,typePresta,designation,categorie,fournisseur,unite,prix,detail,prixHorsTransport,Reference,DateModif) values (314,'MATIERE','COUVERCLE AQUATIRIS POUR REGARD DIR01','REGARDS_ET_REPARTITEURS','SASKIT','pc',20,'-',null,'MCOUVDIR01',now());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(ligne,typePresta,designation,categorie,fournisseur,unite,prix,detail,prixHorsTransport,Reference,DateModif) values (315,'MATIERE','REHAUSSE','REGARDS_ET_REPARTITEURS','SASKIT','pc',30,'-',null,'MREHA',now());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(ligne,typePresta,designation,categorie,fournisseur,unite,prix,detail,prixHorsTransport,Reference,DateModif) values (316,'MATIERE','COUVERCLE AQUATIRIS POUR REGARD PE','REGARDS_ET_REPARTITEURS','SASKIT','pc',34.2,'-',null,'MCOUVRC',now());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(ligne,typePresta,designation,categorie,fournisseur,unite,prix,detail,prixHorsTransport,Reference,DateModif) values (317,'MATIERE','COUVERCLE REGARD GRAVITAIRE DOUBLE SORTIE','REGARDS_ET_REPARTITEURS','SASKIT','pc',36,'-',null,'MCOUVDIG01',now());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(ligne,typePresta,designation,categorie,fournisseur,unite,prix,detail,prixHorsTransport,Reference,DateModif) values (318,'MATIERE','REHAUSSE REGARD','REGARDS_ET_REPARTITEURS','SASKIT','pc',37.5,'-',null,'MREHACUN',now());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(ligne,typePresta,designation,categorie,fournisseur,unite,prix,detail,prixHorsTransport,Reference,DateModif) values (319,'MATIERE','REGARD DE SORTIE SANS FOND (ZRV)','REGARDS_ET_REPARTITEURS','SASKIT','pc',50,'-',null,'PREGAZRV',now());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(ligne,typePresta,designation,categorie,fournisseur,unite,prix,detail,prixHorsTransport,Reference,DateModif) values (320,'MATIERE','REPARTITEUR','REGARDS_ET_REPARTITEURS','SASKIT','pc',50,'-',null,'TOB03',now());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(ligne,typePresta,designation,categorie,fournisseur,unite,prix,detail,prixHorsTransport,Reference,DateModif) values (321,'MATIERE','REGARD HEXAGONAL NON PERCE  AVEC COUVERCLE','REGARDS_ET_REPARTITEURS','SASKIT','pc',66,'-',null,'DIR01',now());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(ligne,typePresta,designation,categorie,fournisseur,unite,prix,detail,prixHorsTransport,Reference,DateModif) values (322,'MATIERE','REGARD CARRE AVEC COUVERCLE','REGARDS_ET_REPARTITEURS','SASKIT','pc',91.8,'-',null,'DIR02',now());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(ligne,typePresta,designation,categorie,fournisseur,unite,prix,detail,prixHorsTransport,Reference,DateModif) values (323,'MATIERE','REGARD DE COLLECTE AVEC COUVERCLE','REGARDS_ET_REPARTITEURS','SASKIT','pc',99,'-',null,'COL01',now());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(ligne,typePresta,designation,categorie,fournisseur,unite,prix,detail,prixHorsTransport,Reference,DateModif) values (324,'MATIERE','KIT DE REPARTITION','REGARDS_ET_REPARTITEURS','SASKIT','pc',112.15,'-',null,'KITTOB03',now());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(ligne,typePresta,designation,categorie,fournisseur,unite,prix,detail,prixHorsTransport,Reference,DateModif) values (325,'MATIERE','RÉPARTITEURS (LA PAIRE)','REGARDS_ET_REPARTITEURS','SASKIT','pc',112.15,'-',null,'KITTOB03',now());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(ligne,typePresta,designation,categorie,fournisseur,unite,prix,detail,prixHorsTransport,Reference,DateModif) values (326,'MATIERE','KIT FV RELEVAGE VANGUI50','REGARDS_ET_REPARTITEURS','SASKIT','pc',121.1,'-',null,'',now());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(ligne,typePresta,designation,categorie,fournisseur,unite,prix,detail,prixHorsTransport,Reference,DateModif) values (327,'MATIERE','REGARD PRESSION DIR 01 GUILLOTINES','REGARDS_ET_REPARTITEURS','SASKIT','pc',120.5,'-',null,'DIR01VANG50',now());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(ligne,typePresta,designation,categorie,fournisseur,unite,prix,detail,prixHorsTransport,Reference,DateModif) values (328,'MATIERE','KIT RELEVAGE 3 VOIES DIAM 50','REGARDS_ET_REPARTITEURS','SASKIT','pc',158.17,'-',null,'',now());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(ligne,typePresta,designation,categorie,fournisseur,unite,prix,detail,prixHorsTransport,Reference,DateModif) values (329,'MATIERE','REGARD DE COLLECTE+KIT MISE EN CHARGE','REGARDS_ET_REPARTITEURS','SASKIT','pc',164.33,'-',null,'KITCOL01',now());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(ligne,typePresta,designation,categorie,fournisseur,unite,prix,detail,prixHorsTransport,Reference,DateModif) values (330,'MATIERE','REGARD DE SORTIE','REGARDS_ET_REPARTITEURS','SASKIT','pc',164.33,'-',null,'KITCOL01',now());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(ligne,typePresta,designation,categorie,fournisseur,unite,prix,detail,prixHorsTransport,Reference,DateModif) values (331,'MATIERE','KIT FV RELEVAGE VANGUI63','REGARDS_ET_REPARTITEURS','SASKIT','pc',167.08,'-',null,'',now());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(ligne,typePresta,designation,categorie,fournisseur,unite,prix,detail,prixHorsTransport,Reference,DateModif) values (332,'MATIERE','KIT GRAVITAIRE PELLE INOX','REGARDS_ET_REPARTITEURS','SASKIT','pc',167.89,'-',null,'KITDIG01',now());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(ligne,typePresta,designation,categorie,fournisseur,unite,prix,detail,prixHorsTransport,Reference,DateModif) values (333,'MATIERE','KIT FV GRAVITAIRE  VANNES GUILLOTINES 110','REGARDS_ET_REPARTITEURS','SASKIT','pc',174.48,'-',null,'KITFVGVAN110',now());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REGARDS_ET_REPARTITEURS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(ligne,typePresta,designation,categorie,fournisseur,unite,prix,detail,prixHorsTransport,Reference,DateModif) values (334,'MATIERE','KIT RELEVAGE 3 VOIES MOTORISÉE DIAM 50 AVEC HORLOGE','REGARDS_ET_REPARTITEURS','SASKIT','pc',494.11,'-',null,'DIR023VMHI50',now());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REGARDS_ET_REPARTITEURS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(ligne,typePresta,designation,categorie,fournisseur,unite,prix,detail,prixHorsTransport,Reference,DateModif) values (335,'MATIERE','KIT RELEVAGE 3 VOIES MOTORISEE DIAM 63 AVEC HORLOGE','REGARDS_ET_REPARTITEURS','SASKIT','pc',520.06,'-',null,'DIR023VMHI63',now());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(ligne,typePresta,designation,categorie,fournisseur,unite,prix,detail,prixHorsTransport,Reference,DateModif) values (336,'MATIERE','NSPR-1800','RELEVAGE','SASKIT','pc',879,'-',null,'NSPR-1800',now());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(ligne,typePresta,designation,categorie,fournisseur,unite,prix,detail,prixHorsTransport,Reference,DateModif) values (337,'MATIERE','ECSPR-900','RELEVAGE','SASKIT','pc',369,'-',null,'ECSPR-900',now());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(ligne,typePresta,designation,categorie,fournisseur,unite,prix,detail,prixHorsTransport,Reference,DateModif) values (338,'MATIERE','ECSPR-1200','RELEVAGE','SASKIT','pc',399,'-',null,'ECSPR-1200',now());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(ligne,typePresta,designation,categorie,fournisseur,unite,prix,detail,prixHorsTransport,Reference,DateModif) values (339,'MATIERE','ECSPR-1500','RELEVAGE','SASKIT','pc',459,'-',null,'ECSPR-1500',now());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(ligne,typePresta,designation,categorie,fournisseur,unite,prix,detail,prixHorsTransport,Reference,DateModif) values (340,'MATIERE','ECSPR-1800','RELEVAGE','SASKIT','pc',499,'-',null,'ECSPR-1800',now());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(ligne,typePresta,designation,categorie,fournisseur,unite,prix,detail,prixHorsTransport,Reference,DateModif) values (341,'MATIERE','ECSPR-2100','RELEVAGE','SASKIT','pc',559,'-',null,'ECSPR-2100',now());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(ligne,typePresta,designation,categorie,fournisseur,unite,prix,detail,prixHorsTransport,Reference,DateModif) values (342,'MATIERE','SPR-900-50','RELEVAGE','SASKIT','pc',669,'-',null,'SPR-900-50',now());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(ligne,typePresta,designation,categorie,fournisseur,unite,prix,detail,prixHorsTransport,Reference,DateModif) values (343,'MATIERE','SPR-1500-50','RELEVAGE','SASKIT','pc',729,'-',null,'SPR-1500-50',now());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(ligne,typePresta,designation,categorie,fournisseur,unite,prix,detail,prixHorsTransport,Reference,DateModif) values (344,'MATIERE','SPR-1200-50','RELEVAGE','SASKIT','pc',699,'',null,'SPR-1200-50',now());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(ligne,typePresta,designation,categorie,fournisseur,unite,prix,detail,prixHorsTransport,Reference,DateModif) values (345,'MATIERE','NSPR-900','RELEVAGE','SASKIT','pc',755.67,'-',null,'NSPR-900',now());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(ligne,typePresta,designation,categorie,fournisseur,unite,prix,detail,prixHorsTransport,Reference,DateModif) values (346,'MATIERE','SPR-1800-50','RELEVAGE','SASKIT','pc',759,'-',null,'SPR-1800-50',now());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(ligne,typePresta,designation,categorie,fournisseur,unite,prix,detail,prixHorsTransport,Reference,DateModif) values (347,'MATIERE','SPR-900-63','RELEVAGE','SASKIT','pc',785.7,'-',null,'SPR-900-63',now());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(ligne,typePresta,designation,categorie,fournisseur,unite,prix,detail,prixHorsTransport,Reference,DateModif) values (348,'MATIERE','SPR-2100-50','RELEVAGE','SASKIT','pc',789,'-',null,'SPR-2100-50',now());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(ligne,typePresta,designation,categorie,fournisseur,unite,prix,detail,prixHorsTransport,Reference,DateModif) values (349,'MATIERE','SPR-1200-63','RELEVAGE','SASKIT','pc',815.3,'-',null,'SPR-1200-63',now());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(ligne,typePresta,designation,categorie,fournisseur,unite,prix,detail,prixHorsTransport,Reference,DateModif) values (350,'MATIERE','NSPR-1200','RELEVAGE','SASKIT','pc',819,'-',null,'NSPR-1200',now());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(ligne,typePresta,designation,categorie,fournisseur,unite,prix,detail,prixHorsTransport,Reference,DateModif) values (351,'MATIERE','NSPR-1500','RELEVAGE','SASKIT','pc',849,'-',null,'NSPR-1500',now());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(ligne,typePresta,designation,categorie,fournisseur,unite,prix,detail,prixHorsTransport,Reference,DateModif) values (352,'MATIERE','SPR-1500-63','RELEVAGE','SASKIT','pc',849,'-',null,'SPR-1500-63',now());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(ligne,typePresta,designation,categorie,fournisseur,unite,prix,detail,prixHorsTransport,Reference,DateModif) values (353,'MATIERE','SPR-1800-63','RELEVAGE','SASKIT','pc',879,'-',null,'SPR-1800-63',now());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(ligne,typePresta,designation,categorie,fournisseur,unite,prix,detail,prixHorsTransport,Reference,DateModif) values (354,'MATIERE','NSPR-1200-PA','RELEVAGE','SASKIT','pc',899,'-',null,'NSPR-1200-PA',now());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(ligne,typePresta,designation,categorie,fournisseur,unite,prix,detail,prixHorsTransport,Reference,DateModif) values (355,'MATIERE','SPR-2100-63','RELEVAGE','SASKIT','pc',909,'-',null,'SPR-2100-63',now());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(ligne,typePresta,designation,categorie,fournisseur,unite,prix,detail,prixHorsTransport,Reference,DateModif) values (356,'MATIERE','NSPR-2100','RELEVAGE','SASKIT','pc',910,'-',null,'NSPR-2100',now());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(ligne,typePresta,designation,categorie,fournisseur,unite,prix,detail,prixHorsTransport,Reference,DateModif) values (357,'MATIERE','NSPR-1500-PA','RELEVAGE','SASKIT','pc',929,'-',null,'NSPR-1500-PA',now());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(ligne,typePresta,designation,categorie,fournisseur,unite,prix,detail,prixHorsTransport,Reference,DateModif) values (358,'MATIERE','NSPR-1800-PA','RELEVAGE','SASKIT','pc',990,'-',null,'NSPR-1800-PA',now());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(ligne,typePresta,designation,categorie,fournisseur,unite,prix,detail,prixHorsTransport,Reference,DateModif) values (359,'MATIERE','NSPR-2100-PA','RELEVAGE','SASKIT','pc',1049,'-',null,'NSPR-2100-PA',now());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(ligne,typePresta,designation,categorie,fournisseur,unite,prix,detail,prixHorsTransport,Reference,DateModif) values (360,'MATIERE','TUBE DRAIN DIA 100 CR4','TUBES','PUM','ml',1.99,'-',1.99,'',now());</v>
          </cell>
          <cell r="K360">
            <v>360</v>
          </cell>
        </row>
        <row r="361">
          <cell r="B361" t="str">
            <v>TUBE DIA 100</v>
          </cell>
          <cell r="D361" t="str">
            <v>TUBES</v>
          </cell>
          <cell r="E361" t="str">
            <v>PUM</v>
          </cell>
          <cell r="F361">
            <v>1.89</v>
          </cell>
          <cell r="G361" t="str">
            <v>ml</v>
          </cell>
          <cell r="H361" t="str">
            <v>-</v>
          </cell>
          <cell r="I361">
            <v>1.89</v>
          </cell>
          <cell r="J361" t="str">
            <v>Insert into SC_Matieres (ligne,typePresta,designation,categorie,fournisseur,unite,prix,detail,prixHorsTransport,Reference,DateModif) values (361,'MATIERE','TUBE DIA 100','TUBES','PUM','ml',1.89,'-',1.89,'',now());</v>
          </cell>
          <cell r="K361">
            <v>361</v>
          </cell>
        </row>
        <row r="362">
          <cell r="B362" t="str">
            <v>TUBE 100 CR 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(ligne,typePresta,designation,categorie,fournisseur,unite,prix,detail,prixHorsTransport,Reference,DateModif) values (362,'MATIERE','TUBE 100 CR 4','TUBES','PUM','ml',2.27,'-',2.27,'',now());</v>
          </cell>
          <cell r="K362">
            <v>362</v>
          </cell>
        </row>
        <row r="363">
          <cell r="B363" t="str">
            <v>TUBE 100 CR 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(ligne,typePresta,designation,categorie,fournisseur,unite,prix,detail,prixHorsTransport,Reference,DateModif) values (363,'MATIERE','TUBE 100 CR 8','TUBES','PUM','ml',2.5,'-',2.5,'',now());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(ligne,typePresta,designation,categorie,fournisseur,unite,prix,detail,prixHorsTransport,Reference,DateModif) values (364,'MATIERE','JOINT FORSHEDA BACS ADDITIONNELS','','SASKIT','pc',4.42,'-',null,'',now());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(ligne,typePresta,designation,categorie,fournisseur,unite,prix,detail,prixHorsTransport,Reference,DateModif) values (365,'MATIERE','BOUCHONS + MANCHONS POUR BACS','','SASKIT','pc',4.61,'-',null,'',now());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(ligne,typePresta,designation,categorie,fournisseur,unite,prix,detail,prixHorsTransport,Reference,DateModif) values (366,'MATIERE','BARRE PVC DIA 50','','SASKIT','pc',5.85,'-',null,'',now());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(ligne,typePresta,designation,categorie,fournisseur,unite,prix,detail,prixHorsTransport,Reference,DateModif) values (367,'MATIERE','REHAUSSE BÉTON','','SASKIT','pc',6.2,'-',null,'',now());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(ligne,typePresta,designation,categorie,fournisseur,unite,prix,detail,prixHorsTransport,Reference,DateModif) values (368,'MATIERE','AÉRATION FILTRES','','SASKIT','pc',12,'-',null,'',now());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(ligne,typePresta,designation,categorie,fournisseur,unite,prix,detail,prixHorsTransport,Reference,DateModif) values (369,'MATIERE','RACCORD PE – PVC','','SASKIT','pc',15.77,'-',null,'',now());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(ligne,typePresta,designation,categorie,fournisseur,unite,prix,detail,prixHorsTransport,Reference,DateModif) values (370,'MATIERE','AÉRATION POMPE','','SASKIT','pc',19.27,'-',null,'',now());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(ligne,typePresta,designation,categorie,fournisseur,unite,prix,detail,prixHorsTransport,Reference,DateModif) values (371,'MATIERE','GRAVIERS 2/4','GRANULATS','PIGEON','t',40,'-',null,'',now());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(ligne,typePresta,designation,categorie,fournisseur,unite,prix,detail,prixHorsTransport,Reference,DateModif) values (372,'MATIERE','GRAVIERS 4/6,3','GRANULATS','PIGEON','t',30,'-',null,'',now());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(ligne,typePresta,designation,categorie,fournisseur,unite,prix,detail,prixHorsTransport,Reference,DateModif) values (373,'MATIERE','SABLE FILTRANT','GRANULATS','PIGEON','t',50,'-',null,'',now());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(ligne,typePresta,designation,categorie,fournisseur,unite,prix,detail,prixHorsTransport,Reference,DateModif) values (374,'MATIERE','SABLE TRANCHÉE','GRANULATS','PIGEON','t',20,'-',null,'',now());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(ligne,typePresta,designation,categorie,fournisseur,unite,prix,detail,prixHorsTransport,Reference,DateModif) values (375,'MATIERE','GRAVIERS 6,3/10','GRANULATS','PIGEON','t',30,'-',null,'',now());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(ligne,typePresta,designation,categorie,fournisseur,unite,prix,detail,prixHorsTransport,Reference,DateModif) values (376,'MATIERE','GRAVIERS 16/31,5','GRANULATS','PIGEON','t',30,'-',null,'',now());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(ligne,typePresta,designation,categorie,fournisseur,unite,prix,detail,prixHorsTransport,Reference,DateModif) values (377,'MATIERE','PARPAINGS 25*50*15','BETON','PIGEON','pc',2,'-',null,'',now());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(ligne,typePresta,designation,categorie,fournisseur,unite,prix,detail,prixHorsTransport,Reference,DateModif) values (378,'MATIERE','PARPAINGS D\'ANGLE','BETON','PIGEON','pc',2.1,'-',null,'',now());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(ligne,typePresta,designation,categorie,fournisseur,unite,prix,detail,prixHorsTransport,Reference,DateModif) values (379,'MATIERE','PSFV2EH2.5X1.6','EPDM_FV','SASKIT','pc',302.84,'-',null,'PSFV2EH2.5X1.6',now());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(ligne,typePresta,designation,categorie,fournisseur,unite,prix,detail,prixHorsTransport,Reference,DateModif) values (380,'MATIERE','PSFV3EH3X2','EPDM_FV','SASKIT','pc',587.95,'-',null,'PSFV3EH3X2',now());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(ligne,typePresta,designation,categorie,fournisseur,unite,prix,detail,prixHorsTransport,Reference,DateModif) values (381,'MATIERE','PSFV4EH4X2','EPDM_FV','SASKIT','pc',722.17,'-',null,'PSFV4EH4X2',now());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(ligne,typePresta,designation,categorie,fournisseur,unite,prix,detail,prixHorsTransport,Reference,DateModif) values (382,'MATIERE','PSFV5EH','EPDM_FV','SASKIT','pc',822.01,'-',null,'PSFV5EH',now());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(ligne,typePresta,designation,categorie,fournisseur,unite,prix,detail,prixHorsTransport,Reference,DateModif) values (383,'MATIERE','PSFV6EH4X3','EPDM_FV','SASKIT','pc',1027.73,'-',null,'PSFV6EH4X3',now());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(ligne,typePresta,designation,categorie,fournisseur,unite,prix,detail,prixHorsTransport,Reference,DateModif) values (384,'MATIERE','PSFV7EH4X3.5','EPDM_FV','SASKIT','pc',1079.77,'-',null,'PSFV7EH4X3.5',now());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(ligne,typePresta,designation,categorie,fournisseur,unite,prix,detail,prixHorsTransport,Reference,DateModif) values (385,'MATIERE','PSFV8EH4X4','EPDM_FV','SASKIT','pc',1332.32,'-',null,'PSFV8EH4X4',now());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(ligne,typePresta,designation,categorie,fournisseur,unite,prix,detail,prixHorsTransport,Reference,DateModif) values (386,'MATIERE','PSFV9EH4X4.5','EPDM_FV','SASKIT','pc',1384.36,'-',null,'PSFV9EH4X4.5',now());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(ligne,typePresta,designation,categorie,fournisseur,unite,prix,detail,prixHorsTransport,Reference,DateModif) values (387,'MATIERE','PSFV10EH4X5','EPDM_FV','SASKIT','pc',1497.76,'-',null,'PSFV10EH4X5',now());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(ligne,typePresta,designation,categorie,fournisseur,unite,prix,detail,prixHorsTransport,Reference,DateModif) values (388,'MATIERE','PSFV12EH6X4','EPDM_FV','SASKIT','pc',1863.68,'-',null,'PSFV12EH6X4',now());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(ligne,typePresta,designation,categorie,fournisseur,unite,prix,detail,prixHorsTransport,Reference,DateModif) values (389,'MATIERE','PSFV14EH7X4','EPDM_FV','SASKIT','pc',2214.81,'-',null,'PSFV14EH7X4',now());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(ligne,typePresta,designation,categorie,fournisseur,unite,prix,detail,prixHorsTransport,Reference,DateModif) values (390,'MATIERE','PSFV16EH8X4','EPDM_FV','SASKIT','pc',2467.48,'-',null,'PSFV16EH8X4',now());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(ligne,typePresta,designation,categorie,fournisseur,unite,prix,detail,prixHorsTransport,Reference,DateModif) values (391,'MATIERE','PSFV18EH8X4.5','EPDM_FV','SASKIT','pc',2573.51,'-',null,'PSFV18EH8X4.5',now());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(ligne,typePresta,designation,categorie,fournisseur,unite,prix,detail,prixHorsTransport,Reference,DateModif) values (392,'MATIERE','PSFV20EH8X5','EPDM_FV','SASKIT','pc',2827.75,'-',null,'PSFV20EH8X5',now());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(ligne,typePresta,designation,categorie,fournisseur,unite,prix,detail,prixHorsTransport,Reference,DateModif) values (393,'MATIERE','PARPAINGS EN U (BLOC LINTEAU)','BETON','PIGEON','pc',1.9,'-',null,'',now());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(ligne,typePresta,designation,categorie,fournisseur,unite,prix,detail,prixHorsTransport,Reference,DateModif) values (394,'MATIERE','CHEVRON PE 5*8','PVC','SASKIT','ml',5,'-',null,'',now());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(ligne,typePresta,designation,categorie,fournisseur,unite,prix,detail,prixHorsTransport,Reference,DateModif) values (395,'MATIERE','PLAQUES PVC 1M','PVC','SASKIT','ml',17,'-',null,'',now());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(ligne,typePresta,designation,categorie,fournisseur,unite,prix,detail,prixHorsTransport,Reference,DateModif) values (396,'MATIERE','LAME BOIS FINITION DOUGLAS 2,5 CM','PVC','SASKIT','ml',5,'-',null,'',now());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(ligne,typePresta,designation,categorie,fournisseur,unite,prix,detail,prixHorsTransport,Reference,DateModif) values (397,'MATIERE','VIS BOULON (VENDU AVEC ECROU) TRCC JAPY TETE RONDE COLLET CARRE 12X140 FILETM-IE SUR 140 CLASSE 6,8 ACIER GALVANISE A CHAUD','QUINCAILLERIE','FOUSSIER','pc',0.6,'-',null,'',now());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(ligne,typePresta,designation,categorie,fournisseur,unite,prix,detail,prixHorsTransport,Reference,DateModif) values (398,'MATIERE','CHAINAGE CARRÉ 10*10 CM DIA 7 MM','BETON','PIGEON','ml',7,'-',null,'',now());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(ligne,typePresta,designation,categorie,fournisseur,unite,prix,detail,prixHorsTransport,Reference,DateModif) values (399,'MATIERE','EQUERRE DE LIAISON 60*60 DIA 10','BETON','PIGEON','pc',2,'-',null,'',now());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(ligne,typePresta,designation,categorie,fournisseur,unite,prix,detail,prixHorsTransport,Reference,DateModif) values (400,'MATIERE','SEMELLE SYMÉTRIQUE RENFORCÉE Z1, H,15 X L,35 CM DIAM, 7 MM','BETON','PIGEON','ml',4,'-',null,'',now());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(ligne,typePresta,designation,categorie,fournisseur,unite,prix,detail,prixHorsTransport,Reference,DateModif) values (401,'MATIERE','SABLE À BATIR','GRANULATS','PIGEON','t',20,'-',null,'',now());</v>
          </cell>
          <cell r="K401">
            <v>401</v>
          </cell>
        </row>
        <row r="402">
          <cell r="B402" t="str">
            <v>Miscanthus</v>
          </cell>
          <cell r="C402">
            <v>0</v>
          </cell>
          <cell r="D402" t="str">
            <v>PLANTES_EPURATRICES</v>
          </cell>
          <cell r="E402">
            <v>0</v>
          </cell>
          <cell r="F402">
            <v>7.416666666666667</v>
          </cell>
          <cell r="G402" t="str">
            <v>pc</v>
          </cell>
          <cell r="H402">
            <v>0</v>
          </cell>
          <cell r="I402" t="str">
            <v>null</v>
          </cell>
          <cell r="J402" t="str">
            <v>Insert into SC_Matieres (ligne,typePresta,designation,categorie,fournisseur,unite,prix,detail,prixHorsTransport,Reference,DateModif) values (402,'MATIERE','Miscanthus','PLANTES_EPURATRICES','','pc',7.41666666666667,'',null,'',now());</v>
          </cell>
          <cell r="K402">
            <v>402</v>
          </cell>
        </row>
        <row r="403">
          <cell r="B403" t="str">
            <v>Herbe aux écouvillons</v>
          </cell>
          <cell r="C403">
            <v>0</v>
          </cell>
          <cell r="D403" t="str">
            <v>PLANTES_EPURATRICES</v>
          </cell>
          <cell r="E403">
            <v>0</v>
          </cell>
          <cell r="F403">
            <v>5.416666666666667</v>
          </cell>
          <cell r="G403" t="str">
            <v>pc</v>
          </cell>
          <cell r="H403">
            <v>0</v>
          </cell>
          <cell r="I403" t="str">
            <v>null</v>
          </cell>
          <cell r="J403" t="str">
            <v>Insert into SC_Matieres (ligne,typePresta,designation,categorie,fournisseur,unite,prix,detail,prixHorsTransport,Reference,DateModif) values (403,'MATIERE','Herbe aux écouvillons','PLANTES_EPURATRICES','','pc',5.41666666666667,'',null,'',now());</v>
          </cell>
          <cell r="K403">
            <v>403</v>
          </cell>
        </row>
        <row r="404">
          <cell r="B404" t="str">
            <v>Gaura</v>
          </cell>
          <cell r="C404">
            <v>0</v>
          </cell>
          <cell r="D404" t="str">
            <v>PLANTES_EPURATRICES</v>
          </cell>
          <cell r="E404">
            <v>0</v>
          </cell>
          <cell r="F404">
            <v>3.75</v>
          </cell>
          <cell r="G404" t="str">
            <v>pc</v>
          </cell>
          <cell r="H404">
            <v>0</v>
          </cell>
          <cell r="I404" t="str">
            <v>null</v>
          </cell>
          <cell r="J404" t="str">
            <v>Insert into SC_Matieres (ligne,typePresta,designation,categorie,fournisseur,unite,prix,detail,prixHorsTransport,Reference,DateModif) values (404,'MATIERE','Gaura','PLANTES_EPURATRICES','','pc',3.75,'',null,'',now());</v>
          </cell>
          <cell r="K404">
            <v>404</v>
          </cell>
        </row>
        <row r="405">
          <cell r="B405" t="str">
            <v>Fenouil</v>
          </cell>
          <cell r="C405">
            <v>0</v>
          </cell>
          <cell r="D405" t="str">
            <v>PLANTES_EPURATRICES</v>
          </cell>
          <cell r="E405">
            <v>0</v>
          </cell>
          <cell r="F405">
            <v>1.825</v>
          </cell>
          <cell r="G405" t="str">
            <v>pc</v>
          </cell>
          <cell r="H405">
            <v>0</v>
          </cell>
          <cell r="I405" t="str">
            <v>null</v>
          </cell>
          <cell r="J405" t="str">
            <v>Insert into SC_Matieres (ligne,typePresta,designation,categorie,fournisseur,unite,prix,detail,prixHorsTransport,Reference,DateModif) values (405,'MATIERE','Fenouil','PLANTES_EPURATRICES','','pc',1.825,'',null,'',now());</v>
          </cell>
          <cell r="K405">
            <v>405</v>
          </cell>
        </row>
        <row r="406">
          <cell r="B406" t="str">
            <v>Echinops</v>
          </cell>
          <cell r="C406">
            <v>0</v>
          </cell>
          <cell r="D406" t="str">
            <v>PLANTES_EPURATRICES</v>
          </cell>
          <cell r="E406">
            <v>0</v>
          </cell>
          <cell r="F406">
            <v>6.791666666666667</v>
          </cell>
          <cell r="G406" t="str">
            <v>pc</v>
          </cell>
          <cell r="H406">
            <v>0</v>
          </cell>
          <cell r="I406" t="str">
            <v>null</v>
          </cell>
          <cell r="J406" t="str">
            <v>Insert into SC_Matieres (ligne,typePresta,designation,categorie,fournisseur,unite,prix,detail,prixHorsTransport,Reference,DateModif) values (406,'MATIERE','Echinops','PLANTES_EPURATRICES','','pc',6.79166666666667,'',null,'',now());</v>
          </cell>
          <cell r="K406">
            <v>406</v>
          </cell>
        </row>
        <row r="407">
          <cell r="B407" t="str">
            <v>Iris Japonais</v>
          </cell>
          <cell r="C407">
            <v>0</v>
          </cell>
          <cell r="D407" t="str">
            <v>PLANTES_EPURATRICES</v>
          </cell>
          <cell r="E407">
            <v>0</v>
          </cell>
          <cell r="F407">
            <v>4.1583333333333341</v>
          </cell>
          <cell r="G407" t="str">
            <v>pc</v>
          </cell>
          <cell r="H407">
            <v>0</v>
          </cell>
          <cell r="I407" t="str">
            <v>null</v>
          </cell>
          <cell r="J407" t="str">
            <v>Insert into SC_Matieres (ligne,typePresta,designation,categorie,fournisseur,unite,prix,detail,prixHorsTransport,Reference,DateModif) values (407,'MATIERE','Iris Japonais','PLANTES_EPURATRICES','','pc',4.15833333333333,'',null,'',now());</v>
          </cell>
          <cell r="K407">
            <v>407</v>
          </cell>
        </row>
        <row r="408">
          <cell r="B408" t="str">
            <v>Campanule</v>
          </cell>
          <cell r="C408">
            <v>0</v>
          </cell>
          <cell r="D408" t="str">
            <v>PLANTES_EPURATRICES</v>
          </cell>
          <cell r="E408">
            <v>0</v>
          </cell>
          <cell r="F408">
            <v>4.125</v>
          </cell>
          <cell r="G408" t="str">
            <v>pc</v>
          </cell>
          <cell r="H408">
            <v>0</v>
          </cell>
          <cell r="I408" t="str">
            <v>null</v>
          </cell>
          <cell r="J408" t="str">
            <v>Insert into SC_Matieres (ligne,typePresta,designation,categorie,fournisseur,unite,prix,detail,prixHorsTransport,Reference,DateModif) values (408,'MATIERE','Campanule','PLANTES_EPURATRICES','','pc',4.125,'',null,'',now());</v>
          </cell>
          <cell r="K408">
            <v>408</v>
          </cell>
        </row>
        <row r="409">
          <cell r="B409" t="str">
            <v>Saule crevette buissonnant</v>
          </cell>
          <cell r="C409">
            <v>0</v>
          </cell>
          <cell r="D409" t="str">
            <v>PLANTES_EPURATRICES</v>
          </cell>
          <cell r="E409">
            <v>0</v>
          </cell>
          <cell r="F409">
            <v>35.416666666666671</v>
          </cell>
          <cell r="G409" t="str">
            <v>pc</v>
          </cell>
          <cell r="H409">
            <v>0</v>
          </cell>
          <cell r="I409" t="str">
            <v>null</v>
          </cell>
          <cell r="J409" t="str">
            <v>Insert into SC_Matieres (ligne,typePresta,designation,categorie,fournisseur,unite,prix,detail,prixHorsTransport,Reference,DateModif) values (409,'MATIERE','Saule crevette buissonnant','PLANTES_EPURATRICES','','pc',35.4166666666667,'',null,'',now());</v>
          </cell>
          <cell r="K409">
            <v>409</v>
          </cell>
        </row>
        <row r="410">
          <cell r="B410" t="str">
            <v>Cornouiller</v>
          </cell>
          <cell r="C410">
            <v>0</v>
          </cell>
          <cell r="D410" t="str">
            <v>PLANTES_EPURATRICES</v>
          </cell>
          <cell r="E410">
            <v>0</v>
          </cell>
          <cell r="F410">
            <v>10.833333333333334</v>
          </cell>
          <cell r="G410" t="str">
            <v>pc</v>
          </cell>
          <cell r="H410">
            <v>0</v>
          </cell>
          <cell r="I410" t="str">
            <v>null</v>
          </cell>
          <cell r="J410" t="str">
            <v>Insert into SC_Matieres (ligne,typePresta,designation,categorie,fournisseur,unite,prix,detail,prixHorsTransport,Reference,DateModif) values (410,'MATIERE','Cornouiller','PLANTES_EPURATRICES','','pc',10.8333333333333,'',null,'',now());</v>
          </cell>
          <cell r="K410">
            <v>410</v>
          </cell>
        </row>
        <row r="411">
          <cell r="B411" t="str">
            <v>Carex</v>
          </cell>
          <cell r="C411">
            <v>0</v>
          </cell>
          <cell r="D411" t="str">
            <v>PLANTES_EPURATRICES</v>
          </cell>
          <cell r="E411">
            <v>0</v>
          </cell>
          <cell r="F411">
            <v>7.416666666666667</v>
          </cell>
          <cell r="G411" t="str">
            <v>pc</v>
          </cell>
          <cell r="H411">
            <v>0</v>
          </cell>
          <cell r="I411" t="str">
            <v>null</v>
          </cell>
          <cell r="J411" t="str">
            <v>Insert into SC_Matieres (ligne,typePresta,designation,categorie,fournisseur,unite,prix,detail,prixHorsTransport,Reference,DateModif) values (411,'MATIERE','Carex','PLANTES_EPURATRICES','','pc',7.41666666666667,'',null,'',now());</v>
          </cell>
          <cell r="K411">
            <v>411</v>
          </cell>
        </row>
        <row r="412">
          <cell r="B412" t="str">
            <v>Acore</v>
          </cell>
          <cell r="C412">
            <v>0</v>
          </cell>
          <cell r="D412" t="str">
            <v>PLANTES_EPURATRICES</v>
          </cell>
          <cell r="E412">
            <v>0</v>
          </cell>
          <cell r="F412">
            <v>8.3333333333333339</v>
          </cell>
          <cell r="G412" t="str">
            <v>pc</v>
          </cell>
          <cell r="H412">
            <v>0</v>
          </cell>
          <cell r="I412" t="str">
            <v>null</v>
          </cell>
          <cell r="J412" t="str">
            <v>Insert into SC_Matieres (ligne,typePresta,designation,categorie,fournisseur,unite,prix,detail,prixHorsTransport,Reference,DateModif) values (412,'MATIERE','Acore','PLANTES_EPURATRICES','','pc',8.33333333333333,'',null,'',now());</v>
          </cell>
          <cell r="K412">
            <v>412</v>
          </cell>
        </row>
        <row r="413">
          <cell r="B413" t="str">
            <v>Salicaire</v>
          </cell>
          <cell r="C413">
            <v>0</v>
          </cell>
          <cell r="D413" t="str">
            <v>PLANTES_EPURATRICES</v>
          </cell>
          <cell r="E413">
            <v>0</v>
          </cell>
          <cell r="F413">
            <v>2.916666666666667</v>
          </cell>
          <cell r="G413" t="str">
            <v>pc</v>
          </cell>
          <cell r="H413">
            <v>0</v>
          </cell>
          <cell r="I413" t="str">
            <v>null</v>
          </cell>
          <cell r="J413" t="str">
            <v>Insert into SC_Matieres (ligne,typePresta,designation,categorie,fournisseur,unite,prix,detail,prixHorsTransport,Reference,DateModif) values (413,'MATIERE','Salicaire','PLANTES_EPURATRICES','','pc',2.91666666666667,'',null,'',now());</v>
          </cell>
          <cell r="K413">
            <v>413</v>
          </cell>
        </row>
        <row r="414">
          <cell r="B414" t="str">
            <v>Iris des marais</v>
          </cell>
          <cell r="C414">
            <v>0</v>
          </cell>
          <cell r="D414" t="str">
            <v>PLANTES_EPURATRICES</v>
          </cell>
          <cell r="E414">
            <v>0</v>
          </cell>
          <cell r="F414">
            <v>2.916666666666667</v>
          </cell>
          <cell r="G414" t="str">
            <v>pc</v>
          </cell>
          <cell r="H414">
            <v>0</v>
          </cell>
          <cell r="I414" t="str">
            <v>null</v>
          </cell>
          <cell r="J414" t="str">
            <v>Insert into SC_Matieres (ligne,typePresta,designation,categorie,fournisseur,unite,prix,detail,prixHorsTransport,Reference,DateModif) values (414,'MATIERE','Iris des marais','PLANTES_EPURATRICES','','pc',2.91666666666667,'',null,'',now());</v>
          </cell>
          <cell r="K414">
            <v>414</v>
          </cell>
        </row>
        <row r="415">
          <cell r="B415" t="str">
            <v>Consoude</v>
          </cell>
          <cell r="C415">
            <v>0</v>
          </cell>
          <cell r="D415" t="str">
            <v>PLANTES_EPURATRICES</v>
          </cell>
          <cell r="E415">
            <v>0</v>
          </cell>
          <cell r="F415">
            <v>6.791666666666667</v>
          </cell>
          <cell r="G415" t="str">
            <v>pc</v>
          </cell>
          <cell r="H415">
            <v>0</v>
          </cell>
          <cell r="I415" t="str">
            <v>null</v>
          </cell>
          <cell r="J415" t="str">
            <v>Insert into SC_Matieres (ligne,typePresta,designation,categorie,fournisseur,unite,prix,detail,prixHorsTransport,Reference,DateModif) values (415,'MATIERE','Consoude','PLANTES_EPURATRICES','','pc',6.79166666666667,'',null,'',now());</v>
          </cell>
          <cell r="K415">
            <v>415</v>
          </cell>
        </row>
        <row r="416">
          <cell r="B416" t="str">
            <v>Panicaut</v>
          </cell>
          <cell r="C416">
            <v>0</v>
          </cell>
          <cell r="D416" t="str">
            <v>PLANTES_EPURATRICES</v>
          </cell>
          <cell r="E416">
            <v>0</v>
          </cell>
          <cell r="F416">
            <v>3.75</v>
          </cell>
          <cell r="G416" t="str">
            <v>pc</v>
          </cell>
          <cell r="H416">
            <v>0</v>
          </cell>
          <cell r="I416" t="str">
            <v>null</v>
          </cell>
          <cell r="J416" t="str">
            <v>Insert into SC_Matieres (ligne,typePresta,designation,categorie,fournisseur,unite,prix,detail,prixHorsTransport,Reference,DateModif) values (416,'MATIERE','Panicaut','PLANTES_EPURATRICES','','pc',3.75,'',null,'',now());</v>
          </cell>
          <cell r="K416">
            <v>416</v>
          </cell>
        </row>
        <row r="417">
          <cell r="B417" t="str">
            <v>Herbe à curry</v>
          </cell>
          <cell r="C417">
            <v>0</v>
          </cell>
          <cell r="D417" t="str">
            <v>PLANTES_EPURATRICES</v>
          </cell>
          <cell r="E417">
            <v>0</v>
          </cell>
          <cell r="F417">
            <v>3</v>
          </cell>
          <cell r="G417" t="str">
            <v>pc</v>
          </cell>
          <cell r="H417">
            <v>0</v>
          </cell>
          <cell r="I417" t="str">
            <v>null</v>
          </cell>
          <cell r="J417" t="str">
            <v>Insert into SC_Matieres (ligne,typePresta,designation,categorie,fournisseur,unite,prix,detail,prixHorsTransport,Reference,DateModif) values (417,'MATIERE','Herbe à curry','PLANTES_EPURATRICES','','pc',3,'',null,'',now());</v>
          </cell>
          <cell r="K417">
            <v>417</v>
          </cell>
        </row>
        <row r="418">
          <cell r="B418" t="str">
            <v>Abélia</v>
          </cell>
          <cell r="C418">
            <v>0</v>
          </cell>
          <cell r="D418" t="str">
            <v>PLANTES_EPURATRICES</v>
          </cell>
          <cell r="E418">
            <v>0</v>
          </cell>
          <cell r="F418">
            <v>8.25</v>
          </cell>
          <cell r="G418" t="str">
            <v>pc</v>
          </cell>
          <cell r="H418">
            <v>0</v>
          </cell>
          <cell r="I418" t="str">
            <v>null</v>
          </cell>
          <cell r="J418" t="str">
            <v>Insert into SC_Matieres (ligne,typePresta,designation,categorie,fournisseur,unite,prix,detail,prixHorsTransport,Reference,DateModif) values (418,'MATIERE','Abélia','PLANTES_EPURATRICES','','pc',8.25,'',null,'',now());</v>
          </cell>
          <cell r="K418">
            <v>418</v>
          </cell>
        </row>
        <row r="419">
          <cell r="B419" t="str">
            <v>Liatris</v>
          </cell>
          <cell r="C419">
            <v>0</v>
          </cell>
          <cell r="D419" t="str">
            <v>PLANTES_EPURATRICES</v>
          </cell>
          <cell r="E419">
            <v>0</v>
          </cell>
          <cell r="F419">
            <v>2.3333333333333335</v>
          </cell>
          <cell r="G419" t="str">
            <v>pc</v>
          </cell>
          <cell r="H419">
            <v>0</v>
          </cell>
          <cell r="I419" t="str">
            <v>null</v>
          </cell>
          <cell r="J419" t="str">
            <v>Insert into SC_Matieres (ligne,typePresta,designation,categorie,fournisseur,unite,prix,detail,prixHorsTransport,Reference,DateModif) values (419,'MATIERE','Liatris','PLANTES_EPURATRICES','','pc',2.33333333333333,'',null,'',now());</v>
          </cell>
          <cell r="K419">
            <v>419</v>
          </cell>
        </row>
        <row r="420">
          <cell r="B420" t="str">
            <v>Echinops</v>
          </cell>
          <cell r="C420">
            <v>0</v>
          </cell>
          <cell r="D420" t="str">
            <v>PLANTES_EPURATRICES</v>
          </cell>
          <cell r="E420">
            <v>0</v>
          </cell>
          <cell r="F420">
            <v>6.791666666666667</v>
          </cell>
          <cell r="G420" t="str">
            <v>pc</v>
          </cell>
          <cell r="H420">
            <v>0</v>
          </cell>
          <cell r="I420" t="str">
            <v>null</v>
          </cell>
          <cell r="J420" t="str">
            <v>Insert into SC_Matieres (ligne,typePresta,designation,categorie,fournisseur,unite,prix,detail,prixHorsTransport,Reference,DateModif) values (420,'MATIERE','Echinops','PLANTES_EPURATRICES','','pc',6.79166666666667,'',null,'',now());</v>
          </cell>
          <cell r="K420">
            <v>420</v>
          </cell>
        </row>
        <row r="421">
          <cell r="B421" t="str">
            <v>Agastache</v>
          </cell>
          <cell r="C421">
            <v>0</v>
          </cell>
          <cell r="D421" t="str">
            <v>PLANTES_EPURATRICES</v>
          </cell>
          <cell r="E421">
            <v>0</v>
          </cell>
          <cell r="F421">
            <v>5.5</v>
          </cell>
          <cell r="G421" t="str">
            <v>pc</v>
          </cell>
          <cell r="H421">
            <v>0</v>
          </cell>
          <cell r="I421" t="str">
            <v>null</v>
          </cell>
          <cell r="J421" t="str">
            <v>Insert into SC_Matieres (ligne,typePresta,designation,categorie,fournisseur,unite,prix,detail,prixHorsTransport,Reference,DateModif) values (421,'MATIERE','Agastache','PLANTES_EPURATRICES','','pc',5.5,'',null,'',now());</v>
          </cell>
          <cell r="K421">
            <v>421</v>
          </cell>
        </row>
        <row r="422">
          <cell r="B422" t="str">
            <v>Herbe à chat</v>
          </cell>
          <cell r="C422">
            <v>0</v>
          </cell>
          <cell r="D422" t="str">
            <v>PLANTES_EPURATRICES</v>
          </cell>
          <cell r="E422">
            <v>0</v>
          </cell>
          <cell r="F422">
            <v>3.75</v>
          </cell>
          <cell r="G422" t="str">
            <v>pc</v>
          </cell>
          <cell r="H422">
            <v>0</v>
          </cell>
          <cell r="I422" t="str">
            <v>null</v>
          </cell>
          <cell r="J422" t="str">
            <v>Insert into SC_Matieres (ligne,typePresta,designation,categorie,fournisseur,unite,prix,detail,prixHorsTransport,Reference,DateModif) values (422,'MATIERE','Herbe à chat','PLANTES_EPURATRICES','','pc',3.75,'',null,'',now());</v>
          </cell>
          <cell r="K422">
            <v>422</v>
          </cell>
        </row>
        <row r="423">
          <cell r="B423" t="str">
            <v>Crocosmia</v>
          </cell>
          <cell r="C423">
            <v>0</v>
          </cell>
          <cell r="D423" t="str">
            <v>PLANTES_EPURATRICES</v>
          </cell>
          <cell r="E423">
            <v>0</v>
          </cell>
          <cell r="F423">
            <v>5.5</v>
          </cell>
          <cell r="G423" t="str">
            <v>pc</v>
          </cell>
          <cell r="H423">
            <v>0</v>
          </cell>
          <cell r="I423" t="str">
            <v>null</v>
          </cell>
          <cell r="J423" t="str">
            <v>Insert into SC_Matieres (ligne,typePresta,designation,categorie,fournisseur,unite,prix,detail,prixHorsTransport,Reference,DateModif) values (423,'MATIERE','Crocosmia','PLANTES_EPURATRICES','','pc',5.5,'',null,'',now());</v>
          </cell>
          <cell r="K423">
            <v>423</v>
          </cell>
        </row>
        <row r="424">
          <cell r="B424" t="str">
            <v>Sureau "black lace"</v>
          </cell>
          <cell r="C424">
            <v>0</v>
          </cell>
          <cell r="D424" t="str">
            <v>PLANTES_EPURATRICES</v>
          </cell>
          <cell r="E424">
            <v>0</v>
          </cell>
          <cell r="F424">
            <v>16.583333333333332</v>
          </cell>
          <cell r="G424" t="str">
            <v>pc</v>
          </cell>
          <cell r="H424">
            <v>0</v>
          </cell>
          <cell r="I424" t="str">
            <v>null</v>
          </cell>
          <cell r="J424" t="str">
            <v>Insert into SC_Matieres (ligne,typePresta,designation,categorie,fournisseur,unite,prix,detail,prixHorsTransport,Reference,DateModif) values (424,'MATIERE','Sureau "black lace"','PLANTES_EPURATRICES','','pc',16.5833333333333,'',null,'',now());</v>
          </cell>
          <cell r="K424">
            <v>424</v>
          </cell>
        </row>
        <row r="425">
          <cell r="B425" t="str">
            <v>Cornouiller</v>
          </cell>
          <cell r="C425">
            <v>0</v>
          </cell>
          <cell r="D425" t="str">
            <v>PLANTES_EPURATRICES</v>
          </cell>
          <cell r="E425">
            <v>0</v>
          </cell>
          <cell r="F425">
            <v>8.25</v>
          </cell>
          <cell r="G425" t="str">
            <v>pc</v>
          </cell>
          <cell r="H425">
            <v>0</v>
          </cell>
          <cell r="I425" t="str">
            <v>null</v>
          </cell>
          <cell r="J425" t="str">
            <v>Insert into SC_Matieres (ligne,typePresta,designation,categorie,fournisseur,unite,prix,detail,prixHorsTransport,Reference,DateModif) values (425,'MATIERE','Cornouiller','PLANTES_EPURATRICES','','pc',8.25,'',null,'',now());</v>
          </cell>
          <cell r="K425">
            <v>425</v>
          </cell>
        </row>
        <row r="426">
          <cell r="B426" t="str">
            <v>Laîche orange</v>
          </cell>
          <cell r="C426">
            <v>0</v>
          </cell>
          <cell r="D426" t="str">
            <v>PLANTES_EPURATRICES</v>
          </cell>
          <cell r="E426">
            <v>0</v>
          </cell>
          <cell r="F426">
            <v>7.416666666666667</v>
          </cell>
          <cell r="G426" t="str">
            <v>pc</v>
          </cell>
          <cell r="H426">
            <v>0</v>
          </cell>
          <cell r="I426" t="str">
            <v>null</v>
          </cell>
          <cell r="J426" t="str">
            <v>Insert into SC_Matieres (ligne,typePresta,designation,categorie,fournisseur,unite,prix,detail,prixHorsTransport,Reference,DateModif) values (426,'MATIERE','Laîche orange','PLANTES_EPURATRICES','','pc',7.41666666666667,'',null,'',now());</v>
          </cell>
          <cell r="K426">
            <v>426</v>
          </cell>
        </row>
        <row r="427">
          <cell r="B427" t="str">
            <v>Fusain ailé</v>
          </cell>
          <cell r="C427">
            <v>0</v>
          </cell>
          <cell r="D427" t="str">
            <v>PLANTES_EPURATRICES</v>
          </cell>
          <cell r="E427">
            <v>0</v>
          </cell>
          <cell r="F427">
            <v>6.5833333333333339</v>
          </cell>
          <cell r="G427" t="str">
            <v>pc</v>
          </cell>
          <cell r="H427">
            <v>0</v>
          </cell>
          <cell r="I427" t="str">
            <v>null</v>
          </cell>
          <cell r="J427" t="str">
            <v>Insert into SC_Matieres (ligne,typePresta,designation,categorie,fournisseur,unite,prix,detail,prixHorsTransport,Reference,DateModif) values (427,'MATIERE','Fusain ailé','PLANTES_EPURATRICES','','pc',6.58333333333333,'',null,'',now());</v>
          </cell>
          <cell r="K427">
            <v>427</v>
          </cell>
        </row>
        <row r="428">
          <cell r="B428" t="str">
            <v>Carex evergold</v>
          </cell>
          <cell r="C428">
            <v>0</v>
          </cell>
          <cell r="D428" t="str">
            <v>PLANTES_EPURATRICES</v>
          </cell>
          <cell r="E428">
            <v>0</v>
          </cell>
          <cell r="F428">
            <v>7.416666666666667</v>
          </cell>
          <cell r="G428" t="str">
            <v>pc</v>
          </cell>
          <cell r="H428">
            <v>0</v>
          </cell>
          <cell r="I428" t="str">
            <v>null</v>
          </cell>
          <cell r="J428" t="str">
            <v>Insert into SC_Matieres (ligne,typePresta,designation,categorie,fournisseur,unite,prix,detail,prixHorsTransport,Reference,DateModif) values (428,'MATIERE','Carex evergold','PLANTES_EPURATRICES','','pc',7.41666666666667,'',null,'',now());</v>
          </cell>
          <cell r="K428">
            <v>428</v>
          </cell>
        </row>
        <row r="429">
          <cell r="B429" t="str">
            <v>Vergerette</v>
          </cell>
          <cell r="C429">
            <v>0</v>
          </cell>
          <cell r="D429" t="str">
            <v>PLANTES_EPURATRICES</v>
          </cell>
          <cell r="E429">
            <v>0</v>
          </cell>
          <cell r="F429">
            <v>6.791666666666667</v>
          </cell>
          <cell r="G429" t="str">
            <v>pc</v>
          </cell>
          <cell r="H429">
            <v>0</v>
          </cell>
          <cell r="I429" t="str">
            <v>null</v>
          </cell>
          <cell r="J429" t="str">
            <v>Insert into SC_Matieres (ligne,typePresta,designation,categorie,fournisseur,unite,prix,detail,prixHorsTransport,Reference,DateModif) values (429,'MATIERE','Vergerette','PLANTES_EPURATRICES','','pc',6.79166666666667,'',null,'',now());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(ligne,typePresta,designation,categorie,fournisseur,unite,prix,detail,prixHorsTransport,Reference,DateModif) values (430,'MATIERE','Terreau biologique','Paysage','','m3',60,'',null,'',now());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(ligne,typePresta,designation,categorie,fournisseur,unite,prix,detail,prixHorsTransport,Reference,DateModif) values (431,'MATIERE','Paillage','Paysage','','m3',40,'',null,'',now());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(ligne,typePresta,designation,categorie,fournisseur,unite,prix,detail,prixHorsTransport,Reference,DateModif) values (432,'MATIERE','VANNE 3 VOIES D63','Distribution relevage','SASKIT','pc',182.32,'',null,'DIR013V63',now());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(ligne,typePresta,designation,categorie,fournisseur,unite,prix,detail,prixHorsTransport,Reference,DateModif) values (433,'MATIERE','VANNES GUILLOTINES D63','Distribution relevage','SASKIT','pc',175.02,'',null,'DIR02VANG63',now());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(ligne,typePresta,designation,categorie,fournisseur,unite,prix,detail,prixHorsTransport,Reference,DateModif) values (434,'MATIERE','RACCORD PEHD SOUPLE D63 POUR POSTE DE RELEVAGE','Accessoires postes','SASKIT','pc',17.26,'',null,'MRACPEHD63',now());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(ligne,typePresta,designation,categorie,fournisseur,unite,prix,detail,prixHorsTransport,Reference,DateModif) values (435,'MATIERE','REGARD DE SORTIE FV BAC','Bo®tiers de sortie','SASKIT','pc',104.91,'',null,'KITCOL01FV',now());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(ligne,typePresta,designation,categorie,fournisseur,unite,prix,detail,prixHorsTransport,Reference,DateModif) values (436,'MATIERE','D110','Scies cloches','SASKIT','pc',58.8,'',null,'MSCIE111',now());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(ligne,typePresta,designation,categorie,fournisseur,unite,prix,detail,prixHorsTransport,Reference,DateModif) values (437,'MATIERE','DISJONCTEUR MAGNÉTO THERMIQUE 2,5/2','Disjoncteurs','SASKIT','pc',42.9,'',null,'Z-MS-2,5/2',now());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(ligne,typePresta,designation,categorie,fournisseur,unite,prix,detail,prixHorsTransport,Reference,DateModif) values (438,'MATIERE','DISJONCTEUR MAGNÉTO THERMIQUE 6,3/2','Disjoncteurs','SASKIT','pc',41.83,'',null,'Z-MS-6,3/2',now());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(ligne,typePresta,designation,categorie,fournisseur,unite,prix,detail,prixHorsTransport,Reference,DateModif) values (439,'MATIERE','DISJONCTEUR MAGNÉTO THERMIQUE 10/2','Disjoncteurs','SASKIT','pc',50.91,'',null,'Z-MS-10/2',now());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(ligne,typePresta,designation,categorie,fournisseur,unite,prix,detail,prixHorsTransport,Reference,DateModif) values (440,'MATIERE','MANCHON SORTIE POSTE REL PVC PRESSION D63','Accessoires postes','SASKIT','pc',1.05,'',null,'5501263x2"',now());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(ligne,typePresta,designation,categorie,fournisseur,unite,prix,detail,prixHorsTransport,Reference,DateModif) values (441,'MATIERE','BROYEUR GRAVITAIRE AQUATIRIS','Distribution gravitaire','SASKIT','pc',497.35,'',null,'SBG01',now());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(ligne,typePresta,designation,categorie,fournisseur,unite,prix,detail,prixHorsTransport,Reference,DateModif) values (442,'MATIERE','KIT JONCTION ANTI-RACINES','Autres','SASKIT','pc',16.49,'',null,'MKITJONC',now());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(ligne,typePresta,designation,categorie,fournisseur,unite,prix,detail,prixHorsTransport,Reference,DateModif) values (443,'MATIERE','LUBRIFIANT PVC &amp; CAOUTCHOUC','Autres','SASKIT','pc',10.05,'',null,'LUBRIFIANT',now());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(ligne,typePresta,designation,categorie,fournisseur,unite,prix,detail,prixHorsTransport,Reference,DateModif) values (444,'MATIERE','RUBAN TEFLON','Etanchéité','SASKIT','pc',7.09,'',null,'MTEFLON50',now());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(ligne,typePresta,designation,categorie,fournisseur,unite,prix,detail,prixHorsTransport,Reference,DateModif) values (445,'MATIERE','5EH (4X2,5)','PACK  FV GEO 1,52mm','SASKIT','pc',835.25,'',null,'PSFV5EH4X2,5',now());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(ligne,typePresta,designation,categorie,fournisseur,unite,prix,detail,prixHorsTransport,Reference,DateModif) values (446,'MATIERE','RÉHAUSSE (DIAM 800)','Accessoires postes','SASKIT','pc',95.85,'',null,'MREHA800',now());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(ligne,typePresta,designation,categorie,fournisseur,unite,prix,detail,prixHorsTransport,Reference,DateModif) values (447,'MATIERE','RÉHAUSSE (DIAM 600)','Accessoires postes','SASKIT','pc',69.9,'',null,'MREHA600',now());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(ligne,typePresta,designation,categorie,fournisseur,unite,prix,detail,prixHorsTransport,Reference,DateModif) values (448,'MATIERE','AÉRATEUR   MEMBRANE D 50','Postes eaux chargées avec barr','SASKIT','pc',10.5,'',null,'EAM324050',now());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(ligne,typePresta,designation,categorie,fournisseur,unite,prix,detail,prixHorsTransport,Reference,DateModif) values (449,'MATIERE','CHAPEAU DE VENTILATION D 50','Postes eaux chargées avec barr','SASKIT','pc',10.5,'',null,'ECHAP50',now());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(ligne,typePresta,designation,categorie,fournisseur,unite,prix,detail,prixHorsTransport,Reference,DateModif) values (450,'MATIERE','MANCHON A BUTEE FF D100','PVC Evacuation - Ventilation','SASKIT','pc',1.28,'',null,'ENFM100',now());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(ligne,typePresta,designation,categorie,fournisseur,unite,prix,detail,prixHorsTransport,Reference,DateModif) values (451,'MATIERE','MANCHON A JOINT FF D100','PVC Evacuation - Ventilation','SASKIT','pc',5.9,'',null,'M2TJ',now());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(ligne,typePresta,designation,categorie,fournisseur,unite,prix,detail,prixHorsTransport,Reference,DateModif) values (452,'MATIERE','CULOTTE Y 87°30 MF 100','PVC Evacuation - Ventilation','SASKIT','pc',3.28,'',null,'ENFCS87MF100',now());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(ligne,typePresta,designation,categorie,fournisseur,unite,prix,detail,prixHorsTransport,Reference,DateModif) values (453,'MATIERE','CULOTTE PVC EVAC 45° MF D,100','PVC Evacuation - Ventilation','SASKIT','pc',3.07,'',null,'ENFCS45MF100',now());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(ligne,typePresta,designation,categorie,fournisseur,unite,prix,detail,prixHorsTransport,Reference,DateModif) values (454,'MATIERE','CHAPEAU DE VENTILATION AVEC MOUSTIQUAIRE D 100','PVC Evacuation - Ventilation','SASKIT','pc',21.7,'',null,'CC10M',now());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(ligne,typePresta,designation,categorie,fournisseur,unite,prix,detail,prixHorsTransport,Reference,DateModif) values (455,'MATIERE','CULOTTE PVC EVAC 45° FF D,100','PVC Evacuation - Ventilation','SASKIT','pc',2.77,'',null,'ENFCS45100',now());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(ligne,typePresta,designation,categorie,fournisseur,unite,prix,detail,prixHorsTransport,Reference,DateModif) values (456,'MATIERE','CULOTTE Y  87°30 FF D,100','PVC Evacuation - Ventilation','SASKIT','pc',2.44,'',null,'ENFCS87100',now());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(ligne,typePresta,designation,categorie,fournisseur,unite,prix,detail,prixHorsTransport,Reference,DateModif) values (457,'MATIERE','50 RACCORD PEHD/PVC','Accessoires postes','SASKIT','pc',8,'',null,'MRAC50',now());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(ligne,typePresta,designation,categorie,fournisseur,unite,prix,detail,prixHorsTransport,Reference,DateModif) values (458,'MATIERE','63 RACCORD PEHD/PVC','Accessoires postes','SASKIT','pc',10,'',null,'MRAC63',now());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(ligne,typePresta,designation,categorie,fournisseur,unite,prix,detail,prixHorsTransport,Reference,DateModif) values (459,'MATIERE','SERRE CABLE GALVE','CLOTURES','SASKIT','pc',1.07,'',null,'SERCAB',now());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(ligne,typePresta,designation,categorie,fournisseur,unite,prix,detail,prixHorsTransport,Reference,DateModif) values (460,'MATIERE','CORDAGE CHANVRE (BOBINE 50M)','CLOTURES','SASKIT','pc',20.53,'',null,'TCORD50',now());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(ligne,typePresta,designation,categorie,fournisseur,unite,prix,detail,prixHorsTransport,Reference,DateModif) values (461,'MATIERE','SUPPORT MANGEOIRE','CLOTURES','SASKIT','pc',5.72,'',null,'SUPT30',now());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(ligne,typePresta,designation,categorie,fournisseur,unite,prix,detail,prixHorsTransport,Reference,DateModif) values (462,'MATIERE','PIQUET DE CLOTURE','CLOTURES','SASKIT','pc',3.35,'',null,'T30145',now());</v>
          </cell>
          <cell r="K462">
            <v>462</v>
          </cell>
        </row>
        <row r="463">
          <cell r="B463" t="str">
            <v>GAINE TPC ROUGE 50M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(ligne,typePresta,designation,categorie,fournisseur,unite,prix,detail,prixHorsTransport,Reference,DateModif) values (463,'MATIERE','GAINE TPC ROUGE 50M','Autres','SASKIT','pc',21.5,'',null,'MGAINE',now());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(ligne,typePresta,designation,categorie,fournisseur,unite,prix,detail,prixHorsTransport,Reference,DateModif) values (464,'MATIERE','PANNEAU DE CHANTIER AQUATIRIS','Autres','SASKIT','pc',0,'',null,'MPAN',now());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(ligne,typePresta,designation,categorie,fournisseur,unite,prix,detail,prixHorsTransport,Reference,DateModif) values (465,'MATIERE','RUBAN FIBERGLASS DÉCAM¨TRE (EN 20 M)','Autres','SASKIT','pc',15,'',null,'RUBAN20M',now());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(ligne,typePresta,designation,categorie,fournisseur,unite,prix,detail,prixHorsTransport,Reference,DateModif) values (466,'MATIERE','METRE RUBAN (EN 3 M)','Autres','SASKIT','pc',6,'',null,'RUBAN3M',now());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(ligne,typePresta,designation,categorie,fournisseur,unite,prix,detail,prixHorsTransport,Reference,DateModif) values (467,'MATIERE','CABLE ELECTRIQUE H07RNF 3G2,5','Autres','SASKIT','pc',1.85,'',null,'MCABLE2,5',now());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(ligne,typePresta,designation,categorie,fournisseur,unite,prix,detail,prixHorsTransport,Reference,DateModif) values (468,'MATIERE','MANGEOIRE AQUATIRIS','Autres','SASKIT','pc',14.8,'',null,'MANG01',now());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(ligne,typePresta,designation,categorie,fournisseur,unite,prix,detail,prixHorsTransport,Reference,DateModif) values (469,'MATIERE','COURONNE PVC SOUPLE  63','PVC Evacuation - Ventilation','SASKIT','pc',89.9,'',null,'SOROFLEX63/25',now());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(ligne,typePresta,designation,categorie,fournisseur,unite,prix,detail,prixHorsTransport,Reference,DateModif) values (470,'MATIERE','COLLE PVC PRESSION NICOLL','PVC Evacuation - Ventilation','SASKIT','pc',18,'',null,'BP100N',now());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(ligne,typePresta,designation,categorie,fournisseur,unite,prix,detail,prixHorsTransport,Reference,DateModif) values (471,'MATIERE','MANCHON SORTIE POSTE REL PVC PRESSION D63','PVC Evacuation - Ventilation','SASKIT','pc',1.05,'',null,'MM63',now());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(ligne,typePresta,designation,categorie,fournisseur,unite,prix,detail,prixHorsTransport,Reference,DateModif) values (472,'MATIERE','40 COUDE 90° PVC','PVC Evacuation - Ventilation','SASKIT','pc',0.42,'',null,'C9040',now());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(ligne,typePresta,designation,categorie,fournisseur,unite,prix,detail,prixHorsTransport,Reference,DateModif) values (473,'MATIERE','50 COUDE 90° PVC','PVC Evacuation - Ventilation','SASKIT','pc',0.44,'',null,'C9050',now());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(ligne,typePresta,designation,categorie,fournisseur,unite,prix,detail,prixHorsTransport,Reference,DateModif) values (474,'MATIERE','63 COUDE 90° PVC','PVC Evacuation - Ventilation','SASKIT','pc',0.88,'',null,'C9063',now());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(ligne,typePresta,designation,categorie,fournisseur,unite,prix,detail,prixHorsTransport,Reference,DateModif) values (475,'MATIERE','40 COUDE 45° PVC','PVC Evacuation - Ventilation','SASKIT','pc',0.6,'',null,'C4540',now());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(ligne,typePresta,designation,categorie,fournisseur,unite,prix,detail,prixHorsTransport,Reference,DateModif) values (476,'MATIERE','50 COUDE 45° PVC','PVC Evacuation - Ventilation','SASKIT','pc',0.61,'',null,'C4550',now());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(ligne,typePresta,designation,categorie,fournisseur,unite,prix,detail,prixHorsTransport,Reference,DateModif) values (477,'MATIERE','40 MANCHON EGAL','PVC Evacuation - Ventilation','SASKIT','pc',0.4,'',null,'MMANCH40',now());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(ligne,typePresta,designation,categorie,fournisseur,unite,prix,detail,prixHorsTransport,Reference,DateModif) values (478,'MATIERE','50 MANCHON EGAL','PVC Evacuation - Ventilation','SASKIT','pc',0.42,'',null,'MMANCH50',now());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(ligne,typePresta,designation,categorie,fournisseur,unite,prix,detail,prixHorsTransport,Reference,DateModif) values (479,'MATIERE','63 MANCHON EGAL','PVC Evacuation - Ventilation','SASKIT','pc',0.74,'',null,'MMANCH63',now());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(ligne,typePresta,designation,categorie,fournisseur,unite,prix,detail,prixHorsTransport,Reference,DateModif) values (480,'MATIERE','40 MANCHON    COMPRESSION PE','PVC Evacuation - Ventilation','SASKIT','pc',5.64,'',null,'UM40',now());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(ligne,typePresta,designation,categorie,fournisseur,unite,prix,detail,prixHorsTransport,Reference,DateModif) values (481,'MATIERE','50 MANCHON    COMPRESSION PE','PVC Evacuation - Ventilation','SASKIT','pc',7.98,'',null,'UM50',now());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(ligne,typePresta,designation,categorie,fournisseur,unite,prix,detail,prixHorsTransport,Reference,DateModif) values (482,'MATIERE','63 MANCHON    COMPRESSION PE','PVC Evacuation - Ventilation','SASKIT','pc',10.26,'',null,'UM63',now());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(ligne,typePresta,designation,categorie,fournisseur,unite,prix,detail,prixHorsTransport,Reference,DateModif) values (483,'MATIERE','DEMI BARRE DE RENFORT','Accessoires bacs','SASKIT','pc',24.38,'',null,'MBAR118',now());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(ligne,typePresta,designation,categorie,fournisseur,unite,prix,detail,prixHorsTransport,Reference,DateModif) values (484,'MATIERE','COUDE D50    90°','PVC Evacuation - Ventilation','SASKIT','pc',1.48,'',null,'MCOUDE90',now());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(ligne,typePresta,designation,categorie,fournisseur,unite,prix,detail,prixHorsTransport,Reference,DateModif) values (485,'MATIERE','MANCHON DE DILATATION SIMPLE MF D50','PVC Evacuation - Ventilation','SASKIT','pc',5.11,'',null,'MJ',now());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(ligne,typePresta,designation,categorie,fournisseur,unite,prix,detail,prixHorsTransport,Reference,DateModif) values (486,'MATIERE','REDUCTION 100/50','PVC Evacuation - Ventilation','SASKIT','pc',4.05,'',null,'T5',now());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(ligne,typePresta,designation,categorie,fournisseur,unite,prix,detail,prixHorsTransport,Reference,DateModif) values (487,'MATIERE','REDUCTION 110  100','PVC Evacuation - Ventilation','SASKIT','pc',4.49,'',null,'V10',now());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(ligne,typePresta,designation,categorie,fournisseur,unite,prix,detail,prixHorsTransport,Reference,DateModif) values (488,'MATIERE','COUDE D50    45°','PVC Evacuation - Ventilation','SASKIT','pc',3.25,'',null,'MCOUDE45',now());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(ligne,typePresta,designation,categorie,fournisseur,unite,prix,detail,prixHorsTransport,Reference,DateModif) values (489,'MATIERE','TE DE PIED DE BICHE DIAM 50','PVC Evacuation - Ventilation','SASKIT','pc',6.11,'',null,'TJ18',now());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(ligne,typePresta,designation,categorie,fournisseur,unite,prix,detail,prixHorsTransport,Reference,DateModif) values (490,'MATIERE','CABLE ELECTRIQUE H07RNF 3G1,5','Autres','SASKIT','pc',1.19,'',null,'MCABLE1,5',now());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(ligne,typePresta,designation,categorie,fournisseur,unite,prix,detail,prixHorsTransport,Reference,DateModif) values (491,'MATIERE','50 TE DE PRESSION PVC','PVC Evacuation - Ventilation','SASKIT','pc',0.76,'',null,'T9050',now());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(ligne,typePresta,designation,categorie,fournisseur,unite,prix,detail,prixHorsTransport,Reference,DateModif) values (492,'MATIERE','63 TE DE PRESSION PVC','PVC Evacuation - Ventilation','SASKIT','pc',1.23,'',null,'T9063',now());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(ligne,typePresta,designation,categorie,fournisseur,unite,prix,detail,prixHorsTransport,Reference,DateModif) values (493,'MATIERE','ECOLAT 14 X 25M','Bordures','SASKIT','pc',71.62,'',null,'ECOLAT14',now());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(ligne,typePresta,designation,categorie,fournisseur,unite,prix,detail,prixHorsTransport,Reference,DateModif) values (494,'MATIERE','ECOLAT 19 X 25M','Bordures','SASKIT','pc',91.2,'',null,'ECOLAT19',now());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(ligne,typePresta,designation,categorie,fournisseur,unite,prix,detail,prixHorsTransport,Reference,DateModif) values (495,'MATIERE','ECOPIC','Bordures','SASKIT','pc',2.12,'',null,'ECOPIC38',now());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(ligne,typePresta,designation,categorie,fournisseur,unite,prix,detail,prixHorsTransport,Reference,DateModif) values (496,'MATIERE','CULOTTE Y 45°MF 100','PVC Evacuation - Ventilation','SASKIT','pc',31,'',null,'SPY45100',now());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(ligne,typePresta,designation,categorie,fournisseur,unite,prix,detail,prixHorsTransport,Reference,DateModif) values (497,'MATIERE','50 TUBE PVC PRESSION','PVC Evacuation - Ventilation','SASKIT','pc',7.47,'',null,'PVC5016',now());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(ligne,typePresta,designation,categorie,fournisseur,unite,prix,detail,prixHorsTransport,Reference,DateModif) values (498,'MATIERE','63 TUBE PVC PRESSION','PVC Evacuation - Ventilation','SASKIT','pc',9.87,'',null,'PVC6316',now());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(ligne,typePresta,designation,categorie,fournisseur,unite,prix,detail,prixHorsTransport,Reference,DateModif) values (499,'MATIERE','50 MANCHON EGAL','PVC Evacuation - Ventilation','SASKIT','pc',0.42,'',null,'M50',now());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(ligne,typePresta,designation,categorie,fournisseur,unite,prix,detail,prixHorsTransport,Reference,DateModif) values (500,'MATIERE','63 MANCHON EGAL','PVC Evacuation - Ventilation','SASKIT','pc',0.74,'',null,'M63',now());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(ligne,typePresta,designation,categorie,fournisseur,unite,prix,detail,prixHorsTransport,Reference,DateModif) values (501,'MATIERE','CROIX PVC PRESSION','PVC Evacuation - Ventilation','SASKIT','pc',7.84,'',null,'CROIX63',now());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(ligne,typePresta,designation,categorie,fournisseur,unite,prix,detail,prixHorsTransport,Reference,DateModif) values (502,'MATIERE','SORTIE A CLAPET DIAM 100','PACK FV EPDM','SASKIT','pc',18,'',null,'NCLAPETDR100',now());</v>
          </cell>
          <cell r="K502">
            <v>502</v>
          </cell>
        </row>
        <row r="503">
          <cell r="B503" t="str">
            <v>KIT COFFRAGE PVC 3 EH</v>
          </cell>
          <cell r="D503" t="str">
            <v>COFFRAGE</v>
          </cell>
          <cell r="E503" t="str">
            <v>SASKIT</v>
          </cell>
          <cell r="F503">
            <v>700</v>
          </cell>
          <cell r="J503" t="str">
            <v>Insert into SC_Matieres (ligne,typePresta,designation,categorie,fournisseur,unite,prix,detail,prixHorsTransport,Reference,DateModif) values (503,'MATIERE','KIT COFFRAGE PVC 3 EH','COFFRAGE','SASKIT','',700,'',,'',now());</v>
          </cell>
          <cell r="K503">
            <v>503</v>
          </cell>
        </row>
        <row r="504">
          <cell r="B504" t="str">
            <v>KIT COFFRAGE PVC 4 EH</v>
          </cell>
          <cell r="D504" t="str">
            <v>COFFRAGE</v>
          </cell>
          <cell r="E504" t="str">
            <v>SASKIT</v>
          </cell>
          <cell r="F504">
            <v>800</v>
          </cell>
          <cell r="J504" t="str">
            <v>Insert into SC_Matieres (ligne,typePresta,designation,categorie,fournisseur,unite,prix,detail,prixHorsTransport,Reference,DateModif) values (504,'MATIERE','KIT COFFRAGE PVC 4 EH','COFFRAGE','SASKIT','',800,'',,'',now());</v>
          </cell>
          <cell r="K504">
            <v>504</v>
          </cell>
        </row>
        <row r="505">
          <cell r="B505" t="str">
            <v>KIT COFFRAGE PVC 5 EH</v>
          </cell>
          <cell r="D505" t="str">
            <v>COFFRAGE</v>
          </cell>
          <cell r="E505" t="str">
            <v>SASKIT</v>
          </cell>
          <cell r="F505">
            <v>850</v>
          </cell>
          <cell r="J505" t="str">
            <v>Insert into SC_Matieres (ligne,typePresta,designation,categorie,fournisseur,unite,prix,detail,prixHorsTransport,Reference,DateModif) values (505,'MATIERE','KIT COFFRAGE PVC 5 EH','COFFRAGE','SASKIT','',850,'',,'',now());</v>
          </cell>
          <cell r="K505">
            <v>505</v>
          </cell>
        </row>
        <row r="506">
          <cell r="B506" t="str">
            <v>KIT COFFRAGE PVC 6 EH 4-3</v>
          </cell>
          <cell r="D506" t="str">
            <v>COFFRAGE</v>
          </cell>
          <cell r="E506" t="str">
            <v>SASKIT</v>
          </cell>
          <cell r="F506">
            <v>920</v>
          </cell>
          <cell r="J506" t="str">
            <v>Insert into SC_Matieres (ligne,typePresta,designation,categorie,fournisseur,unite,prix,detail,prixHorsTransport,Reference,DateModif) values (506,'MATIERE','KIT COFFRAGE PVC 6 EH 4-3','COFFRAGE','SASKIT','',920,'',,'',now());</v>
          </cell>
          <cell r="K506">
            <v>506</v>
          </cell>
        </row>
        <row r="507">
          <cell r="B507" t="str">
            <v>KIT COFFRAGE PVC 6 EH 6-2</v>
          </cell>
          <cell r="D507" t="str">
            <v>COFFRAGE</v>
          </cell>
          <cell r="E507" t="str">
            <v>SASKIT</v>
          </cell>
          <cell r="F507">
            <v>1100</v>
          </cell>
          <cell r="J507" t="str">
            <v>Insert into SC_Matieres (ligne,typePresta,designation,categorie,fournisseur,unite,prix,detail,prixHorsTransport,Reference,DateModif) values (507,'MATIERE','KIT COFFRAGE PVC 6 EH 6-2','COFFRAGE','SASKIT','',1100,'',,'',now());</v>
          </cell>
          <cell r="K507">
            <v>507</v>
          </cell>
        </row>
        <row r="508">
          <cell r="B508" t="str">
            <v>KIT COFFRAGE PVC 7 EH</v>
          </cell>
          <cell r="D508" t="str">
            <v>COFFRAGE</v>
          </cell>
          <cell r="E508" t="str">
            <v>SASKIT</v>
          </cell>
          <cell r="F508">
            <v>1050</v>
          </cell>
          <cell r="J508" t="str">
            <v>Insert into SC_Matieres (ligne,typePresta,designation,categorie,fournisseur,unite,prix,detail,prixHorsTransport,Reference,DateModif) values (508,'MATIERE','KIT COFFRAGE PVC 7 EH','COFFRAGE','SASKIT','',1050,'',,'',now());</v>
          </cell>
          <cell r="K508">
            <v>508</v>
          </cell>
        </row>
        <row r="509">
          <cell r="B509" t="str">
            <v>KIT COFFRAGE PVC 8 EH</v>
          </cell>
          <cell r="D509" t="str">
            <v>COFFRAGE</v>
          </cell>
          <cell r="E509" t="str">
            <v>SASKIT</v>
          </cell>
          <cell r="F509">
            <v>1100</v>
          </cell>
          <cell r="J509" t="str">
            <v>Insert into SC_Matieres (ligne,typePresta,designation,categorie,fournisseur,unite,prix,detail,prixHorsTransport,Reference,DateModif) values (509,'MATIERE','KIT COFFRAGE PVC 8 EH','COFFRAGE','SASKIT','',1100,'',,'',now());</v>
          </cell>
          <cell r="K509">
            <v>509</v>
          </cell>
        </row>
        <row r="510">
          <cell r="B510" t="str">
            <v>KIT COFFRAGE PVC 9 EH</v>
          </cell>
          <cell r="D510" t="str">
            <v>COFFRAGE</v>
          </cell>
          <cell r="E510" t="str">
            <v>SASKIT</v>
          </cell>
          <cell r="F510">
            <v>1200</v>
          </cell>
          <cell r="J510" t="str">
            <v>Insert into SC_Matieres (ligne,typePresta,designation,categorie,fournisseur,unite,prix,detail,prixHorsTransport,Reference,DateModif) values (510,'MATIERE','KIT COFFRAGE PVC 9 EH','COFFRAGE','SASKIT','',1200,'',,'',now());</v>
          </cell>
          <cell r="K510">
            <v>510</v>
          </cell>
        </row>
        <row r="511">
          <cell r="B511" t="str">
            <v>KIT COFFRAGE PVC 10 EH</v>
          </cell>
          <cell r="D511" t="str">
            <v>COFFRAGE</v>
          </cell>
          <cell r="E511" t="str">
            <v>SASKIT</v>
          </cell>
          <cell r="F511">
            <v>1300</v>
          </cell>
          <cell r="J511" t="str">
            <v>Insert into SC_Matieres (ligne,typePresta,designation,categorie,fournisseur,unite,prix,detail,prixHorsTransport,Reference,DateModif) values (511,'MATIERE','KIT COFFRAGE PVC 10 EH','COFFRAGE','SASKIT','',1300,'',,'',now());</v>
          </cell>
          <cell r="K511">
            <v>511</v>
          </cell>
        </row>
        <row r="512">
          <cell r="B512" t="str">
            <v>KIT COFFRAGE PVC 12 EH 6-4</v>
          </cell>
          <cell r="D512" t="str">
            <v>COFFRAGE</v>
          </cell>
          <cell r="E512" t="str">
            <v>SASKIT</v>
          </cell>
          <cell r="F512">
            <v>1440</v>
          </cell>
          <cell r="K512">
            <v>512</v>
          </cell>
        </row>
        <row r="513">
          <cell r="B513" t="str">
            <v>KIT COFFRAGE PVC 12 EH 8-3</v>
          </cell>
          <cell r="D513" t="str">
            <v>COFFRAGE</v>
          </cell>
          <cell r="E513" t="str">
            <v>SASKIT</v>
          </cell>
          <cell r="F513">
            <v>1675</v>
          </cell>
          <cell r="K513">
            <v>513</v>
          </cell>
        </row>
        <row r="514">
          <cell r="B514" t="str">
            <v>KIT COFFRAGE PVC 14 EH 8-3,5</v>
          </cell>
          <cell r="D514" t="str">
            <v>COFFRAGE</v>
          </cell>
          <cell r="E514" t="str">
            <v>SASKIT</v>
          </cell>
          <cell r="F514">
            <v>1685</v>
          </cell>
          <cell r="K514">
            <v>514</v>
          </cell>
        </row>
        <row r="515">
          <cell r="B515" t="str">
            <v>KIT COFFRAGE PVC 14 EH 7-4</v>
          </cell>
          <cell r="D515" t="str">
            <v>COFFRAGE</v>
          </cell>
          <cell r="E515" t="str">
            <v>SASKIT</v>
          </cell>
          <cell r="F515">
            <v>1535</v>
          </cell>
          <cell r="K515">
            <v>515</v>
          </cell>
        </row>
        <row r="516">
          <cell r="B516" t="str">
            <v>KIT COFFRAGE PVC 16 EH</v>
          </cell>
          <cell r="D516" t="str">
            <v>COFFRAGE</v>
          </cell>
          <cell r="E516" t="str">
            <v>SASKIT</v>
          </cell>
          <cell r="F516">
            <v>1940</v>
          </cell>
          <cell r="K516">
            <v>516</v>
          </cell>
        </row>
        <row r="517">
          <cell r="B517" t="str">
            <v>KIT COFFRAGE PVC 18 EH 8-4,5</v>
          </cell>
          <cell r="D517" t="str">
            <v>COFFRAGE</v>
          </cell>
          <cell r="E517" t="str">
            <v>SASKIT</v>
          </cell>
          <cell r="F517">
            <v>2010</v>
          </cell>
          <cell r="K517">
            <v>517</v>
          </cell>
        </row>
        <row r="518">
          <cell r="B518" t="str">
            <v>KIT COFFRAGE PVC 20 EH</v>
          </cell>
          <cell r="D518" t="str">
            <v>COFFRAGE</v>
          </cell>
          <cell r="E518" t="str">
            <v>SASKIT</v>
          </cell>
          <cell r="F518">
            <v>2095</v>
          </cell>
          <cell r="K518">
            <v>518</v>
          </cell>
        </row>
        <row r="519">
          <cell r="K519">
            <v>0</v>
          </cell>
        </row>
        <row r="520">
          <cell r="B520">
            <v>0</v>
          </cell>
          <cell r="K520">
            <v>0</v>
          </cell>
        </row>
        <row r="521">
          <cell r="B521">
            <v>0</v>
          </cell>
        </row>
      </sheetData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I2" t="str">
            <v>COUPES TUYAUX PVC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I3" t="str">
            <v>PRÉPARATION RACCORD PE/PVC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I4" t="str">
            <v>PRÉPARATION REGARD DIR 02/DIR 01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I5" t="str">
            <v>PRÉPARATION DU POSTE DE RELEVAGE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I6" t="str">
            <v>COLLAGE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I7" t="str">
            <v>METAL – ROND À BÉTON DIA 12 MM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I8" t="str">
            <v>AÉRATION POSTE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I9" t="str">
            <v>COUPES PLAQUES BÉTON 50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I10" t="str">
            <v>COUPES PLAQUES BÉTON 25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I11" t="str">
            <v>PERCERMENT PLAQUES BÉTON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I12" t="str">
            <v>COUPES BASTAINGS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I13" t="str">
            <v>COUPES MI-BOIS BASTAINGS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I14" t="str">
            <v>COUPES CHEVRONS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I15" t="str">
            <v>COUPES BARDAGE LAME À DIMENSION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I16" t="str">
            <v xml:space="preserve">COUPE PIQUET 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I17" t="str">
            <v>COUPES TRAVERSES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I18" t="str">
            <v>PERCEMENT BASTAINGS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I19" t="str">
            <v>ENCOCHES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I20" t="str">
            <v>FEUILLURES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I21" t="str">
            <v>PERCEMENT CHEVRONS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I22" t="str">
            <v>PERÇAGE CORNIÈRE GALVA 5EH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I23" t="str">
            <v>PRÉPERCER BARRE T MÉTAL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I24" t="str">
            <v>COUPE TIGE MÉTAL DIA 12</v>
          </cell>
          <cell r="K24">
            <v>24</v>
          </cell>
        </row>
        <row r="25">
          <cell r="B25" t="str">
            <v/>
          </cell>
          <cell r="I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I26" t="str">
            <v>PRÉPARATION REGARD SORTIE FH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I27" t="str">
            <v>POSE DRAINAGE BAC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I28" t="str">
            <v>JOINT FORSCHEDA DN100 BAC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I29" t="str">
            <v>JOINT FORSCHEDA DN50 BAC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I30" t="str">
            <v>POSE AÉRATION BAC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I31" t="str">
            <v xml:space="preserve"> PRÉPARATION DRAINAGE BAC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I32" t="str">
            <v>PASSAGE DE MEMBRANE DIA 50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I33" t="str">
            <v>PRÉPARATION PASSAGE DE MEMBRANE DIA 110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I34" t="str">
            <v>DÉCOUPE RÉHAUSSE BÉTON FH</v>
          </cell>
          <cell r="K34">
            <v>34</v>
          </cell>
        </row>
        <row r="35">
          <cell r="B35" t="str">
            <v/>
          </cell>
          <cell r="I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I36" t="str">
            <v>PRÉPARATION AÉRATION FILTRES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(2,'CHANTIER','AÉRATION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(3,'CHANTIER','CÂBLE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(4,'CHANTIER','FIXATION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(5,'CHANTIER','POSE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(7,'CHANTIER','REGARD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(8,'CHANTIER','REGARD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(9,'CHANTIER','SCELLEMENT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(10,'CHANTIER','RÉPARTITEURS','MOC_ALIM','pc',0.35,'remplir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(12,'CHANTIER','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(13,'CHANTIER','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(14,'CHANTIER','BARRE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(15,'CHANTIER','CLAPET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(16,'CHANTIER','REGARD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(17,'CHANTIER','COLLAGE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(18,'CHANTIER','COLLAGE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(19,'CHANTIER','EPDM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(20,'CHANTIER','GÉOTEXTILE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(21,'CHANTIER','GÉOTEXTILE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(22,'CHANTIER','GRILLAGE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(23,'CHANTIER','POSE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(24,'CHANTIER','POSE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(25,'CHANTIER','RACCORD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(26,'CHANTIER','REMPLISSAGE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(27,'CHANTIER','TRANCHÉE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(28,'CHANTIER','TUBE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(29,'CHANTIER','TUYAUX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(30,'CHANTIER','INSTALLATION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(31,'CHANTIER','PIQUETAGE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(32,'CHANTIER','BARRE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(33,'CHANTIER','POSE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(34,'CHANTIER','CAILLEBOTIS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(35,'CHANTIER','CAILLEBOTIS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(36,'CHANTIER','CADRE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(37,'CHANTIER','POSE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(38,'CHANTIER','POSE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(39,'CHANTIER','POSE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(40,'CHANTIER','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(41,'CHANTIER','GABION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(43,'CHANTIER','PASSAGE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(44,'CHANTIER','PLANTER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(45,'CHANTIER','POSE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(46,'CHANTIER','POSE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(47,'CHANTIER','POSE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(48,'CHANTIER','SABLE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(49,'CHANTIER','DÉCOUPE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(50,'CHANTIER','TERRASSEMENT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(51,'CHANTIER','TIGE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(53,'CHANTIER','TRAVERSE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(54,'CHANTIER','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(55,'CHANTIER','POSE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(56,'CHANTIER','POSE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(57,'CHANTIER','POSE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(58,'CHANTIER','POSE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(59,'CHANTIER','POSE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(60,'CHANTIER','POSE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(61,'CHANTIER','PLANTATION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(62,'CHANTIER','PLANTATION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(63,'CHANTIER','PLANTES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(64,'CHANTIER','BARRIÈRE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(65,'CHANTIER','PLIAGE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(66,'CHANTIER','POSE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(67,'CHANTIER','FOND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(68,'CHANTIER','MISE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(69,'CHANTIER','POSE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(70,'CHANTIER','POSE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(71,'CHANTIER','POSE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(72,'CHANTIER','REMPLISSAGE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(73,'CHANTIER','POSE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(74,'CHANTIER','POSE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(75,'CHANTIER','POSE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>
            <v>0</v>
          </cell>
          <cell r="D76">
            <v>0</v>
          </cell>
          <cell r="E76">
            <v>0</v>
          </cell>
          <cell r="G76">
            <v>0</v>
          </cell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>
            <v>0</v>
          </cell>
          <cell r="H77" t="str">
            <v>Insert into SC_Prestation (ligne,typePresta,designation,categorie,unite,temps,detail,DateModif) values (77,'CHANTIER','POSE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>
            <v>0</v>
          </cell>
          <cell r="H78" t="str">
            <v>Insert into SC_Prestation (ligne,typePresta,designation,categorie,unite,temps,detail,DateModif) values (78,'CHANTIER','POSE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>
            <v>0</v>
          </cell>
          <cell r="H79" t="str">
            <v>Insert into SC_Prestation (ligne,typePresta,designation,categorie,unite,temps,detail,DateModif) values (79,'CHANTIER','POSE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>
            <v>0</v>
          </cell>
          <cell r="H80" t="str">
            <v>Insert into SC_Prestation (ligne,typePresta,designation,categorie,unite,temps,detail,DateModif) values (80,'CHANTIER','POSE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(ligne,typePresta,designation,categorie,unite,temps,detail,DateModif) values (81,'CHANTIER','POSE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(ligne,typePresta,designation,categorie,unite,temps,detail,DateModif) values (82,'CHANTIER','POSE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H83" t="str">
            <v>Insert into SC_Prestation (ligne,typePresta,designation,categorie,unite,temps,detail,DateModif) values (83,'CHANTIER','POSE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(ligne,typePresta,designation,categorie,unite,temps,detail,DateModif) values (84,'CHANTIER','ASSEMBLAGE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(ligne,typePresta,designation,categorie,unite,temps,detail,DateModif) values (85,'CHANTIER','PERCEMENT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(ligne,typePresta,designation,categorie,unite,temps,detail,DateModif) values (86,'CHANTIER','ASSEMBLAGE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H87" t="str">
            <v>Insert into SC_Prestation (ligne,typePresta,designation,categorie,unite,temps,detail,DateModif) values (87,'CHANTIER','POSE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H88" t="str">
            <v>Insert into SC_Prestation (ligne,typePresta,designation,categorie,unite,temps,detail,DateModif) values (88,'CHANTIER','PARPAINGS','MOC_Systèmes_Constructifs','m²',1.25,'',now());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H89" t="str">
            <v>Insert into SC_Prestation (ligne,typePresta,designation,categorie,unite,temps,detail,DateModif) values (89,'CHANTIER','FERRAILLAGE','MOC_Systèmes_Constructifs','m²',0.2,'',now());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H90" t="str">
            <v>Insert into SC_Prestation (ligne,typePresta,designation,categorie,unite,temps,detail,DateModif) values (90,'CHANTIER','POSE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C91" t="str">
            <v>MOC_PVC</v>
          </cell>
          <cell r="H91" t="str">
            <v>Insert into SC_Prestation (ligne,typePresta,designation,categorie,unite,temps,detail,DateModif) values (91,'CHANTIER','ASSEMBLAGE ANGLES PVC','MOC_PVC','',,'',now());</v>
          </cell>
        </row>
        <row r="92">
          <cell r="B92" t="str">
            <v>JONCTIONS PVC</v>
          </cell>
          <cell r="C92" t="str">
            <v>MOC_PVC</v>
          </cell>
          <cell r="H92" t="str">
            <v>Insert into SC_Prestation (ligne,typePresta,designation,categorie,unite,temps,detail,DateModif) values (92,'CHANTIER','JONCTIONS PVC','MOC_PVC','',,'',now());</v>
          </cell>
        </row>
        <row r="93">
          <cell r="B93" t="str">
            <v>FIXATION CORNIERES ET BARRES T</v>
          </cell>
          <cell r="C93" t="str">
            <v>MOC_PVC</v>
          </cell>
          <cell r="H93" t="str">
            <v>Insert into SC_Prestation (ligne,typePresta,designation,categorie,unite,temps,detail,DateModif) values (93,'CHANTIER','FIXATION CORNIERES ET BARRES T','MOC_PVC','',,'',now());</v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Coude 20° MF</v>
          </cell>
        </row>
      </sheetData>
      <sheetData sheetId="8"/>
      <sheetData sheetId="9"/>
      <sheetData sheetId="10"/>
      <sheetData sheetId="11"/>
      <sheetData sheetId="12"/>
      <sheetData sheetId="13">
        <row r="4">
          <cell r="E4">
            <v>0.72000000000000008</v>
          </cell>
        </row>
        <row r="5">
          <cell r="E5">
            <v>1</v>
          </cell>
        </row>
        <row r="19">
          <cell r="E19">
            <v>2.16</v>
          </cell>
        </row>
        <row r="20">
          <cell r="E20">
            <v>0.4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1.25</v>
          </cell>
        </row>
        <row r="24">
          <cell r="E24">
            <v>0.3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4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4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0.5</v>
          </cell>
        </row>
        <row r="35">
          <cell r="E35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1.6</v>
          </cell>
        </row>
        <row r="45">
          <cell r="E45">
            <v>1</v>
          </cell>
        </row>
        <row r="46">
          <cell r="E46">
            <v>4</v>
          </cell>
        </row>
        <row r="47">
          <cell r="E47">
            <v>4</v>
          </cell>
        </row>
        <row r="48">
          <cell r="E48">
            <v>24</v>
          </cell>
        </row>
        <row r="49">
          <cell r="E49">
            <v>1.25</v>
          </cell>
        </row>
        <row r="50">
          <cell r="E50">
            <v>4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4</v>
          </cell>
        </row>
        <row r="56">
          <cell r="E56">
            <v>4</v>
          </cell>
        </row>
        <row r="57">
          <cell r="E57">
            <v>1.6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65" workbookViewId="0">
      <selection activeCell="BG4" sqref="BG4:DH52"/>
    </sheetView>
  </sheetViews>
  <sheetFormatPr baseColWidth="10" defaultRowHeight="16.5" customHeight="1" x14ac:dyDescent="0.25"/>
  <cols>
    <col min="1" max="1" width="27.28515625" customWidth="1"/>
    <col min="2" max="2" width="119.28515625" customWidth="1"/>
  </cols>
  <sheetData>
    <row r="1" spans="1:3" ht="16.5" customHeight="1" x14ac:dyDescent="0.25">
      <c r="A1" t="s">
        <v>1037</v>
      </c>
      <c r="B1" t="s">
        <v>1038</v>
      </c>
      <c r="C1" t="s">
        <v>1040</v>
      </c>
    </row>
    <row r="2" spans="1:3" ht="16.5" customHeight="1" x14ac:dyDescent="0.25">
      <c r="A2" s="45" t="s">
        <v>671</v>
      </c>
      <c r="B2" s="57" t="s">
        <v>994</v>
      </c>
      <c r="C2" t="str">
        <f>SUBSTITUTE(SUBSTITUTE($C$1,"##NOM##",A2),"##TEXTE##",SUBSTITUTE(B2,"'","\'"))</f>
        <v>Update SC_Systeme set TexteDevis = ' Fourniture et pose d\'une structure en bastaings bois douglas pour FV EPDM' Where Nom = 'FV1';</v>
      </c>
    </row>
    <row r="3" spans="1:3" ht="16.5" customHeight="1" x14ac:dyDescent="0.25">
      <c r="A3" s="45" t="s">
        <v>676</v>
      </c>
      <c r="B3" s="57" t="s">
        <v>995</v>
      </c>
      <c r="C3" s="50" t="str">
        <f t="shared" ref="C3:C68" si="0">SUBSTITUTE(SUBSTITUTE($C$1,"##NOM##",A3),"##TEXTE##",SUBSTITUTE(B3,"'","\'"))</f>
        <v>Update SC_Systeme set TexteDevis = ' Fourniture et pose d\'une structure en traverses de chêne pour FV EPDM HORS-SOL' Where Nom = 'FV2';</v>
      </c>
    </row>
    <row r="4" spans="1:3" ht="16.5" customHeight="1" x14ac:dyDescent="0.25">
      <c r="A4" s="45" t="s">
        <v>677</v>
      </c>
      <c r="B4" s="57" t="s">
        <v>996</v>
      </c>
      <c r="C4" s="50" t="str">
        <f t="shared" si="0"/>
        <v>Update SC_Systeme set TexteDevis = ' Fourniture et pose d\'une structure en plaques béton pour FV EPDM HORS-SOL' Where Nom = 'FV3';</v>
      </c>
    </row>
    <row r="5" spans="1:3" ht="16.5" customHeight="1" x14ac:dyDescent="0.25">
      <c r="A5" s="45" t="s">
        <v>678</v>
      </c>
      <c r="B5" s="57" t="s">
        <v>997</v>
      </c>
      <c r="C5" s="50" t="str">
        <f t="shared" si="0"/>
        <v>Update SC_Systeme set TexteDevis = ' Fourniture et pose d\'une structure en parpaings pour FV EPDM HORS-SOL' Where Nom = 'FV4';</v>
      </c>
    </row>
    <row r="6" spans="1:3" ht="16.5" customHeight="1" x14ac:dyDescent="0.25">
      <c r="A6" s="45" t="s">
        <v>679</v>
      </c>
      <c r="B6" s="57" t="s">
        <v>998</v>
      </c>
      <c r="C6" s="50" t="str">
        <f t="shared" si="0"/>
        <v>Update SC_Systeme set TexteDevis = ' Fourniture et pose d\'une structure en plaques PVC FV EPDM - semi-enterré ' Where Nom = 'FV5';</v>
      </c>
    </row>
    <row r="7" spans="1:3" ht="16.5" customHeight="1" x14ac:dyDescent="0.25">
      <c r="A7" s="45" t="s">
        <v>680</v>
      </c>
      <c r="B7" s="57" t="s">
        <v>999</v>
      </c>
      <c r="C7" s="50" t="str">
        <f t="shared" si="0"/>
        <v>Update SC_Systeme set TexteDevis = 'Fourniture et pose d\'une structure en bastaings bois douglas  FV EPDM - semi-enterré ' Where Nom = 'FV6';</v>
      </c>
    </row>
    <row r="8" spans="1:3" ht="16.5" customHeight="1" x14ac:dyDescent="0.25">
      <c r="A8" s="45" t="s">
        <v>681</v>
      </c>
      <c r="B8" s="57" t="s">
        <v>1000</v>
      </c>
      <c r="C8" s="50" t="str">
        <f t="shared" si="0"/>
        <v>Update SC_Systeme set TexteDevis = 'Fourniture et pose d\'une structure en plaques béton (ext.) FV EPDM - semi-enterré ' Where Nom = 'FV7';</v>
      </c>
    </row>
    <row r="9" spans="1:3" ht="16.5" customHeight="1" x14ac:dyDescent="0.25">
      <c r="A9" s="45" t="s">
        <v>682</v>
      </c>
      <c r="B9" s="57" t="s">
        <v>1001</v>
      </c>
      <c r="C9" s="50" t="str">
        <f t="shared" si="0"/>
        <v>Update SC_Systeme set TexteDevis = 'Fourniture et pose d\'une structure en plaques béton (ext.) + cadre bois pour FV EPDM enterré ' Where Nom = 'FV8';</v>
      </c>
    </row>
    <row r="10" spans="1:3" ht="16.5" customHeight="1" x14ac:dyDescent="0.25">
      <c r="A10" s="45" t="s">
        <v>683</v>
      </c>
      <c r="B10" s="57" t="s">
        <v>1002</v>
      </c>
      <c r="C10" s="50" t="str">
        <f t="shared" si="0"/>
        <v>Update SC_Systeme set TexteDevis = 'Fourniture et pose d\'une structure en plaques PVC (int.) pour FV EPDM -enterré ' Where Nom = 'FV9';</v>
      </c>
    </row>
    <row r="11" spans="1:3" ht="16.5" customHeight="1" x14ac:dyDescent="0.25">
      <c r="A11" s="45" t="s">
        <v>967</v>
      </c>
      <c r="B11" s="57" t="s">
        <v>1003</v>
      </c>
      <c r="C11" s="50" t="str">
        <f t="shared" si="0"/>
        <v>Update SC_Systeme set TexteDevis = ' Fourniture et pose d\'une structure en bastaings bois douglas pour FH EPDM - HORS-SOL ' Where Nom = 'FH1';</v>
      </c>
    </row>
    <row r="12" spans="1:3" ht="16.5" customHeight="1" x14ac:dyDescent="0.25">
      <c r="A12" s="45" t="s">
        <v>590</v>
      </c>
      <c r="B12" s="57" t="s">
        <v>1004</v>
      </c>
      <c r="C12" s="50" t="str">
        <f t="shared" si="0"/>
        <v>Update SC_Systeme set TexteDevis = ' FH EPDM - HORS-SOL - Fourniture et pose d\'une structure en traverses de chêne' Where Nom = 'FH2';</v>
      </c>
    </row>
    <row r="13" spans="1:3" ht="16.5" customHeight="1" x14ac:dyDescent="0.25">
      <c r="A13" s="45" t="s">
        <v>686</v>
      </c>
      <c r="B13" s="57" t="s">
        <v>1005</v>
      </c>
      <c r="C13" s="50" t="str">
        <f t="shared" si="0"/>
        <v>Update SC_Systeme set TexteDevis = ' FH EPDM - HORS-SOL - Fourniture et pose d\'une structure en plaques béton' Where Nom = 'FH3';</v>
      </c>
    </row>
    <row r="14" spans="1:3" ht="16.5" customHeight="1" x14ac:dyDescent="0.25">
      <c r="A14" s="45" t="s">
        <v>968</v>
      </c>
      <c r="B14" s="57" t="s">
        <v>1006</v>
      </c>
      <c r="C14" s="50" t="str">
        <f t="shared" si="0"/>
        <v>Update SC_Systeme set TexteDevis = ' FH EPDM - HORS-SOL - Fourniture et pose d\'une structure en parpaings' Where Nom = 'FH4';</v>
      </c>
    </row>
    <row r="15" spans="1:3" ht="16.5" customHeight="1" x14ac:dyDescent="0.25">
      <c r="A15" s="45" t="s">
        <v>969</v>
      </c>
      <c r="B15" s="57" t="s">
        <v>1007</v>
      </c>
      <c r="C15" s="50" t="str">
        <f t="shared" si="0"/>
        <v>Update SC_Systeme set TexteDevis = ' FH EPDM - semi-enterré - Fourniture et pose d\'une structure en plaques béton (int.)' Where Nom = 'FH5';</v>
      </c>
    </row>
    <row r="16" spans="1:3" ht="16.5" customHeight="1" x14ac:dyDescent="0.25">
      <c r="A16" s="45" t="s">
        <v>970</v>
      </c>
      <c r="B16" s="57" t="s">
        <v>1008</v>
      </c>
      <c r="C16" s="50" t="str">
        <f t="shared" si="0"/>
        <v>Update SC_Systeme set TexteDevis = ' FH EPDM - semi-enterré - Fourniture et pose d\'une structure en bastaings bois douglas' Where Nom = 'FH6';</v>
      </c>
    </row>
    <row r="17" spans="1:3" ht="16.5" customHeight="1" x14ac:dyDescent="0.25">
      <c r="A17" s="45" t="s">
        <v>971</v>
      </c>
      <c r="B17" s="57" t="s">
        <v>1009</v>
      </c>
      <c r="C17" s="50" t="str">
        <f t="shared" si="0"/>
        <v>Update SC_Systeme set TexteDevis = ' FH EPDM - semi-enterré - Fourniture et pose d\'une structure en plaques béton (ext.)' Where Nom = 'FH7';</v>
      </c>
    </row>
    <row r="18" spans="1:3" ht="16.5" customHeight="1" x14ac:dyDescent="0.25">
      <c r="A18" s="45" t="s">
        <v>972</v>
      </c>
      <c r="B18" s="57" t="s">
        <v>1010</v>
      </c>
      <c r="C18" s="50" t="str">
        <f t="shared" si="0"/>
        <v>Update SC_Systeme set TexteDevis = ' FH EPDM -enterré - Fourniture et pose d\'une structure en plaques béton (ext.) + cadre bois' Where Nom = 'FH8';</v>
      </c>
    </row>
    <row r="19" spans="1:3" ht="16.5" customHeight="1" x14ac:dyDescent="0.25">
      <c r="A19" s="45" t="s">
        <v>710</v>
      </c>
      <c r="B19" s="57" t="s">
        <v>1011</v>
      </c>
      <c r="C19" s="50" t="str">
        <f t="shared" si="0"/>
        <v>Update SC_Systeme set TexteDevis = 'Fourniture et pose d\'une structure en plaques béton (int.) pour  FH EPDM -enterré ' Where Nom = 'FH9';</v>
      </c>
    </row>
    <row r="20" spans="1:3" ht="16.5" customHeight="1" x14ac:dyDescent="0.25">
      <c r="A20" s="45" t="s">
        <v>684</v>
      </c>
      <c r="B20" s="57" t="s">
        <v>1012</v>
      </c>
      <c r="C20" s="50" t="str">
        <f t="shared" si="0"/>
        <v>Update SC_Systeme set TexteDevis = 'Terrassement de la zone pour FV BAC ENTERRE' Where Nom = 'FVBAC1';</v>
      </c>
    </row>
    <row r="21" spans="1:3" ht="16.5" customHeight="1" x14ac:dyDescent="0.25">
      <c r="A21" s="45" t="s">
        <v>685</v>
      </c>
      <c r="B21" s="57" t="s">
        <v>1013</v>
      </c>
      <c r="C21" s="50" t="str">
        <f t="shared" si="0"/>
        <v>Update SC_Systeme set TexteDevis = 'Terrassement de la zone pour FV  BACS - SEMI-ENTERRE ' Where Nom = 'FVBAC2';</v>
      </c>
    </row>
    <row r="22" spans="1:3" ht="16.5" customHeight="1" x14ac:dyDescent="0.25">
      <c r="A22" s="45" t="s">
        <v>1039</v>
      </c>
      <c r="B22" s="57" t="s">
        <v>1014</v>
      </c>
      <c r="C22" s="50" t="str">
        <f t="shared" si="0"/>
        <v>Update SC_Systeme set TexteDevis = 'Terrassement de la zone pour FV  BACS - HORS SOL' Where Nom = 'FVBAC3';</v>
      </c>
    </row>
    <row r="23" spans="1:3" ht="16.5" customHeight="1" x14ac:dyDescent="0.25">
      <c r="A23" s="45" t="s">
        <v>851</v>
      </c>
      <c r="B23" s="58" t="s">
        <v>1015</v>
      </c>
      <c r="C23" s="50" t="str">
        <f t="shared" si="0"/>
        <v>Update SC_Systeme set TexteDevis = 'Zone de rejet végétalisée ( EPDM, granulats, plantes aquatiques, regards béton, bordure éco-lat)' Where Nom = 'ZRV1';</v>
      </c>
    </row>
    <row r="24" spans="1:3" ht="16.5" customHeight="1" x14ac:dyDescent="0.25">
      <c r="A24" s="46" t="s">
        <v>852</v>
      </c>
      <c r="B24" s="59" t="s">
        <v>1016</v>
      </c>
      <c r="C24" s="50" t="str">
        <f t="shared" si="0"/>
        <v>Update SC_Systeme set TexteDevis = 'Zone de rejet végétalisée (granulats, regard béton, plantes ligneuses)' Where Nom = 'ZRV2';</v>
      </c>
    </row>
    <row r="25" spans="1:3" ht="16.5" customHeight="1" x14ac:dyDescent="0.25">
      <c r="A25" s="45" t="s">
        <v>849</v>
      </c>
      <c r="B25" s="59" t="s">
        <v>1017</v>
      </c>
      <c r="C25" s="50" t="str">
        <f t="shared" si="0"/>
        <v>Update SC_Systeme set TexteDevis = 'Zone d\'infiltration peu profonde (géotextile + granulats + réhausse béton)' Where Nom = 'ZI_PEU_PROFONDE';</v>
      </c>
    </row>
    <row r="26" spans="1:3" ht="16.5" customHeight="1" x14ac:dyDescent="0.25">
      <c r="A26" s="45" t="s">
        <v>850</v>
      </c>
      <c r="B26" s="59" t="s">
        <v>1018</v>
      </c>
      <c r="C26" s="50" t="str">
        <f t="shared" si="0"/>
        <v>Update SC_Systeme set TexteDevis = 'Zone d\'infiltration profonde (géotextile + granulats + 2*réhausse béton)' Where Nom = 'ZI_PROFONDE';</v>
      </c>
    </row>
    <row r="27" spans="1:3" ht="16.5" customHeight="1" x14ac:dyDescent="0.25">
      <c r="A27" s="46" t="s">
        <v>860</v>
      </c>
      <c r="B27" s="57" t="s">
        <v>859</v>
      </c>
      <c r="C27" s="50" t="str">
        <f t="shared" si="0"/>
        <v>Update SC_Systeme set TexteDevis = 'Epandrain' Where Nom = 'EPANDRAIN';</v>
      </c>
    </row>
    <row r="28" spans="1:3" ht="16.5" customHeight="1" x14ac:dyDescent="0.25">
      <c r="A28" s="46" t="s">
        <v>639</v>
      </c>
      <c r="B28" s="57" t="s">
        <v>1019</v>
      </c>
      <c r="C28" s="50" t="str">
        <f t="shared" si="0"/>
        <v>Update SC_Systeme set TexteDevis = 'Habillage FV en terre végétale (talus)' Where Nom = 'HAB1';</v>
      </c>
    </row>
    <row r="29" spans="1:3" ht="16.5" customHeight="1" x14ac:dyDescent="0.25">
      <c r="A29" s="46" t="s">
        <v>640</v>
      </c>
      <c r="B29" s="58" t="s">
        <v>1020</v>
      </c>
      <c r="C29" s="50" t="str">
        <f t="shared" si="0"/>
        <v>Update SC_Systeme set TexteDevis = 'Habillage FV en bastaings bois douglas  (BAC)' Where Nom = 'HAB2';</v>
      </c>
    </row>
    <row r="30" spans="1:3" ht="16.5" customHeight="1" x14ac:dyDescent="0.25">
      <c r="A30" s="46" t="s">
        <v>641</v>
      </c>
      <c r="B30" s="57" t="s">
        <v>1021</v>
      </c>
      <c r="C30" s="50" t="str">
        <f t="shared" si="0"/>
        <v>Update SC_Systeme set TexteDevis = 'Habillage FV en bardage bois douglas' Where Nom = 'HAB3';</v>
      </c>
    </row>
    <row r="31" spans="1:3" ht="16.5" customHeight="1" x14ac:dyDescent="0.25">
      <c r="A31" s="46" t="s">
        <v>642</v>
      </c>
      <c r="B31" s="57" t="s">
        <v>1022</v>
      </c>
      <c r="C31" s="50" t="str">
        <f t="shared" si="0"/>
        <v>Update SC_Systeme set TexteDevis = 'Habillage FV parpaings - pierre collées' Where Nom = 'HAB4';</v>
      </c>
    </row>
    <row r="32" spans="1:3" ht="16.5" customHeight="1" x14ac:dyDescent="0.25">
      <c r="A32" s="46" t="s">
        <v>643</v>
      </c>
      <c r="B32" s="57" t="s">
        <v>1023</v>
      </c>
      <c r="C32" s="50" t="str">
        <f t="shared" si="0"/>
        <v>Update SC_Systeme set TexteDevis = 'Habillage FV en pierre moëllons' Where Nom = 'HAB5';</v>
      </c>
    </row>
    <row r="33" spans="1:3" ht="16.5" customHeight="1" x14ac:dyDescent="0.25">
      <c r="A33" s="46" t="s">
        <v>633</v>
      </c>
      <c r="B33" s="57" t="s">
        <v>1024</v>
      </c>
      <c r="C33" s="50" t="str">
        <f t="shared" si="0"/>
        <v>Update SC_Systeme set TexteDevis = 'Finition FV EPDM - Cadre bastaings bois (douglas)' Where Nom = 'FINFV1';</v>
      </c>
    </row>
    <row r="34" spans="1:3" ht="16.5" customHeight="1" x14ac:dyDescent="0.25">
      <c r="A34" s="46" t="s">
        <v>973</v>
      </c>
      <c r="B34" s="58" t="s">
        <v>1025</v>
      </c>
      <c r="C34" s="50" t="str">
        <f t="shared" si="0"/>
        <v>Update SC_Systeme set TexteDevis = 'Finition FV Bacs - Cadre bastaings bois (douglas)' Where Nom = 'F2';</v>
      </c>
    </row>
    <row r="35" spans="1:3" ht="16.5" customHeight="1" x14ac:dyDescent="0.25">
      <c r="A35" s="46" t="s">
        <v>974</v>
      </c>
      <c r="B35" s="58" t="s">
        <v>1026</v>
      </c>
      <c r="C35" s="50" t="str">
        <f t="shared" si="0"/>
        <v>Update SC_Systeme set TexteDevis = 'Retenue gravitaire pour l\'alimentation du filtre vertical : bastaings bois douglas.' Where Nom = 'F3';</v>
      </c>
    </row>
    <row r="36" spans="1:3" ht="16.5" customHeight="1" x14ac:dyDescent="0.25">
      <c r="A36" s="46" t="s">
        <v>975</v>
      </c>
      <c r="B36" s="58" t="s">
        <v>1027</v>
      </c>
      <c r="C36" s="50" t="str">
        <f t="shared" si="0"/>
        <v>Update SC_Systeme set TexteDevis = 'Retenue gravitaire pour l\'alimentation du filtre vertical : traverses chêne' Where Nom = 'F4';</v>
      </c>
    </row>
    <row r="37" spans="1:3" ht="16.5" customHeight="1" x14ac:dyDescent="0.25">
      <c r="A37" s="46" t="s">
        <v>976</v>
      </c>
      <c r="B37" s="57" t="s">
        <v>1028</v>
      </c>
      <c r="C37" s="50" t="str">
        <f t="shared" si="0"/>
        <v>Update SC_Systeme set TexteDevis = 'Finition du filtre vertical en traverses de chêne' Where Nom = 'F5';</v>
      </c>
    </row>
    <row r="38" spans="1:3" ht="16.5" customHeight="1" x14ac:dyDescent="0.25">
      <c r="A38" s="46" t="s">
        <v>977</v>
      </c>
      <c r="B38" s="57" t="s">
        <v>1029</v>
      </c>
      <c r="C38" s="50" t="str">
        <f t="shared" si="0"/>
        <v>Update SC_Systeme set TexteDevis = 'Tablette chêne' Where Nom = 'F6';</v>
      </c>
    </row>
    <row r="39" spans="1:3" ht="16.5" customHeight="1" x14ac:dyDescent="0.25">
      <c r="A39" s="46" t="s">
        <v>978</v>
      </c>
      <c r="B39" s="57"/>
      <c r="C39" s="50" t="str">
        <f t="shared" si="0"/>
        <v>Update SC_Systeme set TexteDevis = '' Where Nom = 'F7';</v>
      </c>
    </row>
    <row r="40" spans="1:3" ht="16.5" customHeight="1" x14ac:dyDescent="0.25">
      <c r="A40" s="46" t="s">
        <v>979</v>
      </c>
      <c r="B40" s="57" t="s">
        <v>1030</v>
      </c>
      <c r="C40" s="50" t="str">
        <f t="shared" si="0"/>
        <v>Update SC_Systeme set TexteDevis = 'Finition du filtre horizontal en traverses de chêne' Where Nom = 'F8';</v>
      </c>
    </row>
    <row r="41" spans="1:3" ht="16.5" customHeight="1" x14ac:dyDescent="0.25">
      <c r="A41" s="46" t="s">
        <v>635</v>
      </c>
      <c r="B41" s="57" t="s">
        <v>1031</v>
      </c>
      <c r="C41" s="50" t="str">
        <f t="shared" si="0"/>
        <v>Update SC_Systeme set TexteDevis = 'Finition du filtre horizontal avec un cadre en bastaings bois douglas' Where Nom = 'FINFH1';</v>
      </c>
    </row>
    <row r="42" spans="1:3" ht="16.5" customHeight="1" x14ac:dyDescent="0.25">
      <c r="A42" s="46" t="s">
        <v>613</v>
      </c>
      <c r="B42" s="57" t="s">
        <v>1310</v>
      </c>
      <c r="C42" s="50" t="str">
        <f t="shared" si="0"/>
        <v>Update SC_Systeme set TexteDevis = 'Fourniture et pose d\'une bande de propreté de 50 cm gravillonées (géotextile+10cm de graviers)' Where Nom = 'BPFV1';</v>
      </c>
    </row>
    <row r="43" spans="1:3" ht="16.5" customHeight="1" x14ac:dyDescent="0.25">
      <c r="A43" s="46" t="s">
        <v>617</v>
      </c>
      <c r="B43" s="57" t="s">
        <v>1310</v>
      </c>
      <c r="C43" s="50" t="str">
        <f t="shared" si="0"/>
        <v>Update SC_Systeme set TexteDevis = 'Fourniture et pose d\'une bande de propreté de 50 cm gravillonées (géotextile+10cm de graviers)' Where Nom = 'BPFVBAC1';</v>
      </c>
    </row>
    <row r="44" spans="1:3" ht="16.5" customHeight="1" x14ac:dyDescent="0.25">
      <c r="A44" s="46" t="s">
        <v>616</v>
      </c>
      <c r="B44" s="57" t="s">
        <v>1310</v>
      </c>
      <c r="C44" s="50" t="str">
        <f t="shared" si="0"/>
        <v>Update SC_Systeme set TexteDevis = 'Fourniture et pose d\'une bande de propreté de 50 cm gravillonées (géotextile+10cm de graviers)' Where Nom = 'BPFH1';</v>
      </c>
    </row>
    <row r="45" spans="1:3" ht="16.5" customHeight="1" x14ac:dyDescent="0.25">
      <c r="A45" s="46" t="s">
        <v>980</v>
      </c>
      <c r="B45" s="57" t="s">
        <v>1310</v>
      </c>
      <c r="C45" s="50" t="str">
        <f t="shared" si="0"/>
        <v>Update SC_Systeme set TexteDevis = 'Fourniture et pose d\'une bande de propreté de 50 cm gravillonées (géotextile+10cm de graviers)' Where Nom = 'BP4';</v>
      </c>
    </row>
    <row r="46" spans="1:3" ht="16.5" customHeight="1" x14ac:dyDescent="0.25">
      <c r="A46" s="46" t="s">
        <v>981</v>
      </c>
      <c r="B46" s="57" t="s">
        <v>1032</v>
      </c>
      <c r="C46" s="50" t="str">
        <f t="shared" si="0"/>
        <v>Update SC_Systeme set TexteDevis = 'Bordure en rondins de bois' Where Nom = 'B1';</v>
      </c>
    </row>
    <row r="47" spans="1:3" ht="16.5" customHeight="1" x14ac:dyDescent="0.25">
      <c r="A47" s="46" t="s">
        <v>619</v>
      </c>
      <c r="B47" s="57" t="s">
        <v>1041</v>
      </c>
      <c r="C47" s="50" t="str">
        <f t="shared" si="0"/>
        <v>Update SC_Systeme set TexteDevis = 'Fourniture et pose d\'une bordure en plastique recyclé' Where Nom = 'BORDFV1';</v>
      </c>
    </row>
    <row r="48" spans="1:3" s="50" customFormat="1" ht="16.5" customHeight="1" x14ac:dyDescent="0.25">
      <c r="A48" s="46" t="s">
        <v>620</v>
      </c>
      <c r="B48" s="57" t="s">
        <v>1041</v>
      </c>
      <c r="C48" s="50" t="str">
        <f t="shared" si="0"/>
        <v>Update SC_Systeme set TexteDevis = 'Fourniture et pose d\'une bordure en plastique recyclé' Where Nom = 'BORDFVBAC1';</v>
      </c>
    </row>
    <row r="49" spans="1:3" s="50" customFormat="1" ht="16.5" customHeight="1" x14ac:dyDescent="0.25">
      <c r="A49" s="46" t="s">
        <v>621</v>
      </c>
      <c r="B49" s="57" t="s">
        <v>1041</v>
      </c>
      <c r="C49" s="50" t="str">
        <f t="shared" si="0"/>
        <v>Update SC_Systeme set TexteDevis = 'Fourniture et pose d\'une bordure en plastique recyclé' Where Nom = 'BORDFH1';</v>
      </c>
    </row>
    <row r="50" spans="1:3" ht="16.5" customHeight="1" x14ac:dyDescent="0.25">
      <c r="A50" s="46" t="s">
        <v>982</v>
      </c>
      <c r="B50" s="58" t="s">
        <v>1033</v>
      </c>
      <c r="C50" s="50" t="str">
        <f t="shared" si="0"/>
        <v>Update SC_Systeme set TexteDevis = 'Bordure métal' Where Nom = 'B3';</v>
      </c>
    </row>
    <row r="51" spans="1:3" ht="16.5" customHeight="1" x14ac:dyDescent="0.25">
      <c r="A51" s="46" t="s">
        <v>983</v>
      </c>
      <c r="B51" s="58" t="s">
        <v>1034</v>
      </c>
      <c r="C51" s="50" t="str">
        <f t="shared" si="0"/>
        <v>Update SC_Systeme set TexteDevis = 'Bordure béton' Where Nom = 'B4';</v>
      </c>
    </row>
    <row r="52" spans="1:3" ht="16.5" customHeight="1" x14ac:dyDescent="0.25">
      <c r="A52" s="46" t="s">
        <v>984</v>
      </c>
      <c r="B52" s="58" t="s">
        <v>1035</v>
      </c>
      <c r="C52" s="50" t="str">
        <f t="shared" si="0"/>
        <v>Update SC_Systeme set TexteDevis = 'Bordure en barre de schiste' Where Nom = 'B5';</v>
      </c>
    </row>
    <row r="53" spans="1:3" ht="15" x14ac:dyDescent="0.25">
      <c r="A53" s="54"/>
      <c r="B53" s="82"/>
      <c r="C53" s="50" t="str">
        <f>SUBSTITUTE(SUBSTITUTE($C$1,"##NOM##",A54),"##TEXTE##",SUBSTITUTE(B53,"'","\'"))</f>
        <v>Update SC_Systeme set TexteDevis = '' Where Nom = 'ALIM_REL_DN63';</v>
      </c>
    </row>
    <row r="54" spans="1:3" ht="28.5" x14ac:dyDescent="0.25">
      <c r="A54" s="83" t="s">
        <v>918</v>
      </c>
      <c r="B54" s="82" t="s">
        <v>1311</v>
      </c>
      <c r="C54" s="50" t="e">
        <f>SUBSTITUTE(SUBSTITUTE($C$1,"##NOM##",#REF!),"##TEXTE##",SUBSTITUTE(B54,"'","\'"))</f>
        <v>#REF!</v>
      </c>
    </row>
    <row r="55" spans="1:3" ht="28.5" x14ac:dyDescent="0.25">
      <c r="A55" s="83" t="s">
        <v>916</v>
      </c>
      <c r="B55" s="82" t="s">
        <v>1312</v>
      </c>
      <c r="C55" s="50" t="str">
        <f t="shared" si="0"/>
        <v>Update SC_Systeme set TexteDevis = 'Fourniture et pose du réseau d\'alimentation gravitaire du filtre vertical (tuyaux et coudes PVC diamètre 100, répartiteurs toboggan Aquatiris®)' Where Nom = 'ALIM_GRAV';</v>
      </c>
    </row>
    <row r="56" spans="1:3" ht="16.5" customHeight="1" x14ac:dyDescent="0.25">
      <c r="A56" s="83"/>
      <c r="B56" s="82"/>
      <c r="C56" s="50" t="str">
        <f t="shared" si="0"/>
        <v>Update SC_Systeme set TexteDevis = '' Where Nom = '';</v>
      </c>
    </row>
    <row r="57" spans="1:3" ht="16.5" customHeight="1" x14ac:dyDescent="0.25">
      <c r="A57" s="46"/>
      <c r="B57" s="58"/>
      <c r="C57" s="50" t="str">
        <f t="shared" si="0"/>
        <v>Update SC_Systeme set TexteDevis = '' Where Nom = '';</v>
      </c>
    </row>
    <row r="58" spans="1:3" ht="16.5" customHeight="1" x14ac:dyDescent="0.25">
      <c r="A58" s="83" t="s">
        <v>928</v>
      </c>
      <c r="B58" s="82" t="s">
        <v>1305</v>
      </c>
      <c r="C58" s="50" t="str">
        <f t="shared" si="0"/>
        <v>Update SC_Systeme set TexteDevis = 'Fourniture et pose d\'un regard de distribution (DIR01) étanche équipé de vannes guillotines diamètre 63 ' Where Nom = 'DISTRIB_REL_VG_DN63';</v>
      </c>
    </row>
    <row r="59" spans="1:3" ht="16.5" customHeight="1" x14ac:dyDescent="0.25">
      <c r="A59" s="83"/>
      <c r="B59" s="82"/>
      <c r="C59" s="50" t="str">
        <f t="shared" si="0"/>
        <v>Update SC_Systeme set TexteDevis = '' Where Nom = '';</v>
      </c>
    </row>
    <row r="60" spans="1:3" ht="16.5" customHeight="1" x14ac:dyDescent="0.25">
      <c r="A60" s="83" t="s">
        <v>922</v>
      </c>
      <c r="B60" s="82" t="s">
        <v>1306</v>
      </c>
      <c r="C60" s="50" t="str">
        <f t="shared" si="0"/>
        <v>Update SC_Systeme set TexteDevis = 'Fourniture et pose d\'un regard de distribution étanche (DIR02) équipé de vanne 3 voies DN 50' Where Nom = 'DISTRIB_REL_V3V_DN63';</v>
      </c>
    </row>
    <row r="61" spans="1:3" ht="16.5" customHeight="1" x14ac:dyDescent="0.25">
      <c r="A61" s="83"/>
      <c r="B61" s="82"/>
      <c r="C61" s="50" t="str">
        <f t="shared" si="0"/>
        <v>Update SC_Systeme set TexteDevis = '' Where Nom = '';</v>
      </c>
    </row>
    <row r="62" spans="1:3" ht="16.5" customHeight="1" x14ac:dyDescent="0.25">
      <c r="A62" s="83" t="s">
        <v>924</v>
      </c>
      <c r="B62" s="82" t="s">
        <v>1307</v>
      </c>
      <c r="C62" s="50" t="str">
        <f t="shared" si="0"/>
        <v>Update SC_Systeme set TexteDevis = 'Fourniture et pose d\'un regard de distribution étanche (DIR02) équipé de vannes 3 voies automatisée' Where Nom = 'DISTRIB_REL_A3V_DN63';</v>
      </c>
    </row>
    <row r="63" spans="1:3" ht="16.5" customHeight="1" x14ac:dyDescent="0.25">
      <c r="A63" s="83" t="s">
        <v>925</v>
      </c>
      <c r="B63" s="82" t="s">
        <v>1308</v>
      </c>
      <c r="C63" s="50" t="str">
        <f t="shared" si="0"/>
        <v>Update SC_Systeme set TexteDevis = 'Fourniture et pose d\'un regard de distribution étanche (DIG01) équipé d\'une vanne pelle' Where Nom = 'DISTRIB_GRAV_VP';</v>
      </c>
    </row>
    <row r="64" spans="1:3" ht="16.5" customHeight="1" x14ac:dyDescent="0.25">
      <c r="A64" s="83" t="s">
        <v>926</v>
      </c>
      <c r="B64" s="82" t="s">
        <v>1309</v>
      </c>
      <c r="C64" s="50" t="str">
        <f t="shared" si="0"/>
        <v>Update SC_Systeme set TexteDevis = 'Fourniture et pose d\'un regard de distribution étanche (DIG02) équipé de vannes guillotines diamètre 110' Where Nom = 'DISTRIB_GRAV_VG110';</v>
      </c>
    </row>
    <row r="65" spans="1:3" ht="16.5" customHeight="1" x14ac:dyDescent="0.25">
      <c r="A65" s="46" t="s">
        <v>985</v>
      </c>
      <c r="B65" s="58"/>
      <c r="C65" s="50" t="str">
        <f t="shared" si="0"/>
        <v>Update SC_Systeme set TexteDevis = '' Where Nom = 'D9';</v>
      </c>
    </row>
    <row r="66" spans="1:3" ht="16.5" customHeight="1" x14ac:dyDescent="0.25">
      <c r="A66" s="46" t="s">
        <v>986</v>
      </c>
      <c r="B66" s="58"/>
      <c r="C66" s="50" t="str">
        <f t="shared" si="0"/>
        <v>Update SC_Systeme set TexteDevis = '' Where Nom = 'R1';</v>
      </c>
    </row>
    <row r="67" spans="1:3" ht="16.5" customHeight="1" x14ac:dyDescent="0.25">
      <c r="A67" s="46" t="s">
        <v>987</v>
      </c>
      <c r="B67" s="58"/>
      <c r="C67" s="50" t="str">
        <f t="shared" si="0"/>
        <v>Update SC_Systeme set TexteDevis = '' Where Nom = 'R2';</v>
      </c>
    </row>
    <row r="68" spans="1:3" ht="16.5" customHeight="1" x14ac:dyDescent="0.25">
      <c r="A68" s="46" t="s">
        <v>988</v>
      </c>
      <c r="B68" s="57"/>
      <c r="C68" s="50" t="str">
        <f t="shared" si="0"/>
        <v>Update SC_Systeme set TexteDevis = '' Where Nom = 'R3';</v>
      </c>
    </row>
    <row r="69" spans="1:3" ht="16.5" customHeight="1" x14ac:dyDescent="0.25">
      <c r="A69" s="46" t="s">
        <v>989</v>
      </c>
      <c r="B69" s="57"/>
      <c r="C69" s="50" t="str">
        <f t="shared" ref="C69:C80" si="1">SUBSTITUTE(SUBSTITUTE($C$1,"##NOM##",A69),"##TEXTE##",SUBSTITUTE(B69,"'","\'"))</f>
        <v>Update SC_Systeme set TexteDevis = '' Where Nom = 'R4';</v>
      </c>
    </row>
    <row r="70" spans="1:3" ht="16.5" customHeight="1" x14ac:dyDescent="0.25">
      <c r="A70" s="55" t="s">
        <v>990</v>
      </c>
      <c r="B70" s="57" t="s">
        <v>1142</v>
      </c>
      <c r="C70" s="50" t="str">
        <f t="shared" si="1"/>
        <v>Update SC_Systeme set TexteDevis = 'Réalisation du réseau d\'évacuation gravitaire des eaux usées et des eaux traitées  X ml' Where Nom = 'x';</v>
      </c>
    </row>
    <row r="71" spans="1:3" ht="16.5" customHeight="1" x14ac:dyDescent="0.25">
      <c r="A71" s="55" t="s">
        <v>991</v>
      </c>
      <c r="B71" s="57" t="s">
        <v>1143</v>
      </c>
      <c r="C71" s="50" t="str">
        <f t="shared" si="1"/>
        <v>Update SC_Systeme set TexteDevis = '"Réalisation du réseau d\'évacuation sous pression des eaux usées" SI P2=OK "et des eaux traitées"  X ml' Where Nom = 'y';</v>
      </c>
    </row>
    <row r="72" spans="1:3" ht="16.5" customHeight="1" x14ac:dyDescent="0.25">
      <c r="A72" s="55" t="s">
        <v>992</v>
      </c>
      <c r="B72" s="57" t="s">
        <v>1144</v>
      </c>
      <c r="C72" s="50" t="str">
        <f t="shared" si="1"/>
        <v>Update SC_Systeme set TexteDevis = 'Pose d\'un fourreau électrique ' Where Nom = 'z';</v>
      </c>
    </row>
    <row r="73" spans="1:3" ht="16.5" customHeight="1" x14ac:dyDescent="0.25">
      <c r="A73" s="56" t="s">
        <v>993</v>
      </c>
      <c r="B73" s="57"/>
      <c r="C73" s="50" t="str">
        <f t="shared" si="1"/>
        <v>Update SC_Systeme set TexteDevis = '' Where Nom = 's';</v>
      </c>
    </row>
    <row r="74" spans="1:3" ht="16.5" customHeight="1" x14ac:dyDescent="0.25">
      <c r="A74" s="55" t="s">
        <v>672</v>
      </c>
      <c r="B74" s="57" t="s">
        <v>1313</v>
      </c>
      <c r="C74" s="50" t="str">
        <f t="shared" si="1"/>
        <v>Update SC_Systeme set TexteDevis = 'Fourniture et pose du filtre vertical : sandwich EPDM, granulats, plantes, drains, aération…' Where Nom = 'TCFV';</v>
      </c>
    </row>
    <row r="75" spans="1:3" ht="16.5" customHeight="1" x14ac:dyDescent="0.25">
      <c r="A75" s="55" t="s">
        <v>746</v>
      </c>
      <c r="B75" s="57" t="s">
        <v>1314</v>
      </c>
      <c r="C75" s="50" t="str">
        <f t="shared" si="1"/>
        <v>Update SC_Systeme set TexteDevis = 'Fourniture et pose du filtre horizontal : sandwich EPDM, granulats, plantes, drain…' Where Nom = 'TCFH';</v>
      </c>
    </row>
    <row r="76" spans="1:3" ht="16.5" customHeight="1" x14ac:dyDescent="0.25">
      <c r="A76" s="55" t="s">
        <v>675</v>
      </c>
      <c r="B76" s="57" t="s">
        <v>1315</v>
      </c>
      <c r="C76" s="50" t="str">
        <f t="shared" si="1"/>
        <v>Update SC_Systeme set TexteDevis = 'Fourniture et pose du Jardi-Assainissement FV : bacs en poly-éthylène Aquatiris, granulats, plantes, drains…' Where Nom = 'TCFVBAC';</v>
      </c>
    </row>
    <row r="77" spans="1:3" s="50" customFormat="1" ht="16.5" customHeight="1" x14ac:dyDescent="0.25">
      <c r="A77" s="55" t="s">
        <v>725</v>
      </c>
      <c r="B77" s="57" t="s">
        <v>1313</v>
      </c>
      <c r="C77" s="50" t="str">
        <f t="shared" si="1"/>
        <v>Update SC_Systeme set TexteDevis = 'Fourniture et pose du filtre vertical : sandwich EPDM, granulats, plantes, drains, aération…' Where Nom = 'TCFV15';</v>
      </c>
    </row>
    <row r="78" spans="1:3" ht="16.5" customHeight="1" x14ac:dyDescent="0.25">
      <c r="A78" s="55" t="s">
        <v>966</v>
      </c>
      <c r="B78" s="57" t="s">
        <v>1315</v>
      </c>
      <c r="C78" s="50" t="str">
        <f t="shared" si="1"/>
        <v>Update SC_Systeme set TexteDevis = 'Fourniture et pose du Jardi-Assainissement FV : bacs en poly-éthylène Aquatiris, granulats, plantes, drains…' Where Nom = 'TCFVBACFH';</v>
      </c>
    </row>
    <row r="79" spans="1:3" ht="16.5" customHeight="1" x14ac:dyDescent="0.25">
      <c r="A79" s="55" t="s">
        <v>705</v>
      </c>
      <c r="B79" s="57" t="s">
        <v>1036</v>
      </c>
      <c r="C79" s="50" t="str">
        <f t="shared" si="1"/>
        <v>Update SC_Systeme set TexteDevis = 'Protection sanitaire FV : caillebotis piétons en acier galvanisé' Where Nom = 'PS1';</v>
      </c>
    </row>
    <row r="80" spans="1:3" ht="42" customHeight="1" x14ac:dyDescent="0.25">
      <c r="A80" s="76" t="s">
        <v>1146</v>
      </c>
      <c r="B80" s="77" t="s">
        <v>1147</v>
      </c>
      <c r="C80" t="str">
        <f t="shared" si="1"/>
        <v>Update SC_Systeme set TexteDevis = 'SI RELEVAGE : "Ouvrages de bâchées :  SI P1=OK --&gt; "Fourniture et pose d\'un poste de relevage eaux chargées type " refP1 INDIQUER LA REFERENCE DU POSTE CHOISI, SI P2=OK--&gt; "et d\'un poste de relevage des eaux traitées type " refP2' Where Nom = 'RELEVAGE CHASSE BROYEUR FOSSE ';</v>
      </c>
    </row>
    <row r="81" spans="1:2" ht="46.15" customHeight="1" x14ac:dyDescent="0.25">
      <c r="A81" s="76" t="s">
        <v>1145</v>
      </c>
      <c r="B81" s="77" t="s">
        <v>1148</v>
      </c>
    </row>
    <row r="82" spans="1:2" ht="16.5" customHeight="1" x14ac:dyDescent="0.25">
      <c r="A82" s="76" t="s">
        <v>1145</v>
      </c>
      <c r="B82" s="77" t="s">
        <v>1316</v>
      </c>
    </row>
    <row r="83" spans="1:2" s="66" customFormat="1" ht="16.5" customHeight="1" x14ac:dyDescent="0.25">
      <c r="A83" s="76"/>
      <c r="B83" s="77"/>
    </row>
    <row r="84" spans="1:2" ht="16.5" customHeight="1" x14ac:dyDescent="0.25">
      <c r="A84" s="76" t="s">
        <v>1317</v>
      </c>
      <c r="B84" s="77" t="s">
        <v>1319</v>
      </c>
    </row>
    <row r="85" spans="1:2" ht="16.5" customHeight="1" x14ac:dyDescent="0.25">
      <c r="A85" s="76" t="s">
        <v>1318</v>
      </c>
      <c r="B85" s="77" t="s">
        <v>1320</v>
      </c>
    </row>
    <row r="86" spans="1:2" ht="16.5" customHeight="1" x14ac:dyDescent="0.25">
      <c r="A86" s="76"/>
    </row>
    <row r="87" spans="1:2" ht="16.5" customHeight="1" x14ac:dyDescent="0.25">
      <c r="A87" s="76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Z40"/>
  <sheetViews>
    <sheetView workbookViewId="0">
      <selection activeCell="D20" sqref="D20"/>
    </sheetView>
  </sheetViews>
  <sheetFormatPr baseColWidth="10" defaultRowHeight="15" x14ac:dyDescent="0.25"/>
  <cols>
    <col min="2" max="2" width="11.42578125" customWidth="1"/>
    <col min="3" max="3" width="32" customWidth="1"/>
    <col min="5" max="5" width="10.5703125" customWidth="1"/>
    <col min="6" max="6" width="9.7109375" style="14" customWidth="1"/>
    <col min="7" max="7" width="23.140625" style="14" customWidth="1"/>
    <col min="8" max="8" width="5.7109375" customWidth="1"/>
    <col min="9" max="10" width="5.7109375" style="14" customWidth="1"/>
    <col min="11" max="11" width="5.7109375" customWidth="1"/>
    <col min="12" max="13" width="5.7109375" style="14" customWidth="1"/>
    <col min="14" max="14" width="5.7109375" customWidth="1"/>
    <col min="15" max="16" width="5.7109375" style="14" customWidth="1"/>
    <col min="17" max="17" width="5.7109375" customWidth="1"/>
    <col min="18" max="19" width="5.710937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2" width="5.85546875" customWidth="1"/>
  </cols>
  <sheetData>
    <row r="1" spans="1:52" x14ac:dyDescent="0.25">
      <c r="A1" t="s">
        <v>913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 t="s">
        <v>287</v>
      </c>
      <c r="T2" t="s">
        <v>288</v>
      </c>
      <c r="W2" t="s">
        <v>293</v>
      </c>
      <c r="Z2" t="s">
        <v>294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287</v>
      </c>
      <c r="AP2" s="14"/>
      <c r="AQ2" s="14"/>
      <c r="AR2" t="s">
        <v>288</v>
      </c>
      <c r="AS2" s="14"/>
      <c r="AT2" s="14"/>
      <c r="AU2" t="s">
        <v>293</v>
      </c>
      <c r="AV2" s="14"/>
      <c r="AW2" s="14"/>
      <c r="AX2" t="s">
        <v>294</v>
      </c>
      <c r="AY2" s="14"/>
      <c r="AZ2" s="14"/>
    </row>
    <row r="3" spans="1:5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D3" s="14"/>
      <c r="AE3" s="14"/>
      <c r="AF3" t="s">
        <v>246</v>
      </c>
      <c r="AG3" s="14"/>
      <c r="AH3" s="14"/>
      <c r="AI3" t="s">
        <v>246</v>
      </c>
      <c r="AJ3" s="14"/>
      <c r="AK3" s="14"/>
      <c r="AL3" t="s">
        <v>246</v>
      </c>
      <c r="AM3" s="14"/>
      <c r="AN3" s="14"/>
      <c r="AO3" t="s">
        <v>246</v>
      </c>
      <c r="AP3" s="14"/>
      <c r="AQ3" s="14"/>
      <c r="AR3" t="s">
        <v>246</v>
      </c>
      <c r="AS3" s="14"/>
      <c r="AT3" s="14"/>
      <c r="AU3" t="s">
        <v>246</v>
      </c>
      <c r="AV3" s="14"/>
      <c r="AW3" s="14"/>
      <c r="AX3" t="s">
        <v>246</v>
      </c>
      <c r="AY3" s="14"/>
      <c r="AZ3" s="14"/>
    </row>
    <row r="4" spans="1:52" ht="14.25" customHeight="1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324</v>
      </c>
      <c r="B4" t="s">
        <v>295</v>
      </c>
      <c r="C4" s="22" t="s">
        <v>548</v>
      </c>
      <c r="D4" s="26" t="str">
        <f>IF($C4="","",VLOOKUP($C4,[2]MATIERES!$A$2:$F$413,5,0))</f>
        <v>pc</v>
      </c>
      <c r="E4" s="69"/>
      <c r="F4" s="14" t="s">
        <v>697</v>
      </c>
      <c r="G4" s="14" t="s">
        <v>881</v>
      </c>
      <c r="H4" s="69"/>
      <c r="I4" s="90" t="s">
        <v>697</v>
      </c>
      <c r="J4" s="90" t="s">
        <v>881</v>
      </c>
      <c r="K4" s="69"/>
      <c r="L4" s="90" t="s">
        <v>697</v>
      </c>
      <c r="M4" s="90" t="s">
        <v>881</v>
      </c>
      <c r="N4" s="69"/>
      <c r="O4" s="90" t="s">
        <v>697</v>
      </c>
      <c r="P4" s="90" t="s">
        <v>881</v>
      </c>
      <c r="Q4" s="69"/>
      <c r="R4" s="90" t="s">
        <v>697</v>
      </c>
      <c r="S4" s="90" t="s">
        <v>881</v>
      </c>
      <c r="T4" s="69"/>
      <c r="U4" s="90" t="s">
        <v>697</v>
      </c>
      <c r="V4" s="90" t="s">
        <v>881</v>
      </c>
      <c r="W4" s="69"/>
      <c r="X4" s="90" t="s">
        <v>697</v>
      </c>
      <c r="Y4" s="90" t="s">
        <v>881</v>
      </c>
      <c r="Z4" s="69"/>
      <c r="AA4" s="90" t="s">
        <v>697</v>
      </c>
      <c r="AB4" s="90" t="s">
        <v>881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(2,'ALIM_REL_DN63_BAC','MATIERE',324,null,'0.5*CTE1','RELBAC_REPARTITEURS',now());
</v>
      </c>
      <c r="AF4" t="str">
        <f t="shared" ref="AF4:AX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(4,'ALIM_REL_DN63_BAC','MATIERE',324,null,'0.5*CTE1','RELBAC_REPARTITEURS',now());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(5,'ALIM_REL_DN63_BAC','MATIERE',324,null,'0.5*CTE1','RELBAC_REPARTITEURS',now());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(9,'ALIM_REL_DN63_BAC','MATIERE',324,null,'0.5*CTE1','RELBAC_REPARTITEURS',now());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(10,'ALIM_REL_DN63_BAC','MATIERE',324,null,'0.5*CTE1','RELBAC_REPARTITEURS',now());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(11,'ALIM_REL_DN63_BAC','MATIERE',324,null,'0.5*CTE1','RELBAC_REPARTITEURS',now());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(17,'ALIM_REL_DN63_BAC','MATIERE',324,null,'0.5*CTE1','RELBAC_REPARTITEURS',now());
</v>
      </c>
      <c r="AX4" t="str">
        <f t="shared" si="0"/>
        <v xml:space="preserve">INSERT INTO SC_SystemeProduits(RefDimension,NomSysteme,typePresta,ligne,Quantite,formule,cte1,DateModif) values (18,'ALIM_REL_DN63_BAC','MATIERE',324,null,'0.5*CTE1','RELBAC_REPARTITEURS',now());
</v>
      </c>
    </row>
    <row r="5" spans="1:52" ht="14.25" customHeight="1" x14ac:dyDescent="0.25">
      <c r="A5" s="67">
        <f>IF(B5="MATIERE",VLOOKUP($C5,MATIERE!$B$2:$K$601,10,0),IF(B5="MOA",VLOOKUP($C5,ATELIER!$B$2:$K$291,10,0),IF(B5="MOC",VLOOKUP($C5,CHANTIER!$B$2:$K$291,10,0),IF(B5="MP",VLOOKUP($C5,MINIPELLE!$B$2:$K$291,10,0),""))))</f>
        <v>138</v>
      </c>
      <c r="B5" t="s">
        <v>295</v>
      </c>
      <c r="C5" s="22" t="s">
        <v>405</v>
      </c>
      <c r="D5" s="26" t="str">
        <f>IF($C5="","",VLOOKUP($C5,[2]MATIERES!$A$2:$F$227,5,0))</f>
        <v>pc</v>
      </c>
      <c r="E5" s="69"/>
      <c r="F5" s="14" t="s">
        <v>689</v>
      </c>
      <c r="G5" s="89" t="s">
        <v>904</v>
      </c>
      <c r="H5" s="69"/>
      <c r="I5" s="90" t="s">
        <v>689</v>
      </c>
      <c r="J5" s="89" t="s">
        <v>904</v>
      </c>
      <c r="K5" s="69"/>
      <c r="L5" s="90" t="s">
        <v>689</v>
      </c>
      <c r="M5" s="89" t="s">
        <v>904</v>
      </c>
      <c r="N5" s="69"/>
      <c r="O5" s="90" t="s">
        <v>689</v>
      </c>
      <c r="P5" s="89" t="s">
        <v>904</v>
      </c>
      <c r="Q5" s="69"/>
      <c r="R5" s="90" t="s">
        <v>689</v>
      </c>
      <c r="S5" s="89" t="s">
        <v>904</v>
      </c>
      <c r="T5" s="69"/>
      <c r="U5" s="90" t="s">
        <v>689</v>
      </c>
      <c r="V5" s="89" t="s">
        <v>904</v>
      </c>
      <c r="W5" s="69"/>
      <c r="X5" s="90" t="s">
        <v>689</v>
      </c>
      <c r="Y5" s="89" t="s">
        <v>904</v>
      </c>
      <c r="Z5" s="69"/>
      <c r="AA5" s="90" t="s">
        <v>689</v>
      </c>
      <c r="AB5" s="89" t="s">
        <v>904</v>
      </c>
      <c r="AC5" t="str">
        <f t="shared" ref="AC5:AC14" si="1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(2,'ALIM_REL_DN63_BAC','MATIERE',138,null,'1*CTE1','RELBAC_T_PRESSION_FVBAC',now());
</v>
      </c>
      <c r="AF5" t="str">
        <f t="shared" ref="AF5:AF14" si="2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(4,'ALIM_REL_DN63_BAC','MATIERE',138,null,'1*CTE1','RELBAC_T_PRESSION_FVBAC',now());
</v>
      </c>
      <c r="AI5" t="str">
        <f t="shared" ref="AI5:AI14" si="3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(5,'ALIM_REL_DN63_BAC','MATIERE',138,null,'1*CTE1','RELBAC_T_PRESSION_FVBAC',now());
</v>
      </c>
      <c r="AL5" t="str">
        <f t="shared" ref="AL5:AL14" si="4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(9,'ALIM_REL_DN63_BAC','MATIERE',138,null,'1*CTE1','RELBAC_T_PRESSION_FVBAC',now());
</v>
      </c>
      <c r="AO5" t="str">
        <f t="shared" ref="AO5:AO14" si="5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(10,'ALIM_REL_DN63_BAC','MATIERE',138,null,'1*CTE1','RELBAC_T_PRESSION_FVBAC',now());
</v>
      </c>
      <c r="AR5" t="str">
        <f t="shared" ref="AR5:AR14" si="6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(11,'ALIM_REL_DN63_BAC','MATIERE',138,null,'1*CTE1','RELBAC_T_PRESSION_FVBAC',now());
</v>
      </c>
      <c r="AU5" t="str">
        <f t="shared" ref="AU5:AU14" si="7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(17,'ALIM_REL_DN63_BAC','MATIERE',138,null,'1*CTE1','RELBAC_T_PRESSION_FVBAC',now());
</v>
      </c>
      <c r="AX5" t="str">
        <f t="shared" ref="AX5:AX14" si="8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(18,'ALIM_REL_DN63_BAC','MATIERE',138,null,'1*CTE1','RELBAC_T_PRESSION_FVBAC',now());
</v>
      </c>
    </row>
    <row r="6" spans="1:52" ht="14.25" customHeight="1" x14ac:dyDescent="0.25">
      <c r="A6" s="67">
        <f>IF(B6="MATIERE",VLOOKUP($C6,MATIERE!$B$2:$K$601,10,0),IF(B6="MOA",VLOOKUP($C6,ATELIER!$B$2:$K$291,10,0),IF(B6="MOC",VLOOKUP($C6,CHANTIER!$B$2:$K$291,10,0),IF(B6="MP",VLOOKUP($C6,MINIPELLE!$B$2:$K$291,10,0),""))))</f>
        <v>498</v>
      </c>
      <c r="B6" t="s">
        <v>295</v>
      </c>
      <c r="C6" s="86" t="s">
        <v>1511</v>
      </c>
      <c r="D6" s="26" t="e">
        <f>IF($C6="","",VLOOKUP($C6,[2]MATIERES!$A$2:$F$227,5,0))</f>
        <v>#N/A</v>
      </c>
      <c r="E6" s="69"/>
      <c r="F6" s="14" t="s">
        <v>689</v>
      </c>
      <c r="G6" s="14" t="s">
        <v>879</v>
      </c>
      <c r="H6" s="69"/>
      <c r="I6" s="90" t="s">
        <v>689</v>
      </c>
      <c r="J6" s="90" t="s">
        <v>879</v>
      </c>
      <c r="K6" s="69"/>
      <c r="L6" s="90" t="s">
        <v>689</v>
      </c>
      <c r="M6" s="90" t="s">
        <v>879</v>
      </c>
      <c r="N6" s="69"/>
      <c r="O6" s="90" t="s">
        <v>689</v>
      </c>
      <c r="P6" s="90" t="s">
        <v>879</v>
      </c>
      <c r="Q6" s="69"/>
      <c r="R6" s="90" t="s">
        <v>689</v>
      </c>
      <c r="S6" s="90" t="s">
        <v>879</v>
      </c>
      <c r="T6" s="69"/>
      <c r="U6" s="90" t="s">
        <v>689</v>
      </c>
      <c r="V6" s="90" t="s">
        <v>879</v>
      </c>
      <c r="W6" s="69"/>
      <c r="X6" s="90" t="s">
        <v>689</v>
      </c>
      <c r="Y6" s="90" t="s">
        <v>879</v>
      </c>
      <c r="Z6" s="69"/>
      <c r="AA6" s="90" t="s">
        <v>689</v>
      </c>
      <c r="AB6" s="90" t="s">
        <v>879</v>
      </c>
      <c r="AC6" t="str">
        <f t="shared" si="1"/>
        <v xml:space="preserve">INSERT INTO SC_SystemeProduits(RefDimension,NomSysteme,typePresta,ligne,Quantite,formule,cte1,DateModif) values (2,'ALIM_REL_DN63_BAC','MATIERE',498,null,'1*CTE1','RELBAC_PVCDN50',now());
</v>
      </c>
      <c r="AF6" t="str">
        <f t="shared" si="2"/>
        <v xml:space="preserve">INSERT INTO SC_SystemeProduits(RefDimension,NomSysteme,typePresta,ligne,Quantite,formule,cte1,DateModif) values (4,'ALIM_REL_DN63_BAC','MATIERE',498,null,'1*CTE1','RELBAC_PVCDN50',now());
</v>
      </c>
      <c r="AI6" t="str">
        <f t="shared" si="3"/>
        <v xml:space="preserve">INSERT INTO SC_SystemeProduits(RefDimension,NomSysteme,typePresta,ligne,Quantite,formule,cte1,DateModif) values (5,'ALIM_REL_DN63_BAC','MATIERE',498,null,'1*CTE1','RELBAC_PVCDN50',now());
</v>
      </c>
      <c r="AL6" t="str">
        <f t="shared" si="4"/>
        <v xml:space="preserve">INSERT INTO SC_SystemeProduits(RefDimension,NomSysteme,typePresta,ligne,Quantite,formule,cte1,DateModif) values (9,'ALIM_REL_DN63_BAC','MATIERE',498,null,'1*CTE1','RELBAC_PVCDN50',now());
</v>
      </c>
      <c r="AO6" t="str">
        <f t="shared" si="5"/>
        <v xml:space="preserve">INSERT INTO SC_SystemeProduits(RefDimension,NomSysteme,typePresta,ligne,Quantite,formule,cte1,DateModif) values (10,'ALIM_REL_DN63_BAC','MATIERE',498,null,'1*CTE1','RELBAC_PVCDN50',now());
</v>
      </c>
      <c r="AR6" t="str">
        <f t="shared" si="6"/>
        <v xml:space="preserve">INSERT INTO SC_SystemeProduits(RefDimension,NomSysteme,typePresta,ligne,Quantite,formule,cte1,DateModif) values (11,'ALIM_REL_DN63_BAC','MATIERE',498,null,'1*CTE1','RELBAC_PVCDN50',now());
</v>
      </c>
      <c r="AU6" t="str">
        <f t="shared" si="7"/>
        <v xml:space="preserve">INSERT INTO SC_SystemeProduits(RefDimension,NomSysteme,typePresta,ligne,Quantite,formule,cte1,DateModif) values (17,'ALIM_REL_DN63_BAC','MATIERE',498,null,'1*CTE1','RELBAC_PVCDN50',now());
</v>
      </c>
      <c r="AX6" t="str">
        <f t="shared" si="8"/>
        <v xml:space="preserve">INSERT INTO SC_SystemeProduits(RefDimension,NomSysteme,typePresta,ligne,Quantite,formule,cte1,DateModif) values (18,'ALIM_REL_DN63_BAC','MATIERE',498,null,'1*CTE1','RELBAC_PVCDN50',now());
</v>
      </c>
    </row>
    <row r="7" spans="1:52" ht="14.25" customHeight="1" x14ac:dyDescent="0.25">
      <c r="A7" s="67">
        <f>IF(B7="MATIERE",VLOOKUP($C7,MATIERE!$B$2:$K$601,10,0),IF(B7="MOA",VLOOKUP($C7,ATELIER!$B$2:$K$291,10,0),IF(B7="MOC",VLOOKUP($C7,CHANTIER!$B$2:$K$291,10,0),IF(B7="MP",VLOOKUP($C7,MINIPELLE!$B$2:$K$291,10,0),""))))</f>
        <v>136</v>
      </c>
      <c r="B7" t="s">
        <v>295</v>
      </c>
      <c r="C7" s="22" t="s">
        <v>403</v>
      </c>
      <c r="D7" s="26" t="str">
        <f>IF($C7="","",VLOOKUP($C7,[2]MATIERES!$A$2:$F$341,5,0))</f>
        <v>pc</v>
      </c>
      <c r="E7" s="69"/>
      <c r="F7" s="14" t="s">
        <v>689</v>
      </c>
      <c r="G7" s="14" t="s">
        <v>880</v>
      </c>
      <c r="H7" s="69"/>
      <c r="I7" s="90" t="s">
        <v>689</v>
      </c>
      <c r="J7" s="90" t="s">
        <v>880</v>
      </c>
      <c r="K7" s="69"/>
      <c r="L7" s="90" t="s">
        <v>689</v>
      </c>
      <c r="M7" s="90" t="s">
        <v>880</v>
      </c>
      <c r="N7" s="69"/>
      <c r="O7" s="90" t="s">
        <v>689</v>
      </c>
      <c r="P7" s="90" t="s">
        <v>880</v>
      </c>
      <c r="Q7" s="69"/>
      <c r="R7" s="90" t="s">
        <v>689</v>
      </c>
      <c r="S7" s="90" t="s">
        <v>880</v>
      </c>
      <c r="T7" s="69"/>
      <c r="U7" s="90" t="s">
        <v>689</v>
      </c>
      <c r="V7" s="90" t="s">
        <v>880</v>
      </c>
      <c r="W7" s="69"/>
      <c r="X7" s="90" t="s">
        <v>689</v>
      </c>
      <c r="Y7" s="90" t="s">
        <v>880</v>
      </c>
      <c r="Z7" s="69"/>
      <c r="AA7" s="90" t="s">
        <v>689</v>
      </c>
      <c r="AB7" s="90" t="s">
        <v>880</v>
      </c>
      <c r="AC7" t="str">
        <f t="shared" si="1"/>
        <v xml:space="preserve">INSERT INTO SC_SystemeProduits(RefDimension,NomSysteme,typePresta,ligne,Quantite,formule,cte1,DateModif) values (2,'ALIM_REL_DN63_BAC','MATIERE',136,null,'1*CTE1','RELBAC_COUDES90DN50',now());
</v>
      </c>
      <c r="AF7" t="str">
        <f t="shared" si="2"/>
        <v xml:space="preserve">INSERT INTO SC_SystemeProduits(RefDimension,NomSysteme,typePresta,ligne,Quantite,formule,cte1,DateModif) values (4,'ALIM_REL_DN63_BAC','MATIERE',136,null,'1*CTE1','RELBAC_COUDES90DN50',now());
</v>
      </c>
      <c r="AI7" t="str">
        <f t="shared" si="3"/>
        <v xml:space="preserve">INSERT INTO SC_SystemeProduits(RefDimension,NomSysteme,typePresta,ligne,Quantite,formule,cte1,DateModif) values (5,'ALIM_REL_DN63_BAC','MATIERE',136,null,'1*CTE1','RELBAC_COUDES90DN50',now());
</v>
      </c>
      <c r="AL7" t="str">
        <f t="shared" si="4"/>
        <v xml:space="preserve">INSERT INTO SC_SystemeProduits(RefDimension,NomSysteme,typePresta,ligne,Quantite,formule,cte1,DateModif) values (9,'ALIM_REL_DN63_BAC','MATIERE',136,null,'1*CTE1','RELBAC_COUDES90DN50',now());
</v>
      </c>
      <c r="AO7" t="str">
        <f t="shared" si="5"/>
        <v xml:space="preserve">INSERT INTO SC_SystemeProduits(RefDimension,NomSysteme,typePresta,ligne,Quantite,formule,cte1,DateModif) values (10,'ALIM_REL_DN63_BAC','MATIERE',136,null,'1*CTE1','RELBAC_COUDES90DN50',now());
</v>
      </c>
      <c r="AR7" t="str">
        <f t="shared" si="6"/>
        <v xml:space="preserve">INSERT INTO SC_SystemeProduits(RefDimension,NomSysteme,typePresta,ligne,Quantite,formule,cte1,DateModif) values (11,'ALIM_REL_DN63_BAC','MATIERE',136,null,'1*CTE1','RELBAC_COUDES90DN50',now());
</v>
      </c>
      <c r="AU7" t="str">
        <f t="shared" si="7"/>
        <v xml:space="preserve">INSERT INTO SC_SystemeProduits(RefDimension,NomSysteme,typePresta,ligne,Quantite,formule,cte1,DateModif) values (17,'ALIM_REL_DN63_BAC','MATIERE',136,null,'1*CTE1','RELBAC_COUDES90DN50',now());
</v>
      </c>
      <c r="AX7" t="str">
        <f t="shared" si="8"/>
        <v xml:space="preserve">INSERT INTO SC_SystemeProduits(RefDimension,NomSysteme,typePresta,ligne,Quantite,formule,cte1,DateModif) values (18,'ALIM_REL_DN63_BAC','MATIERE',136,null,'1*CTE1','RELBAC_COUDES90DN50',now());
</v>
      </c>
    </row>
    <row r="8" spans="1:52" ht="14.25" customHeight="1" x14ac:dyDescent="0.25">
      <c r="A8" s="67">
        <f>IF(B8="MATIERE",VLOOKUP($C8,MATIERE!$B$2:$K$601,10,0),IF(B8="MOA",VLOOKUP($C8,ATELIER!$B$2:$K$291,10,0),IF(B8="MOC",VLOOKUP($C8,CHANTIER!$B$2:$K$291,10,0),IF(B8="MP",VLOOKUP($C8,MINIPELLE!$B$2:$K$291,10,0),""))))</f>
        <v>34</v>
      </c>
      <c r="B8" t="s">
        <v>295</v>
      </c>
      <c r="C8" s="23" t="s">
        <v>2015</v>
      </c>
      <c r="D8" s="26" t="e">
        <f>IF($C8="","",VLOOKUP($C8,[2]MATIERES!$A$2:$F$341,5,0))</f>
        <v>#N/A</v>
      </c>
      <c r="E8" s="69"/>
      <c r="F8" s="14" t="s">
        <v>689</v>
      </c>
      <c r="G8" s="133" t="s">
        <v>881</v>
      </c>
      <c r="H8" s="69"/>
      <c r="I8" s="90" t="s">
        <v>689</v>
      </c>
      <c r="J8" s="133" t="s">
        <v>881</v>
      </c>
      <c r="K8" s="69"/>
      <c r="L8" s="90" t="s">
        <v>689</v>
      </c>
      <c r="M8" s="133" t="s">
        <v>881</v>
      </c>
      <c r="N8" s="69"/>
      <c r="O8" s="90" t="s">
        <v>689</v>
      </c>
      <c r="P8" s="133" t="s">
        <v>881</v>
      </c>
      <c r="Q8" s="69"/>
      <c r="R8" s="90" t="s">
        <v>689</v>
      </c>
      <c r="S8" s="133" t="s">
        <v>881</v>
      </c>
      <c r="T8" s="69"/>
      <c r="U8" s="90" t="s">
        <v>689</v>
      </c>
      <c r="V8" s="133" t="s">
        <v>881</v>
      </c>
      <c r="W8" s="69"/>
      <c r="X8" s="90" t="s">
        <v>689</v>
      </c>
      <c r="Y8" s="133" t="s">
        <v>881</v>
      </c>
      <c r="Z8" s="69"/>
      <c r="AA8" s="90" t="s">
        <v>689</v>
      </c>
      <c r="AB8" s="133" t="s">
        <v>881</v>
      </c>
      <c r="AC8" t="str">
        <f t="shared" si="1"/>
        <v xml:space="preserve">INSERT INTO SC_SystemeProduits(RefDimension,NomSysteme,typePresta,ligne,Quantite,formule,cte1,DateModif) values (2,'ALIM_REL_DN63_BAC','MATIERE',34,null,'1*CTE1','RELBAC_REPARTITEURS',now());
</v>
      </c>
      <c r="AF8" t="str">
        <f t="shared" si="2"/>
        <v xml:space="preserve">INSERT INTO SC_SystemeProduits(RefDimension,NomSysteme,typePresta,ligne,Quantite,formule,cte1,DateModif) values (4,'ALIM_REL_DN63_BAC','MATIERE',34,null,'1*CTE1','RELBAC_REPARTITEURS',now());
</v>
      </c>
      <c r="AI8" t="str">
        <f t="shared" si="3"/>
        <v xml:space="preserve">INSERT INTO SC_SystemeProduits(RefDimension,NomSysteme,typePresta,ligne,Quantite,formule,cte1,DateModif) values (5,'ALIM_REL_DN63_BAC','MATIERE',34,null,'1*CTE1','RELBAC_REPARTITEURS',now());
</v>
      </c>
      <c r="AL8" t="str">
        <f t="shared" si="4"/>
        <v xml:space="preserve">INSERT INTO SC_SystemeProduits(RefDimension,NomSysteme,typePresta,ligne,Quantite,formule,cte1,DateModif) values (9,'ALIM_REL_DN63_BAC','MATIERE',34,null,'1*CTE1','RELBAC_REPARTITEURS',now());
</v>
      </c>
      <c r="AO8" t="str">
        <f t="shared" si="5"/>
        <v xml:space="preserve">INSERT INTO SC_SystemeProduits(RefDimension,NomSysteme,typePresta,ligne,Quantite,formule,cte1,DateModif) values (10,'ALIM_REL_DN63_BAC','MATIERE',34,null,'1*CTE1','RELBAC_REPARTITEURS',now());
</v>
      </c>
      <c r="AR8" t="str">
        <f t="shared" si="6"/>
        <v xml:space="preserve">INSERT INTO SC_SystemeProduits(RefDimension,NomSysteme,typePresta,ligne,Quantite,formule,cte1,DateModif) values (11,'ALIM_REL_DN63_BAC','MATIERE',34,null,'1*CTE1','RELBAC_REPARTITEURS',now());
</v>
      </c>
      <c r="AU8" t="str">
        <f t="shared" si="7"/>
        <v xml:space="preserve">INSERT INTO SC_SystemeProduits(RefDimension,NomSysteme,typePresta,ligne,Quantite,formule,cte1,DateModif) values (17,'ALIM_REL_DN63_BAC','MATIERE',34,null,'1*CTE1','RELBAC_REPARTITEURS',now());
</v>
      </c>
      <c r="AX8" t="str">
        <f t="shared" si="8"/>
        <v xml:space="preserve">INSERT INTO SC_SystemeProduits(RefDimension,NomSysteme,typePresta,ligne,Quantite,formule,cte1,DateModif) values (18,'ALIM_REL_DN63_BAC','MATIERE',34,null,'1*CTE1','RELBAC_REPARTITEURS',now());
</v>
      </c>
    </row>
    <row r="9" spans="1:52" ht="14.25" customHeight="1" x14ac:dyDescent="0.25">
      <c r="A9" s="67" t="str">
        <f>IF(B9="MATIERE",VLOOKUP($C9,MATIERE!$B$2:$K$601,10,0),IF(B9="MOA",VLOOKUP($C9,ATELIER!$B$2:$K$291,10,0),IF(B9="MOC",VLOOKUP($C9,CHANTIER!$B$2:$K$291,10,0),IF(B9="MP",VLOOKUP($C9,MINIPELLE!$B$2:$K$291,10,0),""))))</f>
        <v/>
      </c>
      <c r="C9" s="30"/>
      <c r="D9" s="31"/>
      <c r="E9" s="69"/>
      <c r="H9" s="69"/>
      <c r="I9" s="90"/>
      <c r="J9" s="90"/>
      <c r="K9" s="69"/>
      <c r="L9" s="90"/>
      <c r="M9" s="90"/>
      <c r="N9" s="69"/>
      <c r="O9" s="90"/>
      <c r="P9" s="90"/>
      <c r="Q9" s="69"/>
      <c r="R9" s="90"/>
      <c r="S9" s="90"/>
      <c r="T9" s="69"/>
      <c r="U9" s="90"/>
      <c r="V9" s="90"/>
      <c r="W9" s="69"/>
      <c r="X9" s="90"/>
      <c r="Y9" s="90"/>
      <c r="Z9" s="69"/>
      <c r="AA9" s="90"/>
      <c r="AB9" s="90"/>
      <c r="AC9" t="str">
        <f t="shared" si="1"/>
        <v/>
      </c>
      <c r="AF9" t="str">
        <f t="shared" si="2"/>
        <v/>
      </c>
      <c r="AI9" t="str">
        <f t="shared" si="3"/>
        <v/>
      </c>
      <c r="AL9" t="str">
        <f t="shared" si="4"/>
        <v/>
      </c>
      <c r="AO9" t="str">
        <f t="shared" si="5"/>
        <v/>
      </c>
      <c r="AR9" t="str">
        <f t="shared" si="6"/>
        <v/>
      </c>
      <c r="AU9" t="str">
        <f t="shared" si="7"/>
        <v/>
      </c>
      <c r="AX9" t="str">
        <f t="shared" si="8"/>
        <v/>
      </c>
    </row>
    <row r="10" spans="1:52" ht="14.25" customHeight="1" x14ac:dyDescent="0.25">
      <c r="A10" s="67">
        <f>IF(B10="MATIERE",VLOOKUP($C10,MATIERE!$B$2:$K$601,10,0),IF(B10="MOA",VLOOKUP($C10,ATELIER!$B$2:$K$291,10,0),IF(B10="MOC",VLOOKUP($C10,CHANTIER!$B$2:$K$291,10,0),IF(B10="MP",VLOOKUP($C10,MINIPELLE!$B$2:$K$291,10,0),""))))</f>
        <v>2</v>
      </c>
      <c r="B10" t="s">
        <v>298</v>
      </c>
      <c r="C10" s="22" t="s">
        <v>6</v>
      </c>
      <c r="D10" s="26" t="str">
        <f>IF($C10="","",VLOOKUP($C10,[2]ATELIER!$A$2:$E$109,3,0))</f>
        <v>pc</v>
      </c>
      <c r="E10" s="69"/>
      <c r="F10" s="69" t="s">
        <v>689</v>
      </c>
      <c r="G10" s="69" t="s">
        <v>880</v>
      </c>
      <c r="H10" s="69"/>
      <c r="I10" s="69" t="s">
        <v>689</v>
      </c>
      <c r="J10" s="69" t="s">
        <v>880</v>
      </c>
      <c r="K10" s="69"/>
      <c r="L10" s="69" t="s">
        <v>689</v>
      </c>
      <c r="M10" s="69" t="s">
        <v>880</v>
      </c>
      <c r="N10" s="69"/>
      <c r="O10" s="69" t="s">
        <v>689</v>
      </c>
      <c r="P10" s="69" t="s">
        <v>880</v>
      </c>
      <c r="Q10" s="69"/>
      <c r="R10" s="69" t="s">
        <v>689</v>
      </c>
      <c r="S10" s="69" t="s">
        <v>880</v>
      </c>
      <c r="T10" s="69"/>
      <c r="U10" s="69" t="s">
        <v>689</v>
      </c>
      <c r="V10" s="69" t="s">
        <v>880</v>
      </c>
      <c r="W10" s="69"/>
      <c r="X10" s="69" t="s">
        <v>689</v>
      </c>
      <c r="Y10" s="69" t="s">
        <v>880</v>
      </c>
      <c r="Z10" s="69"/>
      <c r="AA10" s="69" t="s">
        <v>689</v>
      </c>
      <c r="AB10" s="69" t="s">
        <v>880</v>
      </c>
      <c r="AC10" t="str">
        <f t="shared" si="1"/>
        <v xml:space="preserve">INSERT INTO SC_SystemeProduits(RefDimension,NomSysteme,typePresta,ligne,Quantite,formule,cte1,DateModif) values (2,'ALIM_REL_DN63_BAC','MOA',2,null,'1*CTE1','RELBAC_COUDES90DN50',now());
</v>
      </c>
      <c r="AF10" t="str">
        <f t="shared" si="2"/>
        <v xml:space="preserve">INSERT INTO SC_SystemeProduits(RefDimension,NomSysteme,typePresta,ligne,Quantite,formule,cte1,DateModif) values (4,'ALIM_REL_DN63_BAC','MOA',2,null,'1*CTE1','RELBAC_COUDES90DN50',now());
</v>
      </c>
      <c r="AI10" t="str">
        <f t="shared" si="3"/>
        <v xml:space="preserve">INSERT INTO SC_SystemeProduits(RefDimension,NomSysteme,typePresta,ligne,Quantite,formule,cte1,DateModif) values (5,'ALIM_REL_DN63_BAC','MOA',2,null,'1*CTE1','RELBAC_COUDES90DN50',now());
</v>
      </c>
      <c r="AL10" t="str">
        <f t="shared" si="4"/>
        <v xml:space="preserve">INSERT INTO SC_SystemeProduits(RefDimension,NomSysteme,typePresta,ligne,Quantite,formule,cte1,DateModif) values (9,'ALIM_REL_DN63_BAC','MOA',2,null,'1*CTE1','RELBAC_COUDES90DN50',now());
</v>
      </c>
      <c r="AO10" t="str">
        <f t="shared" si="5"/>
        <v xml:space="preserve">INSERT INTO SC_SystemeProduits(RefDimension,NomSysteme,typePresta,ligne,Quantite,formule,cte1,DateModif) values (10,'ALIM_REL_DN63_BAC','MOA',2,null,'1*CTE1','RELBAC_COUDES90DN50',now());
</v>
      </c>
      <c r="AR10" t="str">
        <f t="shared" si="6"/>
        <v xml:space="preserve">INSERT INTO SC_SystemeProduits(RefDimension,NomSysteme,typePresta,ligne,Quantite,formule,cte1,DateModif) values (11,'ALIM_REL_DN63_BAC','MOA',2,null,'1*CTE1','RELBAC_COUDES90DN50',now());
</v>
      </c>
      <c r="AU10" t="str">
        <f t="shared" si="7"/>
        <v xml:space="preserve">INSERT INTO SC_SystemeProduits(RefDimension,NomSysteme,typePresta,ligne,Quantite,formule,cte1,DateModif) values (17,'ALIM_REL_DN63_BAC','MOA',2,null,'1*CTE1','RELBAC_COUDES90DN50',now());
</v>
      </c>
      <c r="AX10" t="str">
        <f t="shared" si="8"/>
        <v xml:space="preserve">INSERT INTO SC_SystemeProduits(RefDimension,NomSysteme,typePresta,ligne,Quantite,formule,cte1,DateModif) values (18,'ALIM_REL_DN63_BAC','MOA',2,null,'1*CTE1','RELBAC_COUDES90DN50',now());
</v>
      </c>
    </row>
    <row r="11" spans="1:52" ht="14.25" customHeight="1" x14ac:dyDescent="0.25">
      <c r="A11" s="67">
        <f>IF(B11="MATIERE",VLOOKUP($C11,MATIERE!$B$2:$K$601,10,0),IF(B11="MOA",VLOOKUP($C11,ATELIER!$B$2:$K$291,10,0),IF(B11="MOC",VLOOKUP($C11,CHANTIER!$B$2:$K$291,10,0),IF(B11="MP",VLOOKUP($C11,MINIPELLE!$B$2:$K$291,10,0),""))))</f>
        <v>29</v>
      </c>
      <c r="B11" t="s">
        <v>298</v>
      </c>
      <c r="C11" s="22" t="s">
        <v>61</v>
      </c>
      <c r="D11" s="26" t="str">
        <f>IF($C11="","",VLOOKUP($C11,[2]ATELIER!$A$2:$E$109,3,0))</f>
        <v>pc</v>
      </c>
      <c r="E11" s="69"/>
      <c r="F11" s="14" t="s">
        <v>689</v>
      </c>
      <c r="G11" s="133" t="s">
        <v>881</v>
      </c>
      <c r="H11" s="69"/>
      <c r="I11" s="90" t="s">
        <v>689</v>
      </c>
      <c r="J11" s="133" t="s">
        <v>881</v>
      </c>
      <c r="K11" s="69"/>
      <c r="L11" s="90" t="s">
        <v>689</v>
      </c>
      <c r="M11" s="133" t="s">
        <v>881</v>
      </c>
      <c r="N11" s="69"/>
      <c r="O11" s="90" t="s">
        <v>689</v>
      </c>
      <c r="P11" s="133" t="s">
        <v>881</v>
      </c>
      <c r="Q11" s="69"/>
      <c r="R11" s="90" t="s">
        <v>689</v>
      </c>
      <c r="S11" s="133" t="s">
        <v>881</v>
      </c>
      <c r="T11" s="69"/>
      <c r="U11" s="90" t="s">
        <v>689</v>
      </c>
      <c r="V11" s="133" t="s">
        <v>881</v>
      </c>
      <c r="W11" s="69"/>
      <c r="X11" s="90" t="s">
        <v>689</v>
      </c>
      <c r="Y11" s="133" t="s">
        <v>881</v>
      </c>
      <c r="Z11" s="69"/>
      <c r="AA11" s="90" t="s">
        <v>689</v>
      </c>
      <c r="AB11" s="133" t="s">
        <v>881</v>
      </c>
      <c r="AC11" t="str">
        <f t="shared" si="1"/>
        <v xml:space="preserve">INSERT INTO SC_SystemeProduits(RefDimension,NomSysteme,typePresta,ligne,Quantite,formule,cte1,DateModif) values (2,'ALIM_REL_DN63_BAC','MOA',29,null,'1*CTE1','RELBAC_REPARTITEURS',now());
</v>
      </c>
      <c r="AF11" t="str">
        <f t="shared" si="2"/>
        <v xml:space="preserve">INSERT INTO SC_SystemeProduits(RefDimension,NomSysteme,typePresta,ligne,Quantite,formule,cte1,DateModif) values (4,'ALIM_REL_DN63_BAC','MOA',29,null,'1*CTE1','RELBAC_REPARTITEURS',now());
</v>
      </c>
      <c r="AI11" t="str">
        <f t="shared" si="3"/>
        <v xml:space="preserve">INSERT INTO SC_SystemeProduits(RefDimension,NomSysteme,typePresta,ligne,Quantite,formule,cte1,DateModif) values (5,'ALIM_REL_DN63_BAC','MOA',29,null,'1*CTE1','RELBAC_REPARTITEURS',now());
</v>
      </c>
      <c r="AL11" t="str">
        <f t="shared" si="4"/>
        <v xml:space="preserve">INSERT INTO SC_SystemeProduits(RefDimension,NomSysteme,typePresta,ligne,Quantite,formule,cte1,DateModif) values (9,'ALIM_REL_DN63_BAC','MOA',29,null,'1*CTE1','RELBAC_REPARTITEURS',now());
</v>
      </c>
      <c r="AO11" t="str">
        <f t="shared" si="5"/>
        <v xml:space="preserve">INSERT INTO SC_SystemeProduits(RefDimension,NomSysteme,typePresta,ligne,Quantite,formule,cte1,DateModif) values (10,'ALIM_REL_DN63_BAC','MOA',29,null,'1*CTE1','RELBAC_REPARTITEURS',now());
</v>
      </c>
      <c r="AR11" t="str">
        <f t="shared" si="6"/>
        <v xml:space="preserve">INSERT INTO SC_SystemeProduits(RefDimension,NomSysteme,typePresta,ligne,Quantite,formule,cte1,DateModif) values (11,'ALIM_REL_DN63_BAC','MOA',29,null,'1*CTE1','RELBAC_REPARTITEURS',now());
</v>
      </c>
      <c r="AU11" t="str">
        <f t="shared" si="7"/>
        <v xml:space="preserve">INSERT INTO SC_SystemeProduits(RefDimension,NomSysteme,typePresta,ligne,Quantite,formule,cte1,DateModif) values (17,'ALIM_REL_DN63_BAC','MOA',29,null,'1*CTE1','RELBAC_REPARTITEURS',now());
</v>
      </c>
      <c r="AX11" t="str">
        <f t="shared" si="8"/>
        <v xml:space="preserve">INSERT INTO SC_SystemeProduits(RefDimension,NomSysteme,typePresta,ligne,Quantite,formule,cte1,DateModif) values (18,'ALIM_REL_DN63_BAC','MOA',29,null,'1*CTE1','RELBAC_REPARTITEURS',now());
</v>
      </c>
    </row>
    <row r="12" spans="1:52" ht="14.25" customHeight="1" x14ac:dyDescent="0.25">
      <c r="A12" s="67">
        <f>IF(B12="MATIERE",VLOOKUP($C12,MATIERE!$B$2:$K$601,10,0),IF(B12="MOA",VLOOKUP($C12,ATELIER!$B$2:$K$291,10,0),IF(B12="MOC",VLOOKUP($C12,CHANTIER!$B$2:$K$291,10,0),IF(B12="MP",VLOOKUP($C12,MINIPELLE!$B$2:$K$291,10,0),""))))</f>
        <v>6</v>
      </c>
      <c r="B12" t="s">
        <v>298</v>
      </c>
      <c r="C12" s="22" t="s">
        <v>16</v>
      </c>
      <c r="D12" s="26" t="str">
        <f>IF($C12="","",VLOOKUP($C12,[2]ATELIER!$A$2:$E$109,3,0))</f>
        <v>pc</v>
      </c>
      <c r="E12" s="69"/>
      <c r="F12" s="69" t="s">
        <v>689</v>
      </c>
      <c r="G12" s="69" t="s">
        <v>880</v>
      </c>
      <c r="H12" s="69"/>
      <c r="I12" s="69" t="s">
        <v>689</v>
      </c>
      <c r="J12" s="69" t="s">
        <v>880</v>
      </c>
      <c r="K12" s="69"/>
      <c r="L12" s="69" t="s">
        <v>689</v>
      </c>
      <c r="M12" s="69" t="s">
        <v>880</v>
      </c>
      <c r="N12" s="69"/>
      <c r="O12" s="69" t="s">
        <v>689</v>
      </c>
      <c r="P12" s="69" t="s">
        <v>880</v>
      </c>
      <c r="Q12" s="69"/>
      <c r="R12" s="69" t="s">
        <v>689</v>
      </c>
      <c r="S12" s="69" t="s">
        <v>880</v>
      </c>
      <c r="T12" s="69"/>
      <c r="U12" s="69" t="s">
        <v>689</v>
      </c>
      <c r="V12" s="69" t="s">
        <v>880</v>
      </c>
      <c r="W12" s="69"/>
      <c r="X12" s="69" t="s">
        <v>689</v>
      </c>
      <c r="Y12" s="69" t="s">
        <v>880</v>
      </c>
      <c r="Z12" s="69"/>
      <c r="AA12" s="69" t="s">
        <v>689</v>
      </c>
      <c r="AB12" s="69" t="s">
        <v>880</v>
      </c>
      <c r="AC12" t="str">
        <f t="shared" si="1"/>
        <v xml:space="preserve">INSERT INTO SC_SystemeProduits(RefDimension,NomSysteme,typePresta,ligne,Quantite,formule,cte1,DateModif) values (2,'ALIM_REL_DN63_BAC','MOA',6,null,'1*CTE1','RELBAC_COUDES90DN50',now());
</v>
      </c>
      <c r="AF12" t="str">
        <f t="shared" si="2"/>
        <v xml:space="preserve">INSERT INTO SC_SystemeProduits(RefDimension,NomSysteme,typePresta,ligne,Quantite,formule,cte1,DateModif) values (4,'ALIM_REL_DN63_BAC','MOA',6,null,'1*CTE1','RELBAC_COUDES90DN50',now());
</v>
      </c>
      <c r="AI12" t="str">
        <f t="shared" si="3"/>
        <v xml:space="preserve">INSERT INTO SC_SystemeProduits(RefDimension,NomSysteme,typePresta,ligne,Quantite,formule,cte1,DateModif) values (5,'ALIM_REL_DN63_BAC','MOA',6,null,'1*CTE1','RELBAC_COUDES90DN50',now());
</v>
      </c>
      <c r="AL12" t="str">
        <f t="shared" si="4"/>
        <v xml:space="preserve">INSERT INTO SC_SystemeProduits(RefDimension,NomSysteme,typePresta,ligne,Quantite,formule,cte1,DateModif) values (9,'ALIM_REL_DN63_BAC','MOA',6,null,'1*CTE1','RELBAC_COUDES90DN50',now());
</v>
      </c>
      <c r="AO12" t="str">
        <f t="shared" si="5"/>
        <v xml:space="preserve">INSERT INTO SC_SystemeProduits(RefDimension,NomSysteme,typePresta,ligne,Quantite,formule,cte1,DateModif) values (10,'ALIM_REL_DN63_BAC','MOA',6,null,'1*CTE1','RELBAC_COUDES90DN50',now());
</v>
      </c>
      <c r="AR12" t="str">
        <f t="shared" si="6"/>
        <v xml:space="preserve">INSERT INTO SC_SystemeProduits(RefDimension,NomSysteme,typePresta,ligne,Quantite,formule,cte1,DateModif) values (11,'ALIM_REL_DN63_BAC','MOA',6,null,'1*CTE1','RELBAC_COUDES90DN50',now());
</v>
      </c>
      <c r="AU12" t="str">
        <f t="shared" si="7"/>
        <v xml:space="preserve">INSERT INTO SC_SystemeProduits(RefDimension,NomSysteme,typePresta,ligne,Quantite,formule,cte1,DateModif) values (17,'ALIM_REL_DN63_BAC','MOA',6,null,'1*CTE1','RELBAC_COUDES90DN50',now());
</v>
      </c>
      <c r="AX12" t="str">
        <f t="shared" si="8"/>
        <v xml:space="preserve">INSERT INTO SC_SystemeProduits(RefDimension,NomSysteme,typePresta,ligne,Quantite,formule,cte1,DateModif) values (18,'ALIM_REL_DN63_BAC','MOA',6,null,'1*CTE1','RELBAC_COUDES90DN50',now());
</v>
      </c>
    </row>
    <row r="13" spans="1:52" ht="14.25" customHeight="1" x14ac:dyDescent="0.25">
      <c r="A13" s="67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C13" s="35"/>
      <c r="D13" s="36"/>
      <c r="E13" s="133"/>
      <c r="F13" s="21"/>
      <c r="G13" s="21"/>
      <c r="H13" s="133"/>
      <c r="I13" s="21"/>
      <c r="J13" s="21"/>
      <c r="K13" s="133"/>
      <c r="L13" s="21"/>
      <c r="M13" s="21"/>
      <c r="N13" s="133"/>
      <c r="O13" s="21"/>
      <c r="P13" s="21"/>
      <c r="Q13" s="133"/>
      <c r="R13" s="21"/>
      <c r="S13" s="21"/>
      <c r="T13" s="133"/>
      <c r="U13" s="21"/>
      <c r="V13" s="21"/>
      <c r="W13" s="133"/>
      <c r="X13" s="21"/>
      <c r="Y13" s="21"/>
      <c r="Z13" s="133"/>
      <c r="AA13" s="21"/>
      <c r="AB13" s="21"/>
      <c r="AC13" t="str">
        <f t="shared" si="1"/>
        <v/>
      </c>
      <c r="AF13" t="str">
        <f t="shared" si="2"/>
        <v/>
      </c>
      <c r="AI13" t="str">
        <f t="shared" si="3"/>
        <v/>
      </c>
      <c r="AL13" t="str">
        <f t="shared" si="4"/>
        <v/>
      </c>
      <c r="AO13" t="str">
        <f t="shared" si="5"/>
        <v/>
      </c>
      <c r="AR13" t="str">
        <f t="shared" si="6"/>
        <v/>
      </c>
      <c r="AU13" t="str">
        <f t="shared" si="7"/>
        <v/>
      </c>
      <c r="AX13" t="str">
        <f t="shared" si="8"/>
        <v/>
      </c>
    </row>
    <row r="14" spans="1:52" ht="14.25" customHeight="1" x14ac:dyDescent="0.25">
      <c r="A14" s="67">
        <f>IF(B14="MATIERE",VLOOKUP($C14,MATIERE!$B$2:$K$601,10,0),IF(B14="MOA",VLOOKUP($C14,ATELIER!$B$2:$K$291,10,0),IF(B14="MOC",VLOOKUP($C14,CHANTIER!$B$2:$K$291,10,0),IF(B14="MP",VLOOKUP($C14,MINIPELLE!$B$2:$K$291,10,0),""))))</f>
        <v>10</v>
      </c>
      <c r="B14" t="s">
        <v>299</v>
      </c>
      <c r="C14" s="37" t="s">
        <v>89</v>
      </c>
      <c r="D14" s="26" t="str">
        <f>IF(C14="","",VLOOKUP($C14,[2]CHANTIER!$A$2:$C$83,3,0))</f>
        <v>pc</v>
      </c>
      <c r="E14" s="133"/>
      <c r="F14" s="21" t="s">
        <v>689</v>
      </c>
      <c r="G14" s="21" t="s">
        <v>881</v>
      </c>
      <c r="H14" s="133"/>
      <c r="I14" s="21" t="s">
        <v>689</v>
      </c>
      <c r="J14" s="21" t="s">
        <v>881</v>
      </c>
      <c r="K14" s="133"/>
      <c r="L14" s="21" t="s">
        <v>689</v>
      </c>
      <c r="M14" s="21" t="s">
        <v>881</v>
      </c>
      <c r="N14" s="133"/>
      <c r="O14" s="21" t="s">
        <v>689</v>
      </c>
      <c r="P14" s="21" t="s">
        <v>881</v>
      </c>
      <c r="Q14" s="133"/>
      <c r="R14" s="21" t="s">
        <v>689</v>
      </c>
      <c r="S14" s="21" t="s">
        <v>881</v>
      </c>
      <c r="T14" s="133"/>
      <c r="U14" s="21" t="s">
        <v>689</v>
      </c>
      <c r="V14" s="21" t="s">
        <v>881</v>
      </c>
      <c r="W14" s="133"/>
      <c r="X14" s="21" t="s">
        <v>689</v>
      </c>
      <c r="Y14" s="21" t="s">
        <v>881</v>
      </c>
      <c r="Z14" s="133"/>
      <c r="AA14" s="21" t="s">
        <v>689</v>
      </c>
      <c r="AB14" s="21" t="s">
        <v>881</v>
      </c>
      <c r="AC14" t="str">
        <f t="shared" si="1"/>
        <v xml:space="preserve">INSERT INTO SC_SystemeProduits(RefDimension,NomSysteme,typePresta,ligne,Quantite,formule,cte1,DateModif) values (2,'ALIM_REL_DN63_BAC','MOC',10,null,'1*CTE1','RELBAC_REPARTITEURS',now());
</v>
      </c>
      <c r="AF14" t="str">
        <f t="shared" si="2"/>
        <v xml:space="preserve">INSERT INTO SC_SystemeProduits(RefDimension,NomSysteme,typePresta,ligne,Quantite,formule,cte1,DateModif) values (4,'ALIM_REL_DN63_BAC','MOC',10,null,'1*CTE1','RELBAC_REPARTITEURS',now());
</v>
      </c>
      <c r="AI14" t="str">
        <f t="shared" si="3"/>
        <v xml:space="preserve">INSERT INTO SC_SystemeProduits(RefDimension,NomSysteme,typePresta,ligne,Quantite,formule,cte1,DateModif) values (5,'ALIM_REL_DN63_BAC','MOC',10,null,'1*CTE1','RELBAC_REPARTITEURS',now());
</v>
      </c>
      <c r="AL14" t="str">
        <f t="shared" si="4"/>
        <v xml:space="preserve">INSERT INTO SC_SystemeProduits(RefDimension,NomSysteme,typePresta,ligne,Quantite,formule,cte1,DateModif) values (9,'ALIM_REL_DN63_BAC','MOC',10,null,'1*CTE1','RELBAC_REPARTITEURS',now());
</v>
      </c>
      <c r="AO14" t="str">
        <f t="shared" si="5"/>
        <v xml:space="preserve">INSERT INTO SC_SystemeProduits(RefDimension,NomSysteme,typePresta,ligne,Quantite,formule,cte1,DateModif) values (10,'ALIM_REL_DN63_BAC','MOC',10,null,'1*CTE1','RELBAC_REPARTITEURS',now());
</v>
      </c>
      <c r="AR14" t="str">
        <f t="shared" si="6"/>
        <v xml:space="preserve">INSERT INTO SC_SystemeProduits(RefDimension,NomSysteme,typePresta,ligne,Quantite,formule,cte1,DateModif) values (11,'ALIM_REL_DN63_BAC','MOC',10,null,'1*CTE1','RELBAC_REPARTITEURS',now());
</v>
      </c>
      <c r="AU14" t="str">
        <f t="shared" si="7"/>
        <v xml:space="preserve">INSERT INTO SC_SystemeProduits(RefDimension,NomSysteme,typePresta,ligne,Quantite,formule,cte1,DateModif) values (17,'ALIM_REL_DN63_BAC','MOC',10,null,'1*CTE1','RELBAC_REPARTITEURS',now());
</v>
      </c>
      <c r="AX14" t="str">
        <f t="shared" si="8"/>
        <v xml:space="preserve">INSERT INTO SC_SystemeProduits(RefDimension,NomSysteme,typePresta,ligne,Quantite,formule,cte1,DateModif) values (18,'ALIM_REL_DN63_BAC','MOC',10,null,'1*CTE1','RELBAC_REPARTITEURS',now());
</v>
      </c>
    </row>
    <row r="40" spans="5:28" x14ac:dyDescent="0.25">
      <c r="E40" s="20"/>
      <c r="F40" s="21"/>
      <c r="G40" s="21"/>
      <c r="H40" s="20"/>
      <c r="I40" s="21"/>
      <c r="J40" s="21"/>
      <c r="K40" s="20"/>
      <c r="L40" s="21"/>
      <c r="M40" s="21"/>
      <c r="N40" s="20"/>
      <c r="O40" s="21"/>
      <c r="P40" s="21"/>
      <c r="Q40" s="20"/>
      <c r="R40" s="21"/>
      <c r="S40" s="21"/>
      <c r="T40" s="20"/>
      <c r="U40" s="21"/>
      <c r="V40" s="21"/>
      <c r="W40" s="20"/>
      <c r="X40" s="21"/>
      <c r="Y40" s="21"/>
      <c r="Z40" s="20"/>
      <c r="AA40" s="21"/>
      <c r="AB40" s="21"/>
    </row>
  </sheetData>
  <dataValidations count="3">
    <dataValidation type="list" allowBlank="1" showInputMessage="1" promptTitle="Main d'oeuvre CHANTIER" prompt="choisir la prestation" sqref="C14">
      <formula1>INDIRECT(B14)</formula1>
    </dataValidation>
    <dataValidation type="list" allowBlank="1" showInputMessage="1" showErrorMessage="1" promptTitle="Main d'oeuvre ATELIER" prompt="choisir la prestation" sqref="C10:C12">
      <formula1>INDIRECT(B10)</formula1>
    </dataValidation>
    <dataValidation allowBlank="1" showInputMessage="1" showErrorMessage="1" promptTitle="MATIERES" prompt="choisir le produit" sqref="C4:C8"/>
  </dataValidation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topLeftCell="C1" workbookViewId="0">
      <selection activeCell="E15" sqref="E15"/>
    </sheetView>
  </sheetViews>
  <sheetFormatPr baseColWidth="10" defaultRowHeight="15" x14ac:dyDescent="0.25"/>
  <cols>
    <col min="1" max="1" width="17.140625" customWidth="1"/>
    <col min="3" max="3" width="33.5703125" customWidth="1"/>
    <col min="7" max="7" width="11.42578125" style="66"/>
    <col min="9" max="25" width="3.140625" customWidth="1"/>
    <col min="26" max="40" width="2.7109375" customWidth="1"/>
    <col min="41" max="41" width="4.42578125" customWidth="1"/>
    <col min="42" max="42" width="5.140625" customWidth="1"/>
    <col min="43" max="43" width="6.5703125" customWidth="1"/>
  </cols>
  <sheetData>
    <row r="1" spans="1:43" x14ac:dyDescent="0.25">
      <c r="A1" t="s">
        <v>918</v>
      </c>
      <c r="D1" t="s">
        <v>297</v>
      </c>
      <c r="E1" s="14"/>
      <c r="F1" s="14"/>
      <c r="G1" s="68"/>
      <c r="H1">
        <v>1</v>
      </c>
      <c r="I1" s="14">
        <v>2</v>
      </c>
      <c r="J1" s="14">
        <v>3</v>
      </c>
      <c r="K1" s="14">
        <v>4</v>
      </c>
      <c r="L1" s="14">
        <v>5</v>
      </c>
      <c r="M1" s="14">
        <v>6</v>
      </c>
      <c r="N1" s="14">
        <v>7</v>
      </c>
      <c r="O1" s="14">
        <v>8</v>
      </c>
      <c r="P1" s="14">
        <v>9</v>
      </c>
      <c r="Q1" s="14">
        <v>10</v>
      </c>
      <c r="R1" s="14">
        <v>11</v>
      </c>
      <c r="S1" s="14">
        <v>12</v>
      </c>
      <c r="T1" s="14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AA1" s="14"/>
      <c r="AB1" s="14"/>
      <c r="AD1" s="14"/>
      <c r="AE1" s="14"/>
    </row>
    <row r="2" spans="1:43" x14ac:dyDescent="0.25">
      <c r="A2" s="20" t="s">
        <v>919</v>
      </c>
      <c r="C2" t="s">
        <v>243</v>
      </c>
      <c r="D2" t="s">
        <v>244</v>
      </c>
      <c r="E2" s="14"/>
      <c r="F2" s="14"/>
      <c r="G2" s="68"/>
      <c r="H2">
        <v>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>
        <v>1</v>
      </c>
      <c r="AA2" s="14">
        <v>2</v>
      </c>
      <c r="AB2">
        <v>3</v>
      </c>
      <c r="AC2" s="14">
        <v>4</v>
      </c>
      <c r="AD2">
        <v>5</v>
      </c>
      <c r="AE2" s="14">
        <v>6</v>
      </c>
      <c r="AF2">
        <v>7</v>
      </c>
      <c r="AG2" s="14">
        <v>8</v>
      </c>
      <c r="AH2">
        <v>9</v>
      </c>
      <c r="AI2" s="14">
        <v>10</v>
      </c>
      <c r="AJ2">
        <v>11</v>
      </c>
      <c r="AK2" s="14">
        <v>12</v>
      </c>
      <c r="AL2">
        <v>13</v>
      </c>
      <c r="AM2" s="14">
        <v>14</v>
      </c>
      <c r="AN2">
        <v>15</v>
      </c>
      <c r="AO2" s="14">
        <v>16</v>
      </c>
      <c r="AP2">
        <v>17</v>
      </c>
      <c r="AQ2" s="14">
        <v>18</v>
      </c>
    </row>
    <row r="3" spans="1:43" x14ac:dyDescent="0.25">
      <c r="D3" t="s">
        <v>245</v>
      </c>
      <c r="E3" s="14"/>
      <c r="F3" s="14"/>
      <c r="G3" s="68"/>
      <c r="H3" t="s">
        <v>246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AA3" s="14"/>
      <c r="AB3" s="14"/>
      <c r="AD3" s="14"/>
      <c r="AE3" s="14"/>
    </row>
    <row r="4" spans="1:43" ht="21" customHeight="1" x14ac:dyDescent="0.25">
      <c r="A4" s="67">
        <f>IF(B4="MATIERE",VLOOKUP($C4,[4]MATIERE!$B$2:$K$601,10,0),IF(B4="MOA",VLOOKUP($C4,[4]ATELIER!$B$2:$K$291,10,0),IF(B4="MOC",VLOOKUP($C4,[4]CHANTIER!$B$2:$K$291,10,0),IF(B4="MP",VLOOKUP($C4,[4]MINIPELLE!$B$2:$K$291,10,0),""))))</f>
        <v>320</v>
      </c>
      <c r="B4" s="66" t="s">
        <v>295</v>
      </c>
      <c r="C4" s="121" t="s">
        <v>544</v>
      </c>
      <c r="D4" s="122" t="e">
        <f>IF($C4="","",VLOOKUP($C4,[2]MATIERES!$B$2:$F$413,5,0))</f>
        <v>#N/A</v>
      </c>
      <c r="E4" s="121" t="s">
        <v>689</v>
      </c>
      <c r="F4" s="91" t="s">
        <v>876</v>
      </c>
      <c r="G4" s="91"/>
      <c r="H4" s="27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t="str">
        <f>IF(AND(H4="",$E4=""),"",
 SUBSTITUTE(
  SUBSTITUTE(
   SUBSTITUTE(
    SUBSTITUTE(
     SUBSTITUTE(
      SUBSTITUTE(
       SUBSTITUTE(
        SUBSTITUTE($Z$1,"#SYSTEME#",$A$1),
       "#DIM#",Z$2),
      "#TYPE#",$B4),
     "#LIGNE#",$A4),
    "#Q#",IF($E4="",SUBSTITUTE(H4,",","."),"null")),
   "#FORMULE#",IF($E4="","null",CONCATENATE("'",$E4,"'"))),
  "#CTE1#",IF($F4="","null",CONCATENATE("'",$F4,"'"))),
 "#CTE2#",IF($G4="","null",CONCATENATE("'",$G4,"'"))
 )
)</f>
        <v xml:space="preserve">INSERT INTO SC_SystemeProduits(RefDimension,NomSysteme,typePresta,ligne,Quantite,formule,cte1,DateModif) values (1,'ALIM_REL_DN63','MATIERE',320,null,'1*CTE1','REL_REPARTITEURS',now());
</v>
      </c>
      <c r="AA4" s="66" t="str">
        <f t="shared" ref="AA4:AQ15" si="0">IF(AND(I4="",$E4=""),"",
 SUBSTITUTE(
  SUBSTITUTE(
   SUBSTITUTE(
    SUBSTITUTE(
     SUBSTITUTE(
      SUBSTITUTE(
       SUBSTITUTE(
        SUBSTITUTE($Z$1,"#SYSTEME#",$A$1),
       "#DIM#",AA$2),
      "#TYPE#",$B4),
     "#LIGNE#",$A4),
    "#Q#",IF($E4="",SUBSTITUTE(I4,",","."),"null")),
   "#FORMULE#",IF($E4="","null",CONCATENATE("'",$E4,"'"))),
  "#CTE1#",IF($F4="","null",CONCATENATE("'",$F4,"'"))),
 "#CTE2#",IF($G4="","null",CONCATENATE("'",$G4,"'"))
 )
)</f>
        <v xml:space="preserve">INSERT INTO SC_SystemeProduits(RefDimension,NomSysteme,typePresta,ligne,Quantite,formule,cte1,DateModif) values (2,'ALIM_REL_DN63','MATIERE',320,null,'1*CTE1','REL_REPARTITEURS',now());
</v>
      </c>
      <c r="AB4" s="66" t="str">
        <f t="shared" si="0"/>
        <v xml:space="preserve">INSERT INTO SC_SystemeProduits(RefDimension,NomSysteme,typePresta,ligne,Quantite,formule,cte1,DateModif) values (3,'ALIM_REL_DN63','MATIERE',320,null,'1*CTE1','REL_REPARTITEURS',now());
</v>
      </c>
      <c r="AC4" s="66" t="str">
        <f t="shared" si="0"/>
        <v xml:space="preserve">INSERT INTO SC_SystemeProduits(RefDimension,NomSysteme,typePresta,ligne,Quantite,formule,cte1,DateModif) values (4,'ALIM_REL_DN63','MATIERE',320,null,'1*CTE1','REL_REPARTITEURS',now());
</v>
      </c>
      <c r="AD4" s="66" t="str">
        <f t="shared" si="0"/>
        <v xml:space="preserve">INSERT INTO SC_SystemeProduits(RefDimension,NomSysteme,typePresta,ligne,Quantite,formule,cte1,DateModif) values (5,'ALIM_REL_DN63','MATIERE',320,null,'1*CTE1','REL_REPARTITEURS',now());
</v>
      </c>
      <c r="AE4" s="66" t="str">
        <f t="shared" si="0"/>
        <v xml:space="preserve">INSERT INTO SC_SystemeProduits(RefDimension,NomSysteme,typePresta,ligne,Quantite,formule,cte1,DateModif) values (6,'ALIM_REL_DN63','MATIERE',320,null,'1*CTE1','REL_REPARTITEURS',now());
</v>
      </c>
      <c r="AF4" s="66" t="str">
        <f t="shared" si="0"/>
        <v xml:space="preserve">INSERT INTO SC_SystemeProduits(RefDimension,NomSysteme,typePresta,ligne,Quantite,formule,cte1,DateModif) values (7,'ALIM_REL_DN63','MATIERE',320,null,'1*CTE1','REL_REPARTITEURS',now());
</v>
      </c>
      <c r="AG4" s="66" t="str">
        <f t="shared" si="0"/>
        <v xml:space="preserve">INSERT INTO SC_SystemeProduits(RefDimension,NomSysteme,typePresta,ligne,Quantite,formule,cte1,DateModif) values (8,'ALIM_REL_DN63','MATIERE',320,null,'1*CTE1','REL_REPARTITEURS',now());
</v>
      </c>
      <c r="AH4" s="66" t="str">
        <f t="shared" si="0"/>
        <v xml:space="preserve">INSERT INTO SC_SystemeProduits(RefDimension,NomSysteme,typePresta,ligne,Quantite,formule,cte1,DateModif) values (9,'ALIM_REL_DN63','MATIERE',320,null,'1*CTE1','REL_REPARTITEURS',now());
</v>
      </c>
      <c r="AI4" s="66" t="str">
        <f t="shared" si="0"/>
        <v xml:space="preserve">INSERT INTO SC_SystemeProduits(RefDimension,NomSysteme,typePresta,ligne,Quantite,formule,cte1,DateModif) values (10,'ALIM_REL_DN63','MATIERE',320,null,'1*CTE1','REL_REPARTITEURS',now());
</v>
      </c>
      <c r="AJ4" s="66" t="str">
        <f t="shared" si="0"/>
        <v xml:space="preserve">INSERT INTO SC_SystemeProduits(RefDimension,NomSysteme,typePresta,ligne,Quantite,formule,cte1,DateModif) values (11,'ALIM_REL_DN63','MATIERE',320,null,'1*CTE1','REL_REPARTITEURS',now());
</v>
      </c>
      <c r="AK4" s="66" t="str">
        <f t="shared" si="0"/>
        <v xml:space="preserve">INSERT INTO SC_SystemeProduits(RefDimension,NomSysteme,typePresta,ligne,Quantite,formule,cte1,DateModif) values (12,'ALIM_REL_DN63','MATIERE',320,null,'1*CTE1','REL_REPARTITEURS',now());
</v>
      </c>
      <c r="AL4" s="66" t="str">
        <f t="shared" si="0"/>
        <v xml:space="preserve">INSERT INTO SC_SystemeProduits(RefDimension,NomSysteme,typePresta,ligne,Quantite,formule,cte1,DateModif) values (13,'ALIM_REL_DN63','MATIERE',320,null,'1*CTE1','REL_REPARTITEURS',now());
</v>
      </c>
      <c r="AM4" s="66" t="str">
        <f t="shared" si="0"/>
        <v xml:space="preserve">INSERT INTO SC_SystemeProduits(RefDimension,NomSysteme,typePresta,ligne,Quantite,formule,cte1,DateModif) values (14,'ALIM_REL_DN63','MATIERE',320,null,'1*CTE1','REL_REPARTITEURS',now());
</v>
      </c>
      <c r="AN4" s="66" t="str">
        <f t="shared" si="0"/>
        <v xml:space="preserve">INSERT INTO SC_SystemeProduits(RefDimension,NomSysteme,typePresta,ligne,Quantite,formule,cte1,DateModif) values (15,'ALIM_REL_DN63','MATIERE',320,null,'1*CTE1','REL_REPARTITEURS',now());
</v>
      </c>
      <c r="AO4" s="66" t="str">
        <f t="shared" si="0"/>
        <v xml:space="preserve">INSERT INTO SC_SystemeProduits(RefDimension,NomSysteme,typePresta,ligne,Quantite,formule,cte1,DateModif) values (16,'ALIM_REL_DN63','MATIERE',320,null,'1*CTE1','REL_REPARTITEURS',now());
</v>
      </c>
      <c r="AP4" s="66" t="str">
        <f t="shared" si="0"/>
        <v xml:space="preserve">INSERT INTO SC_SystemeProduits(RefDimension,NomSysteme,typePresta,ligne,Quantite,formule,cte1,DateModif) values (17,'ALIM_REL_DN63','MATIERE',320,null,'1*CTE1','REL_REPARTITEURS',now());
</v>
      </c>
      <c r="AQ4" s="66" t="str">
        <f t="shared" si="0"/>
        <v xml:space="preserve">INSERT INTO SC_SystemeProduits(RefDimension,NomSysteme,typePresta,ligne,Quantite,formule,cte1,DateModif) values (18,'ALIM_REL_DN63','MATIERE',320,null,'1*CTE1','REL_REPARTITEURS',now());
</v>
      </c>
    </row>
    <row r="5" spans="1:43" x14ac:dyDescent="0.25">
      <c r="A5" s="67">
        <f>IF(B5="MATIERE",VLOOKUP($C5,[4]MATIERE!$B$2:$K$601,10,0),IF(B5="MOA",VLOOKUP($C5,[4]ATELIER!$B$2:$K$291,10,0),IF(B5="MOC",VLOOKUP($C5,[4]CHANTIER!$B$2:$K$291,10,0),IF(B5="MP",VLOOKUP($C5,[4]MINIPELLE!$B$2:$K$291,10,0),""))))</f>
        <v>27</v>
      </c>
      <c r="B5" s="66" t="s">
        <v>295</v>
      </c>
      <c r="C5" s="121" t="s">
        <v>364</v>
      </c>
      <c r="D5" s="122" t="str">
        <f>IF($C5="","",VLOOKUP($C5,[2]MATIERES!$A$2:$F$413,5,0))</f>
        <v>pc</v>
      </c>
      <c r="E5" s="91" t="s">
        <v>689</v>
      </c>
      <c r="F5" s="91" t="s">
        <v>877</v>
      </c>
      <c r="G5" s="91"/>
      <c r="Z5" s="66" t="str">
        <f t="shared" ref="Z5:Z15" si="1">IF(AND(H5="",$E5=""),"",
 SUBSTITUTE(
  SUBSTITUTE(
   SUBSTITUTE(
    SUBSTITUTE(
     SUBSTITUTE(
      SUBSTITUTE(
       SUBSTITUTE(
        SUBSTITUTE($Z$1,"#SYSTEME#",$A$1),
       "#DIM#",Z$2),
      "#TYPE#",$B5),
     "#LIGNE#",$A5),
    "#Q#",IF($E5="",SUBSTITUTE(H5,",","."),"null")),
   "#FORMULE#",IF($E5="","null",CONCATENATE("'",$E5,"'"))),
  "#CTE1#",IF($F5="","null",CONCATENATE("'",$F5,"'"))),
 "#CTE2#",IF($G5="","null",CONCATENATE("'",$G5,"'"))
 )
)</f>
        <v xml:space="preserve">INSERT INTO SC_SystemeProduits(RefDimension,NomSysteme,typePresta,ligne,Quantite,formule,cte1,DateModif) values (1,'ALIM_REL_DN63','MATIERE',27,null,'1*CTE1','REL_T_PRESSION',now());
</v>
      </c>
      <c r="AA5" s="66" t="str">
        <f t="shared" si="0"/>
        <v xml:space="preserve">INSERT INTO SC_SystemeProduits(RefDimension,NomSysteme,typePresta,ligne,Quantite,formule,cte1,DateModif) values (2,'ALIM_REL_DN63','MATIERE',27,null,'1*CTE1','REL_T_PRESSION',now());
</v>
      </c>
      <c r="AB5" s="66" t="str">
        <f t="shared" si="0"/>
        <v xml:space="preserve">INSERT INTO SC_SystemeProduits(RefDimension,NomSysteme,typePresta,ligne,Quantite,formule,cte1,DateModif) values (3,'ALIM_REL_DN63','MATIERE',27,null,'1*CTE1','REL_T_PRESSION',now());
</v>
      </c>
      <c r="AC5" s="66" t="str">
        <f t="shared" si="0"/>
        <v xml:space="preserve">INSERT INTO SC_SystemeProduits(RefDimension,NomSysteme,typePresta,ligne,Quantite,formule,cte1,DateModif) values (4,'ALIM_REL_DN63','MATIERE',27,null,'1*CTE1','REL_T_PRESSION',now());
</v>
      </c>
      <c r="AD5" s="66" t="str">
        <f t="shared" si="0"/>
        <v xml:space="preserve">INSERT INTO SC_SystemeProduits(RefDimension,NomSysteme,typePresta,ligne,Quantite,formule,cte1,DateModif) values (5,'ALIM_REL_DN63','MATIERE',27,null,'1*CTE1','REL_T_PRESSION',now());
</v>
      </c>
      <c r="AE5" s="66" t="str">
        <f t="shared" si="0"/>
        <v xml:space="preserve">INSERT INTO SC_SystemeProduits(RefDimension,NomSysteme,typePresta,ligne,Quantite,formule,cte1,DateModif) values (6,'ALIM_REL_DN63','MATIERE',27,null,'1*CTE1','REL_T_PRESSION',now());
</v>
      </c>
      <c r="AF5" s="66" t="str">
        <f t="shared" si="0"/>
        <v xml:space="preserve">INSERT INTO SC_SystemeProduits(RefDimension,NomSysteme,typePresta,ligne,Quantite,formule,cte1,DateModif) values (7,'ALIM_REL_DN63','MATIERE',27,null,'1*CTE1','REL_T_PRESSION',now());
</v>
      </c>
      <c r="AG5" s="66" t="str">
        <f t="shared" si="0"/>
        <v xml:space="preserve">INSERT INTO SC_SystemeProduits(RefDimension,NomSysteme,typePresta,ligne,Quantite,formule,cte1,DateModif) values (8,'ALIM_REL_DN63','MATIERE',27,null,'1*CTE1','REL_T_PRESSION',now());
</v>
      </c>
      <c r="AH5" s="66" t="str">
        <f t="shared" si="0"/>
        <v xml:space="preserve">INSERT INTO SC_SystemeProduits(RefDimension,NomSysteme,typePresta,ligne,Quantite,formule,cte1,DateModif) values (9,'ALIM_REL_DN63','MATIERE',27,null,'1*CTE1','REL_T_PRESSION',now());
</v>
      </c>
      <c r="AI5" s="66" t="str">
        <f t="shared" si="0"/>
        <v xml:space="preserve">INSERT INTO SC_SystemeProduits(RefDimension,NomSysteme,typePresta,ligne,Quantite,formule,cte1,DateModif) values (10,'ALIM_REL_DN63','MATIERE',27,null,'1*CTE1','REL_T_PRESSION',now());
</v>
      </c>
      <c r="AJ5" s="66" t="str">
        <f t="shared" si="0"/>
        <v xml:space="preserve">INSERT INTO SC_SystemeProduits(RefDimension,NomSysteme,typePresta,ligne,Quantite,formule,cte1,DateModif) values (11,'ALIM_REL_DN63','MATIERE',27,null,'1*CTE1','REL_T_PRESSION',now());
</v>
      </c>
      <c r="AK5" s="66" t="str">
        <f t="shared" si="0"/>
        <v xml:space="preserve">INSERT INTO SC_SystemeProduits(RefDimension,NomSysteme,typePresta,ligne,Quantite,formule,cte1,DateModif) values (12,'ALIM_REL_DN63','MATIERE',27,null,'1*CTE1','REL_T_PRESSION',now());
</v>
      </c>
      <c r="AL5" s="66" t="str">
        <f t="shared" si="0"/>
        <v xml:space="preserve">INSERT INTO SC_SystemeProduits(RefDimension,NomSysteme,typePresta,ligne,Quantite,formule,cte1,DateModif) values (13,'ALIM_REL_DN63','MATIERE',27,null,'1*CTE1','REL_T_PRESSION',now());
</v>
      </c>
      <c r="AM5" s="66" t="str">
        <f t="shared" si="0"/>
        <v xml:space="preserve">INSERT INTO SC_SystemeProduits(RefDimension,NomSysteme,typePresta,ligne,Quantite,formule,cte1,DateModif) values (14,'ALIM_REL_DN63','MATIERE',27,null,'1*CTE1','REL_T_PRESSION',now());
</v>
      </c>
      <c r="AN5" s="66" t="str">
        <f t="shared" si="0"/>
        <v xml:space="preserve">INSERT INTO SC_SystemeProduits(RefDimension,NomSysteme,typePresta,ligne,Quantite,formule,cte1,DateModif) values (15,'ALIM_REL_DN63','MATIERE',27,null,'1*CTE1','REL_T_PRESSION',now());
</v>
      </c>
      <c r="AO5" s="66" t="str">
        <f t="shared" si="0"/>
        <v xml:space="preserve">INSERT INTO SC_SystemeProduits(RefDimension,NomSysteme,typePresta,ligne,Quantite,formule,cte1,DateModif) values (16,'ALIM_REL_DN63','MATIERE',27,null,'1*CTE1','REL_T_PRESSION',now());
</v>
      </c>
      <c r="AP5" s="66" t="str">
        <f t="shared" si="0"/>
        <v xml:space="preserve">INSERT INTO SC_SystemeProduits(RefDimension,NomSysteme,typePresta,ligne,Quantite,formule,cte1,DateModif) values (17,'ALIM_REL_DN63','MATIERE',27,null,'1*CTE1','REL_T_PRESSION',now());
</v>
      </c>
      <c r="AQ5" s="66" t="str">
        <f t="shared" si="0"/>
        <v xml:space="preserve">INSERT INTO SC_SystemeProduits(RefDimension,NomSysteme,typePresta,ligne,Quantite,formule,cte1,DateModif) values (18,'ALIM_REL_DN63','MATIERE',27,null,'1*CTE1','REL_T_PRESSION',now());
</v>
      </c>
    </row>
    <row r="6" spans="1:43" x14ac:dyDescent="0.25">
      <c r="A6" s="67">
        <f>IF(B6="MATIERE",VLOOKUP($C6,[4]MATIERE!$B$2:$K$601,10,0),IF(B6="MOA",VLOOKUP($C6,[4]ATELIER!$B$2:$K$291,10,0),IF(B6="MOC",VLOOKUP($C6,[4]CHANTIER!$B$2:$K$291,10,0),IF(B6="MP",VLOOKUP($C6,[4]MINIPELLE!$B$2:$K$291,10,0),""))))</f>
        <v>498</v>
      </c>
      <c r="B6" s="66" t="s">
        <v>295</v>
      </c>
      <c r="C6" s="121" t="s">
        <v>1511</v>
      </c>
      <c r="D6" s="122" t="e">
        <f>IF($C6="","",VLOOKUP($C6,[2]MATIERES!$A$2:$F$413,5,0))</f>
        <v>#N/A</v>
      </c>
      <c r="E6" s="91" t="s">
        <v>689</v>
      </c>
      <c r="F6" s="91" t="s">
        <v>874</v>
      </c>
      <c r="G6" s="91"/>
      <c r="Z6" s="66" t="str">
        <f t="shared" si="1"/>
        <v xml:space="preserve">INSERT INTO SC_SystemeProduits(RefDimension,NomSysteme,typePresta,ligne,Quantite,formule,cte1,DateModif) values (1,'ALIM_REL_DN63','MATIERE',498,null,'1*CTE1','REL_PVCDN50',now());
</v>
      </c>
      <c r="AA6" s="66" t="str">
        <f t="shared" si="0"/>
        <v xml:space="preserve">INSERT INTO SC_SystemeProduits(RefDimension,NomSysteme,typePresta,ligne,Quantite,formule,cte1,DateModif) values (2,'ALIM_REL_DN63','MATIERE',498,null,'1*CTE1','REL_PVCDN50',now());
</v>
      </c>
      <c r="AB6" s="66" t="str">
        <f t="shared" si="0"/>
        <v xml:space="preserve">INSERT INTO SC_SystemeProduits(RefDimension,NomSysteme,typePresta,ligne,Quantite,formule,cte1,DateModif) values (3,'ALIM_REL_DN63','MATIERE',498,null,'1*CTE1','REL_PVCDN50',now());
</v>
      </c>
      <c r="AC6" s="66" t="str">
        <f t="shared" si="0"/>
        <v xml:space="preserve">INSERT INTO SC_SystemeProduits(RefDimension,NomSysteme,typePresta,ligne,Quantite,formule,cte1,DateModif) values (4,'ALIM_REL_DN63','MATIERE',498,null,'1*CTE1','REL_PVCDN50',now());
</v>
      </c>
      <c r="AD6" s="66" t="str">
        <f t="shared" si="0"/>
        <v xml:space="preserve">INSERT INTO SC_SystemeProduits(RefDimension,NomSysteme,typePresta,ligne,Quantite,formule,cte1,DateModif) values (5,'ALIM_REL_DN63','MATIERE',498,null,'1*CTE1','REL_PVCDN50',now());
</v>
      </c>
      <c r="AE6" s="66" t="str">
        <f t="shared" si="0"/>
        <v xml:space="preserve">INSERT INTO SC_SystemeProduits(RefDimension,NomSysteme,typePresta,ligne,Quantite,formule,cte1,DateModif) values (6,'ALIM_REL_DN63','MATIERE',498,null,'1*CTE1','REL_PVCDN50',now());
</v>
      </c>
      <c r="AF6" s="66" t="str">
        <f t="shared" si="0"/>
        <v xml:space="preserve">INSERT INTO SC_SystemeProduits(RefDimension,NomSysteme,typePresta,ligne,Quantite,formule,cte1,DateModif) values (7,'ALIM_REL_DN63','MATIERE',498,null,'1*CTE1','REL_PVCDN50',now());
</v>
      </c>
      <c r="AG6" s="66" t="str">
        <f t="shared" si="0"/>
        <v xml:space="preserve">INSERT INTO SC_SystemeProduits(RefDimension,NomSysteme,typePresta,ligne,Quantite,formule,cte1,DateModif) values (8,'ALIM_REL_DN63','MATIERE',498,null,'1*CTE1','REL_PVCDN50',now());
</v>
      </c>
      <c r="AH6" s="66" t="str">
        <f t="shared" si="0"/>
        <v xml:space="preserve">INSERT INTO SC_SystemeProduits(RefDimension,NomSysteme,typePresta,ligne,Quantite,formule,cte1,DateModif) values (9,'ALIM_REL_DN63','MATIERE',498,null,'1*CTE1','REL_PVCDN50',now());
</v>
      </c>
      <c r="AI6" s="66" t="str">
        <f t="shared" si="0"/>
        <v xml:space="preserve">INSERT INTO SC_SystemeProduits(RefDimension,NomSysteme,typePresta,ligne,Quantite,formule,cte1,DateModif) values (10,'ALIM_REL_DN63','MATIERE',498,null,'1*CTE1','REL_PVCDN50',now());
</v>
      </c>
      <c r="AJ6" s="66" t="str">
        <f t="shared" si="0"/>
        <v xml:space="preserve">INSERT INTO SC_SystemeProduits(RefDimension,NomSysteme,typePresta,ligne,Quantite,formule,cte1,DateModif) values (11,'ALIM_REL_DN63','MATIERE',498,null,'1*CTE1','REL_PVCDN50',now());
</v>
      </c>
      <c r="AK6" s="66" t="str">
        <f t="shared" si="0"/>
        <v xml:space="preserve">INSERT INTO SC_SystemeProduits(RefDimension,NomSysteme,typePresta,ligne,Quantite,formule,cte1,DateModif) values (12,'ALIM_REL_DN63','MATIERE',498,null,'1*CTE1','REL_PVCDN50',now());
</v>
      </c>
      <c r="AL6" s="66" t="str">
        <f t="shared" si="0"/>
        <v xml:space="preserve">INSERT INTO SC_SystemeProduits(RefDimension,NomSysteme,typePresta,ligne,Quantite,formule,cte1,DateModif) values (13,'ALIM_REL_DN63','MATIERE',498,null,'1*CTE1','REL_PVCDN50',now());
</v>
      </c>
      <c r="AM6" s="66" t="str">
        <f t="shared" si="0"/>
        <v xml:space="preserve">INSERT INTO SC_SystemeProduits(RefDimension,NomSysteme,typePresta,ligne,Quantite,formule,cte1,DateModif) values (14,'ALIM_REL_DN63','MATIERE',498,null,'1*CTE1','REL_PVCDN50',now());
</v>
      </c>
      <c r="AN6" s="66" t="str">
        <f t="shared" si="0"/>
        <v xml:space="preserve">INSERT INTO SC_SystemeProduits(RefDimension,NomSysteme,typePresta,ligne,Quantite,formule,cte1,DateModif) values (15,'ALIM_REL_DN63','MATIERE',498,null,'1*CTE1','REL_PVCDN50',now());
</v>
      </c>
      <c r="AO6" s="66" t="str">
        <f t="shared" si="0"/>
        <v xml:space="preserve">INSERT INTO SC_SystemeProduits(RefDimension,NomSysteme,typePresta,ligne,Quantite,formule,cte1,DateModif) values (16,'ALIM_REL_DN63','MATIERE',498,null,'1*CTE1','REL_PVCDN50',now());
</v>
      </c>
      <c r="AP6" s="66" t="str">
        <f t="shared" si="0"/>
        <v xml:space="preserve">INSERT INTO SC_SystemeProduits(RefDimension,NomSysteme,typePresta,ligne,Quantite,formule,cte1,DateModif) values (17,'ALIM_REL_DN63','MATIERE',498,null,'1*CTE1','REL_PVCDN50',now());
</v>
      </c>
      <c r="AQ6" s="66" t="str">
        <f t="shared" si="0"/>
        <v xml:space="preserve">INSERT INTO SC_SystemeProduits(RefDimension,NomSysteme,typePresta,ligne,Quantite,formule,cte1,DateModif) values (18,'ALIM_REL_DN63','MATIERE',498,null,'1*CTE1','REL_PVCDN50',now());
</v>
      </c>
    </row>
    <row r="7" spans="1:43" x14ac:dyDescent="0.25">
      <c r="A7" s="67">
        <f>IF(B7="MATIERE",VLOOKUP($C7,[4]MATIERE!$B$2:$K$601,10,0),IF(B7="MOA",VLOOKUP($C7,[4]ATELIER!$B$2:$K$291,10,0),IF(B7="MOC",VLOOKUP($C7,[4]CHANTIER!$B$2:$K$291,10,0),IF(B7="MP",VLOOKUP($C7,[4]MINIPELLE!$B$2:$K$291,10,0),""))))</f>
        <v>18</v>
      </c>
      <c r="B7" s="66" t="s">
        <v>295</v>
      </c>
      <c r="C7" s="121" t="s">
        <v>1463</v>
      </c>
      <c r="D7" s="122" t="e">
        <f>IF($C7="","",VLOOKUP($C7,[2]MATIERES!$A$2:$F$413,5,0))</f>
        <v>#N/A</v>
      </c>
      <c r="E7" s="91" t="s">
        <v>689</v>
      </c>
      <c r="F7" s="91" t="s">
        <v>875</v>
      </c>
      <c r="G7" s="91"/>
      <c r="Z7" s="66" t="str">
        <f t="shared" si="1"/>
        <v xml:space="preserve">INSERT INTO SC_SystemeProduits(RefDimension,NomSysteme,typePresta,ligne,Quantite,formule,cte1,DateModif) values (1,'ALIM_REL_DN63','MATIERE',18,null,'1*CTE1','REL_COUDES90DN50',now());
</v>
      </c>
      <c r="AA7" s="66" t="str">
        <f t="shared" si="0"/>
        <v xml:space="preserve">INSERT INTO SC_SystemeProduits(RefDimension,NomSysteme,typePresta,ligne,Quantite,formule,cte1,DateModif) values (2,'ALIM_REL_DN63','MATIERE',18,null,'1*CTE1','REL_COUDES90DN50',now());
</v>
      </c>
      <c r="AB7" s="66" t="str">
        <f t="shared" si="0"/>
        <v xml:space="preserve">INSERT INTO SC_SystemeProduits(RefDimension,NomSysteme,typePresta,ligne,Quantite,formule,cte1,DateModif) values (3,'ALIM_REL_DN63','MATIERE',18,null,'1*CTE1','REL_COUDES90DN50',now());
</v>
      </c>
      <c r="AC7" s="66" t="str">
        <f t="shared" si="0"/>
        <v xml:space="preserve">INSERT INTO SC_SystemeProduits(RefDimension,NomSysteme,typePresta,ligne,Quantite,formule,cte1,DateModif) values (4,'ALIM_REL_DN63','MATIERE',18,null,'1*CTE1','REL_COUDES90DN50',now());
</v>
      </c>
      <c r="AD7" s="66" t="str">
        <f t="shared" si="0"/>
        <v xml:space="preserve">INSERT INTO SC_SystemeProduits(RefDimension,NomSysteme,typePresta,ligne,Quantite,formule,cte1,DateModif) values (5,'ALIM_REL_DN63','MATIERE',18,null,'1*CTE1','REL_COUDES90DN50',now());
</v>
      </c>
      <c r="AE7" s="66" t="str">
        <f t="shared" si="0"/>
        <v xml:space="preserve">INSERT INTO SC_SystemeProduits(RefDimension,NomSysteme,typePresta,ligne,Quantite,formule,cte1,DateModif) values (6,'ALIM_REL_DN63','MATIERE',18,null,'1*CTE1','REL_COUDES90DN50',now());
</v>
      </c>
      <c r="AF7" s="66" t="str">
        <f t="shared" si="0"/>
        <v xml:space="preserve">INSERT INTO SC_SystemeProduits(RefDimension,NomSysteme,typePresta,ligne,Quantite,formule,cte1,DateModif) values (7,'ALIM_REL_DN63','MATIERE',18,null,'1*CTE1','REL_COUDES90DN50',now());
</v>
      </c>
      <c r="AG7" s="66" t="str">
        <f t="shared" si="0"/>
        <v xml:space="preserve">INSERT INTO SC_SystemeProduits(RefDimension,NomSysteme,typePresta,ligne,Quantite,formule,cte1,DateModif) values (8,'ALIM_REL_DN63','MATIERE',18,null,'1*CTE1','REL_COUDES90DN50',now());
</v>
      </c>
      <c r="AH7" s="66" t="str">
        <f t="shared" si="0"/>
        <v xml:space="preserve">INSERT INTO SC_SystemeProduits(RefDimension,NomSysteme,typePresta,ligne,Quantite,formule,cte1,DateModif) values (9,'ALIM_REL_DN63','MATIERE',18,null,'1*CTE1','REL_COUDES90DN50',now());
</v>
      </c>
      <c r="AI7" s="66" t="str">
        <f t="shared" si="0"/>
        <v xml:space="preserve">INSERT INTO SC_SystemeProduits(RefDimension,NomSysteme,typePresta,ligne,Quantite,formule,cte1,DateModif) values (10,'ALIM_REL_DN63','MATIERE',18,null,'1*CTE1','REL_COUDES90DN50',now());
</v>
      </c>
      <c r="AJ7" s="66" t="str">
        <f t="shared" si="0"/>
        <v xml:space="preserve">INSERT INTO SC_SystemeProduits(RefDimension,NomSysteme,typePresta,ligne,Quantite,formule,cte1,DateModif) values (11,'ALIM_REL_DN63','MATIERE',18,null,'1*CTE1','REL_COUDES90DN50',now());
</v>
      </c>
      <c r="AK7" s="66" t="str">
        <f t="shared" si="0"/>
        <v xml:space="preserve">INSERT INTO SC_SystemeProduits(RefDimension,NomSysteme,typePresta,ligne,Quantite,formule,cte1,DateModif) values (12,'ALIM_REL_DN63','MATIERE',18,null,'1*CTE1','REL_COUDES90DN50',now());
</v>
      </c>
      <c r="AL7" s="66" t="str">
        <f t="shared" si="0"/>
        <v xml:space="preserve">INSERT INTO SC_SystemeProduits(RefDimension,NomSysteme,typePresta,ligne,Quantite,formule,cte1,DateModif) values (13,'ALIM_REL_DN63','MATIERE',18,null,'1*CTE1','REL_COUDES90DN50',now());
</v>
      </c>
      <c r="AM7" s="66" t="str">
        <f t="shared" si="0"/>
        <v xml:space="preserve">INSERT INTO SC_SystemeProduits(RefDimension,NomSysteme,typePresta,ligne,Quantite,formule,cte1,DateModif) values (14,'ALIM_REL_DN63','MATIERE',18,null,'1*CTE1','REL_COUDES90DN50',now());
</v>
      </c>
      <c r="AN7" s="66" t="str">
        <f t="shared" si="0"/>
        <v xml:space="preserve">INSERT INTO SC_SystemeProduits(RefDimension,NomSysteme,typePresta,ligne,Quantite,formule,cte1,DateModif) values (15,'ALIM_REL_DN63','MATIERE',18,null,'1*CTE1','REL_COUDES90DN50',now());
</v>
      </c>
      <c r="AO7" s="66" t="str">
        <f t="shared" si="0"/>
        <v xml:space="preserve">INSERT INTO SC_SystemeProduits(RefDimension,NomSysteme,typePresta,ligne,Quantite,formule,cte1,DateModif) values (16,'ALIM_REL_DN63','MATIERE',18,null,'1*CTE1','REL_COUDES90DN50',now());
</v>
      </c>
      <c r="AP7" s="66" t="str">
        <f t="shared" si="0"/>
        <v xml:space="preserve">INSERT INTO SC_SystemeProduits(RefDimension,NomSysteme,typePresta,ligne,Quantite,formule,cte1,DateModif) values (17,'ALIM_REL_DN63','MATIERE',18,null,'1*CTE1','REL_COUDES90DN50',now());
</v>
      </c>
      <c r="AQ7" s="66" t="str">
        <f t="shared" si="0"/>
        <v xml:space="preserve">INSERT INTO SC_SystemeProduits(RefDimension,NomSysteme,typePresta,ligne,Quantite,formule,cte1,DateModif) values (18,'ALIM_REL_DN63','MATIERE',18,null,'1*CTE1','REL_COUDES90DN50',now());
</v>
      </c>
    </row>
    <row r="8" spans="1:43" x14ac:dyDescent="0.25">
      <c r="A8" s="67" t="str">
        <f>IF(B8="MATIERE",VLOOKUP($C8,[4]MATIERE!$B$2:$K$601,10,0),IF(B8="MOA",VLOOKUP($C8,[4]ATELIER!$B$2:$K$291,10,0),IF(B8="MOC",VLOOKUP($C8,[4]CHANTIER!$B$2:$K$291,10,0),IF(B8="MP",VLOOKUP($C8,[4]MINIPELLE!$B$2:$K$291,10,0),""))))</f>
        <v/>
      </c>
      <c r="B8" s="66"/>
      <c r="C8" s="91"/>
      <c r="D8" s="91"/>
      <c r="E8" s="91"/>
      <c r="F8" s="91"/>
      <c r="G8" s="91"/>
      <c r="Z8" s="66" t="str">
        <f t="shared" si="1"/>
        <v/>
      </c>
      <c r="AA8" s="66" t="str">
        <f t="shared" si="0"/>
        <v/>
      </c>
      <c r="AB8" s="66" t="str">
        <f t="shared" si="0"/>
        <v/>
      </c>
      <c r="AC8" s="66" t="str">
        <f t="shared" si="0"/>
        <v/>
      </c>
      <c r="AD8" s="66" t="str">
        <f t="shared" si="0"/>
        <v/>
      </c>
      <c r="AE8" s="66" t="str">
        <f t="shared" si="0"/>
        <v/>
      </c>
      <c r="AF8" s="66" t="str">
        <f t="shared" si="0"/>
        <v/>
      </c>
      <c r="AG8" s="66" t="str">
        <f t="shared" si="0"/>
        <v/>
      </c>
      <c r="AH8" s="66" t="str">
        <f t="shared" si="0"/>
        <v/>
      </c>
      <c r="AI8" s="66" t="str">
        <f t="shared" si="0"/>
        <v/>
      </c>
      <c r="AJ8" s="66" t="str">
        <f t="shared" si="0"/>
        <v/>
      </c>
      <c r="AK8" s="66" t="str">
        <f t="shared" si="0"/>
        <v/>
      </c>
      <c r="AL8" s="66" t="str">
        <f t="shared" si="0"/>
        <v/>
      </c>
      <c r="AM8" s="66" t="str">
        <f t="shared" si="0"/>
        <v/>
      </c>
      <c r="AN8" s="66" t="str">
        <f t="shared" si="0"/>
        <v/>
      </c>
      <c r="AO8" s="66" t="str">
        <f t="shared" si="0"/>
        <v/>
      </c>
      <c r="AP8" s="66" t="str">
        <f t="shared" si="0"/>
        <v/>
      </c>
      <c r="AQ8" s="66" t="str">
        <f t="shared" si="0"/>
        <v/>
      </c>
    </row>
    <row r="9" spans="1:43" x14ac:dyDescent="0.25">
      <c r="A9" s="67">
        <f>IF(B9="MATIERE",VLOOKUP($C9,[4]MATIERE!$B$2:$K$601,10,0),IF(B9="MOA",VLOOKUP($C9,[4]ATELIER!$B$2:$K$291,10,0),IF(B9="MOC",VLOOKUP($C9,[4]CHANTIER!$B$2:$K$291,10,0),IF(B9="MP",VLOOKUP($C9,[4]MINIPELLE!$B$2:$K$291,10,0),""))))</f>
        <v>2</v>
      </c>
      <c r="B9" s="66" t="s">
        <v>298</v>
      </c>
      <c r="C9" s="91" t="s">
        <v>1756</v>
      </c>
      <c r="D9" s="91"/>
      <c r="E9" s="91" t="s">
        <v>689</v>
      </c>
      <c r="F9" s="91" t="s">
        <v>874</v>
      </c>
      <c r="G9" s="91"/>
      <c r="Z9" s="66" t="str">
        <f t="shared" si="1"/>
        <v xml:space="preserve">INSERT INTO SC_SystemeProduits(RefDimension,NomSysteme,typePresta,ligne,Quantite,formule,cte1,DateModif) values (1,'ALIM_REL_DN63','MOA',2,null,'1*CTE1','REL_PVCDN50',now());
</v>
      </c>
      <c r="AA9" s="66" t="str">
        <f t="shared" si="0"/>
        <v xml:space="preserve">INSERT INTO SC_SystemeProduits(RefDimension,NomSysteme,typePresta,ligne,Quantite,formule,cte1,DateModif) values (2,'ALIM_REL_DN63','MOA',2,null,'1*CTE1','REL_PVCDN50',now());
</v>
      </c>
      <c r="AB9" s="66" t="str">
        <f t="shared" si="0"/>
        <v xml:space="preserve">INSERT INTO SC_SystemeProduits(RefDimension,NomSysteme,typePresta,ligne,Quantite,formule,cte1,DateModif) values (3,'ALIM_REL_DN63','MOA',2,null,'1*CTE1','REL_PVCDN50',now());
</v>
      </c>
      <c r="AC9" s="66" t="str">
        <f t="shared" si="0"/>
        <v xml:space="preserve">INSERT INTO SC_SystemeProduits(RefDimension,NomSysteme,typePresta,ligne,Quantite,formule,cte1,DateModif) values (4,'ALIM_REL_DN63','MOA',2,null,'1*CTE1','REL_PVCDN50',now());
</v>
      </c>
      <c r="AD9" s="66" t="str">
        <f t="shared" si="0"/>
        <v xml:space="preserve">INSERT INTO SC_SystemeProduits(RefDimension,NomSysteme,typePresta,ligne,Quantite,formule,cte1,DateModif) values (5,'ALIM_REL_DN63','MOA',2,null,'1*CTE1','REL_PVCDN50',now());
</v>
      </c>
      <c r="AE9" s="66" t="str">
        <f t="shared" si="0"/>
        <v xml:space="preserve">INSERT INTO SC_SystemeProduits(RefDimension,NomSysteme,typePresta,ligne,Quantite,formule,cte1,DateModif) values (6,'ALIM_REL_DN63','MOA',2,null,'1*CTE1','REL_PVCDN50',now());
</v>
      </c>
      <c r="AF9" s="66" t="str">
        <f t="shared" si="0"/>
        <v xml:space="preserve">INSERT INTO SC_SystemeProduits(RefDimension,NomSysteme,typePresta,ligne,Quantite,formule,cte1,DateModif) values (7,'ALIM_REL_DN63','MOA',2,null,'1*CTE1','REL_PVCDN50',now());
</v>
      </c>
      <c r="AG9" s="66" t="str">
        <f t="shared" si="0"/>
        <v xml:space="preserve">INSERT INTO SC_SystemeProduits(RefDimension,NomSysteme,typePresta,ligne,Quantite,formule,cte1,DateModif) values (8,'ALIM_REL_DN63','MOA',2,null,'1*CTE1','REL_PVCDN50',now());
</v>
      </c>
      <c r="AH9" s="66" t="str">
        <f t="shared" si="0"/>
        <v xml:space="preserve">INSERT INTO SC_SystemeProduits(RefDimension,NomSysteme,typePresta,ligne,Quantite,formule,cte1,DateModif) values (9,'ALIM_REL_DN63','MOA',2,null,'1*CTE1','REL_PVCDN50',now());
</v>
      </c>
      <c r="AI9" s="66" t="str">
        <f t="shared" si="0"/>
        <v xml:space="preserve">INSERT INTO SC_SystemeProduits(RefDimension,NomSysteme,typePresta,ligne,Quantite,formule,cte1,DateModif) values (10,'ALIM_REL_DN63','MOA',2,null,'1*CTE1','REL_PVCDN50',now());
</v>
      </c>
      <c r="AJ9" s="66" t="str">
        <f t="shared" si="0"/>
        <v xml:space="preserve">INSERT INTO SC_SystemeProduits(RefDimension,NomSysteme,typePresta,ligne,Quantite,formule,cte1,DateModif) values (11,'ALIM_REL_DN63','MOA',2,null,'1*CTE1','REL_PVCDN50',now());
</v>
      </c>
      <c r="AK9" s="66" t="str">
        <f t="shared" si="0"/>
        <v xml:space="preserve">INSERT INTO SC_SystemeProduits(RefDimension,NomSysteme,typePresta,ligne,Quantite,formule,cte1,DateModif) values (12,'ALIM_REL_DN63','MOA',2,null,'1*CTE1','REL_PVCDN50',now());
</v>
      </c>
      <c r="AL9" s="66" t="str">
        <f t="shared" si="0"/>
        <v xml:space="preserve">INSERT INTO SC_SystemeProduits(RefDimension,NomSysteme,typePresta,ligne,Quantite,formule,cte1,DateModif) values (13,'ALIM_REL_DN63','MOA',2,null,'1*CTE1','REL_PVCDN50',now());
</v>
      </c>
      <c r="AM9" s="66" t="str">
        <f t="shared" si="0"/>
        <v xml:space="preserve">INSERT INTO SC_SystemeProduits(RefDimension,NomSysteme,typePresta,ligne,Quantite,formule,cte1,DateModif) values (14,'ALIM_REL_DN63','MOA',2,null,'1*CTE1','REL_PVCDN50',now());
</v>
      </c>
      <c r="AN9" s="66" t="str">
        <f t="shared" si="0"/>
        <v xml:space="preserve">INSERT INTO SC_SystemeProduits(RefDimension,NomSysteme,typePresta,ligne,Quantite,formule,cte1,DateModif) values (15,'ALIM_REL_DN63','MOA',2,null,'1*CTE1','REL_PVCDN50',now());
</v>
      </c>
      <c r="AO9" s="66" t="str">
        <f t="shared" si="0"/>
        <v xml:space="preserve">INSERT INTO SC_SystemeProduits(RefDimension,NomSysteme,typePresta,ligne,Quantite,formule,cte1,DateModif) values (16,'ALIM_REL_DN63','MOA',2,null,'1*CTE1','REL_PVCDN50',now());
</v>
      </c>
      <c r="AP9" s="66" t="str">
        <f t="shared" si="0"/>
        <v xml:space="preserve">INSERT INTO SC_SystemeProduits(RefDimension,NomSysteme,typePresta,ligne,Quantite,formule,cte1,DateModif) values (17,'ALIM_REL_DN63','MOA',2,null,'1*CTE1','REL_PVCDN50',now());
</v>
      </c>
      <c r="AQ9" s="66" t="str">
        <f t="shared" si="0"/>
        <v xml:space="preserve">INSERT INTO SC_SystemeProduits(RefDimension,NomSysteme,typePresta,ligne,Quantite,formule,cte1,DateModif) values (18,'ALIM_REL_DN63','MOA',2,null,'1*CTE1','REL_PVCDN50',now());
</v>
      </c>
    </row>
    <row r="10" spans="1:43" x14ac:dyDescent="0.25">
      <c r="A10" s="67" t="str">
        <f>IF(B10="MATIERE",VLOOKUP($C10,[4]MATIERE!$B$2:$K$601,10,0),IF(B10="MOA",VLOOKUP($C10,[4]ATELIER!$B$2:$K$291,10,0),IF(B10="MOC",VLOOKUP($C10,[4]CHANTIER!$B$2:$K$291,10,0),IF(B10="MP",VLOOKUP($C10,[4]MINIPELLE!$B$2:$K$291,10,0),""))))</f>
        <v/>
      </c>
      <c r="B10" s="66"/>
      <c r="C10" s="91"/>
      <c r="D10" s="91"/>
      <c r="E10" s="91"/>
      <c r="F10" s="91"/>
      <c r="G10" s="91"/>
      <c r="Z10" s="66" t="str">
        <f t="shared" si="1"/>
        <v/>
      </c>
      <c r="AA10" s="66" t="str">
        <f t="shared" si="0"/>
        <v/>
      </c>
      <c r="AB10" s="66" t="str">
        <f t="shared" si="0"/>
        <v/>
      </c>
      <c r="AC10" s="66" t="str">
        <f t="shared" si="0"/>
        <v/>
      </c>
      <c r="AD10" s="66" t="str">
        <f t="shared" si="0"/>
        <v/>
      </c>
      <c r="AE10" s="66" t="str">
        <f t="shared" si="0"/>
        <v/>
      </c>
      <c r="AF10" s="66" t="str">
        <f t="shared" si="0"/>
        <v/>
      </c>
      <c r="AG10" s="66" t="str">
        <f t="shared" si="0"/>
        <v/>
      </c>
      <c r="AH10" s="66" t="str">
        <f t="shared" si="0"/>
        <v/>
      </c>
      <c r="AI10" s="66" t="str">
        <f t="shared" si="0"/>
        <v/>
      </c>
      <c r="AJ10" s="66" t="str">
        <f t="shared" si="0"/>
        <v/>
      </c>
      <c r="AK10" s="66" t="str">
        <f t="shared" si="0"/>
        <v/>
      </c>
      <c r="AL10" s="66" t="str">
        <f t="shared" si="0"/>
        <v/>
      </c>
      <c r="AM10" s="66" t="str">
        <f t="shared" si="0"/>
        <v/>
      </c>
      <c r="AN10" s="66" t="str">
        <f t="shared" si="0"/>
        <v/>
      </c>
      <c r="AO10" s="66" t="str">
        <f t="shared" si="0"/>
        <v/>
      </c>
      <c r="AP10" s="66" t="str">
        <f t="shared" si="0"/>
        <v/>
      </c>
      <c r="AQ10" s="66" t="str">
        <f t="shared" si="0"/>
        <v/>
      </c>
    </row>
    <row r="11" spans="1:43" x14ac:dyDescent="0.25">
      <c r="A11" s="67">
        <f>IF(B11="MATIERE",VLOOKUP($C11,[4]MATIERE!$B$2:$K$601,10,0),IF(B11="MOA",VLOOKUP($C11,[4]ATELIER!$B$2:$K$291,10,0),IF(B11="MOC",VLOOKUP($C11,[4]CHANTIER!$B$2:$K$291,10,0),IF(B11="MP",VLOOKUP($C11,[4]MINIPELLE!$B$2:$K$291,10,0),""))))</f>
        <v>10</v>
      </c>
      <c r="B11" s="66" t="s">
        <v>299</v>
      </c>
      <c r="C11" s="123" t="s">
        <v>1757</v>
      </c>
      <c r="D11" s="91" t="s">
        <v>8</v>
      </c>
      <c r="E11" s="91" t="s">
        <v>697</v>
      </c>
      <c r="F11" s="91" t="s">
        <v>876</v>
      </c>
      <c r="G11" s="91"/>
      <c r="Z11" s="66" t="str">
        <f t="shared" si="1"/>
        <v xml:space="preserve">INSERT INTO SC_SystemeProduits(RefDimension,NomSysteme,typePresta,ligne,Quantite,formule,cte1,DateModif) values (1,'ALIM_REL_DN63','MOC',10,null,'0.5*CTE1','REL_REPARTITEURS',now());
</v>
      </c>
      <c r="AA11" s="66" t="str">
        <f t="shared" si="0"/>
        <v xml:space="preserve">INSERT INTO SC_SystemeProduits(RefDimension,NomSysteme,typePresta,ligne,Quantite,formule,cte1,DateModif) values (2,'ALIM_REL_DN63','MOC',10,null,'0.5*CTE1','REL_REPARTITEURS',now());
</v>
      </c>
      <c r="AB11" s="66" t="str">
        <f t="shared" si="0"/>
        <v xml:space="preserve">INSERT INTO SC_SystemeProduits(RefDimension,NomSysteme,typePresta,ligne,Quantite,formule,cte1,DateModif) values (3,'ALIM_REL_DN63','MOC',10,null,'0.5*CTE1','REL_REPARTITEURS',now());
</v>
      </c>
      <c r="AC11" s="66" t="str">
        <f t="shared" si="0"/>
        <v xml:space="preserve">INSERT INTO SC_SystemeProduits(RefDimension,NomSysteme,typePresta,ligne,Quantite,formule,cte1,DateModif) values (4,'ALIM_REL_DN63','MOC',10,null,'0.5*CTE1','REL_REPARTITEURS',now());
</v>
      </c>
      <c r="AD11" s="66" t="str">
        <f t="shared" si="0"/>
        <v xml:space="preserve">INSERT INTO SC_SystemeProduits(RefDimension,NomSysteme,typePresta,ligne,Quantite,formule,cte1,DateModif) values (5,'ALIM_REL_DN63','MOC',10,null,'0.5*CTE1','REL_REPARTITEURS',now());
</v>
      </c>
      <c r="AE11" s="66" t="str">
        <f t="shared" si="0"/>
        <v xml:space="preserve">INSERT INTO SC_SystemeProduits(RefDimension,NomSysteme,typePresta,ligne,Quantite,formule,cte1,DateModif) values (6,'ALIM_REL_DN63','MOC',10,null,'0.5*CTE1','REL_REPARTITEURS',now());
</v>
      </c>
      <c r="AF11" s="66" t="str">
        <f t="shared" si="0"/>
        <v xml:space="preserve">INSERT INTO SC_SystemeProduits(RefDimension,NomSysteme,typePresta,ligne,Quantite,formule,cte1,DateModif) values (7,'ALIM_REL_DN63','MOC',10,null,'0.5*CTE1','REL_REPARTITEURS',now());
</v>
      </c>
      <c r="AG11" s="66" t="str">
        <f t="shared" si="0"/>
        <v xml:space="preserve">INSERT INTO SC_SystemeProduits(RefDimension,NomSysteme,typePresta,ligne,Quantite,formule,cte1,DateModif) values (8,'ALIM_REL_DN63','MOC',10,null,'0.5*CTE1','REL_REPARTITEURS',now());
</v>
      </c>
      <c r="AH11" s="66" t="str">
        <f t="shared" si="0"/>
        <v xml:space="preserve">INSERT INTO SC_SystemeProduits(RefDimension,NomSysteme,typePresta,ligne,Quantite,formule,cte1,DateModif) values (9,'ALIM_REL_DN63','MOC',10,null,'0.5*CTE1','REL_REPARTITEURS',now());
</v>
      </c>
      <c r="AI11" s="66" t="str">
        <f t="shared" si="0"/>
        <v xml:space="preserve">INSERT INTO SC_SystemeProduits(RefDimension,NomSysteme,typePresta,ligne,Quantite,formule,cte1,DateModif) values (10,'ALIM_REL_DN63','MOC',10,null,'0.5*CTE1','REL_REPARTITEURS',now());
</v>
      </c>
      <c r="AJ11" s="66" t="str">
        <f t="shared" si="0"/>
        <v xml:space="preserve">INSERT INTO SC_SystemeProduits(RefDimension,NomSysteme,typePresta,ligne,Quantite,formule,cte1,DateModif) values (11,'ALIM_REL_DN63','MOC',10,null,'0.5*CTE1','REL_REPARTITEURS',now());
</v>
      </c>
      <c r="AK11" s="66" t="str">
        <f t="shared" si="0"/>
        <v xml:space="preserve">INSERT INTO SC_SystemeProduits(RefDimension,NomSysteme,typePresta,ligne,Quantite,formule,cte1,DateModif) values (12,'ALIM_REL_DN63','MOC',10,null,'0.5*CTE1','REL_REPARTITEURS',now());
</v>
      </c>
      <c r="AL11" s="66" t="str">
        <f t="shared" si="0"/>
        <v xml:space="preserve">INSERT INTO SC_SystemeProduits(RefDimension,NomSysteme,typePresta,ligne,Quantite,formule,cte1,DateModif) values (13,'ALIM_REL_DN63','MOC',10,null,'0.5*CTE1','REL_REPARTITEURS',now());
</v>
      </c>
      <c r="AM11" s="66" t="str">
        <f t="shared" si="0"/>
        <v xml:space="preserve">INSERT INTO SC_SystemeProduits(RefDimension,NomSysteme,typePresta,ligne,Quantite,formule,cte1,DateModif) values (14,'ALIM_REL_DN63','MOC',10,null,'0.5*CTE1','REL_REPARTITEURS',now());
</v>
      </c>
      <c r="AN11" s="66" t="str">
        <f t="shared" si="0"/>
        <v xml:space="preserve">INSERT INTO SC_SystemeProduits(RefDimension,NomSysteme,typePresta,ligne,Quantite,formule,cte1,DateModif) values (15,'ALIM_REL_DN63','MOC',10,null,'0.5*CTE1','REL_REPARTITEURS',now());
</v>
      </c>
      <c r="AO11" s="66" t="str">
        <f t="shared" si="0"/>
        <v xml:space="preserve">INSERT INTO SC_SystemeProduits(RefDimension,NomSysteme,typePresta,ligne,Quantite,formule,cte1,DateModif) values (16,'ALIM_REL_DN63','MOC',10,null,'0.5*CTE1','REL_REPARTITEURS',now());
</v>
      </c>
      <c r="AP11" s="66" t="str">
        <f t="shared" si="0"/>
        <v xml:space="preserve">INSERT INTO SC_SystemeProduits(RefDimension,NomSysteme,typePresta,ligne,Quantite,formule,cte1,DateModif) values (17,'ALIM_REL_DN63','MOC',10,null,'0.5*CTE1','REL_REPARTITEURS',now());
</v>
      </c>
      <c r="AQ11" s="66" t="str">
        <f t="shared" si="0"/>
        <v xml:space="preserve">INSERT INTO SC_SystemeProduits(RefDimension,NomSysteme,typePresta,ligne,Quantite,formule,cte1,DateModif) values (18,'ALIM_REL_DN63','MOC',10,null,'0.5*CTE1','REL_REPARTITEURS',now());
</v>
      </c>
    </row>
    <row r="12" spans="1:43" x14ac:dyDescent="0.25">
      <c r="A12" s="67">
        <f>IF(B12="MATIERE",VLOOKUP($C12,[4]MATIERE!$B$2:$K$601,10,0),IF(B12="MOA",VLOOKUP($C12,[4]ATELIER!$B$2:$K$291,10,0),IF(B12="MOC",VLOOKUP($C12,[4]CHANTIER!$B$2:$K$291,10,0),IF(B12="MP",VLOOKUP($C12,[4]MINIPELLE!$B$2:$K$291,10,0),""))))</f>
        <v>17</v>
      </c>
      <c r="B12" s="66" t="s">
        <v>299</v>
      </c>
      <c r="C12" s="123" t="s">
        <v>1758</v>
      </c>
      <c r="D12" s="122" t="str">
        <f>IF(C12="","",VLOOKUP($C12,[2]CHANTIER!$A$2:$C$83,3,0))</f>
        <v>pc</v>
      </c>
      <c r="E12" s="91" t="s">
        <v>1759</v>
      </c>
      <c r="F12" s="91" t="s">
        <v>875</v>
      </c>
      <c r="G12" s="91" t="s">
        <v>877</v>
      </c>
      <c r="Z12" s="66" t="str">
        <f t="shared" si="1"/>
        <v xml:space="preserve">INSERT INTO SC_SystemeProduits(RefDimension,NomSysteme,typePresta,ligne,Quantite,formule,cte1,DateModif) values (1,'ALIM_REL_DN63','MOC',17,null,'1*CTE1+1*CTE2','REL_COUDES90DN50',now());
</v>
      </c>
      <c r="AA12" s="66" t="str">
        <f t="shared" si="0"/>
        <v xml:space="preserve">INSERT INTO SC_SystemeProduits(RefDimension,NomSysteme,typePresta,ligne,Quantite,formule,cte1,DateModif) values (2,'ALIM_REL_DN63','MOC',17,null,'1*CTE1+1*CTE2','REL_COUDES90DN50',now());
</v>
      </c>
      <c r="AB12" s="66" t="str">
        <f t="shared" si="0"/>
        <v xml:space="preserve">INSERT INTO SC_SystemeProduits(RefDimension,NomSysteme,typePresta,ligne,Quantite,formule,cte1,DateModif) values (3,'ALIM_REL_DN63','MOC',17,null,'1*CTE1+1*CTE2','REL_COUDES90DN50',now());
</v>
      </c>
      <c r="AC12" s="66" t="str">
        <f t="shared" si="0"/>
        <v xml:space="preserve">INSERT INTO SC_SystemeProduits(RefDimension,NomSysteme,typePresta,ligne,Quantite,formule,cte1,DateModif) values (4,'ALIM_REL_DN63','MOC',17,null,'1*CTE1+1*CTE2','REL_COUDES90DN50',now());
</v>
      </c>
      <c r="AD12" s="66" t="str">
        <f t="shared" si="0"/>
        <v xml:space="preserve">INSERT INTO SC_SystemeProduits(RefDimension,NomSysteme,typePresta,ligne,Quantite,formule,cte1,DateModif) values (5,'ALIM_REL_DN63','MOC',17,null,'1*CTE1+1*CTE2','REL_COUDES90DN50',now());
</v>
      </c>
      <c r="AE12" s="66" t="str">
        <f t="shared" si="0"/>
        <v xml:space="preserve">INSERT INTO SC_SystemeProduits(RefDimension,NomSysteme,typePresta,ligne,Quantite,formule,cte1,DateModif) values (6,'ALIM_REL_DN63','MOC',17,null,'1*CTE1+1*CTE2','REL_COUDES90DN50',now());
</v>
      </c>
      <c r="AF12" s="66" t="str">
        <f t="shared" si="0"/>
        <v xml:space="preserve">INSERT INTO SC_SystemeProduits(RefDimension,NomSysteme,typePresta,ligne,Quantite,formule,cte1,DateModif) values (7,'ALIM_REL_DN63','MOC',17,null,'1*CTE1+1*CTE2','REL_COUDES90DN50',now());
</v>
      </c>
      <c r="AG12" s="66" t="str">
        <f t="shared" si="0"/>
        <v xml:space="preserve">INSERT INTO SC_SystemeProduits(RefDimension,NomSysteme,typePresta,ligne,Quantite,formule,cte1,DateModif) values (8,'ALIM_REL_DN63','MOC',17,null,'1*CTE1+1*CTE2','REL_COUDES90DN50',now());
</v>
      </c>
      <c r="AH12" s="66" t="str">
        <f t="shared" si="0"/>
        <v xml:space="preserve">INSERT INTO SC_SystemeProduits(RefDimension,NomSysteme,typePresta,ligne,Quantite,formule,cte1,DateModif) values (9,'ALIM_REL_DN63','MOC',17,null,'1*CTE1+1*CTE2','REL_COUDES90DN50',now());
</v>
      </c>
      <c r="AI12" s="66" t="str">
        <f t="shared" si="0"/>
        <v xml:space="preserve">INSERT INTO SC_SystemeProduits(RefDimension,NomSysteme,typePresta,ligne,Quantite,formule,cte1,DateModif) values (10,'ALIM_REL_DN63','MOC',17,null,'1*CTE1+1*CTE2','REL_COUDES90DN50',now());
</v>
      </c>
      <c r="AJ12" s="66" t="str">
        <f t="shared" si="0"/>
        <v xml:space="preserve">INSERT INTO SC_SystemeProduits(RefDimension,NomSysteme,typePresta,ligne,Quantite,formule,cte1,DateModif) values (11,'ALIM_REL_DN63','MOC',17,null,'1*CTE1+1*CTE2','REL_COUDES90DN50',now());
</v>
      </c>
      <c r="AK12" s="66" t="str">
        <f t="shared" si="0"/>
        <v xml:space="preserve">INSERT INTO SC_SystemeProduits(RefDimension,NomSysteme,typePresta,ligne,Quantite,formule,cte1,DateModif) values (12,'ALIM_REL_DN63','MOC',17,null,'1*CTE1+1*CTE2','REL_COUDES90DN50',now());
</v>
      </c>
      <c r="AL12" s="66" t="str">
        <f t="shared" si="0"/>
        <v xml:space="preserve">INSERT INTO SC_SystemeProduits(RefDimension,NomSysteme,typePresta,ligne,Quantite,formule,cte1,DateModif) values (13,'ALIM_REL_DN63','MOC',17,null,'1*CTE1+1*CTE2','REL_COUDES90DN50',now());
</v>
      </c>
      <c r="AM12" s="66" t="str">
        <f t="shared" si="0"/>
        <v xml:space="preserve">INSERT INTO SC_SystemeProduits(RefDimension,NomSysteme,typePresta,ligne,Quantite,formule,cte1,DateModif) values (14,'ALIM_REL_DN63','MOC',17,null,'1*CTE1+1*CTE2','REL_COUDES90DN50',now());
</v>
      </c>
      <c r="AN12" s="66" t="str">
        <f t="shared" si="0"/>
        <v xml:space="preserve">INSERT INTO SC_SystemeProduits(RefDimension,NomSysteme,typePresta,ligne,Quantite,formule,cte1,DateModif) values (15,'ALIM_REL_DN63','MOC',17,null,'1*CTE1+1*CTE2','REL_COUDES90DN50',now());
</v>
      </c>
      <c r="AO12" s="66" t="str">
        <f t="shared" si="0"/>
        <v xml:space="preserve">INSERT INTO SC_SystemeProduits(RefDimension,NomSysteme,typePresta,ligne,Quantite,formule,cte1,DateModif) values (16,'ALIM_REL_DN63','MOC',17,null,'1*CTE1+1*CTE2','REL_COUDES90DN50',now());
</v>
      </c>
      <c r="AP12" s="66" t="str">
        <f t="shared" si="0"/>
        <v xml:space="preserve">INSERT INTO SC_SystemeProduits(RefDimension,NomSysteme,typePresta,ligne,Quantite,formule,cte1,DateModif) values (17,'ALIM_REL_DN63','MOC',17,null,'1*CTE1+1*CTE2','REL_COUDES90DN50',now());
</v>
      </c>
      <c r="AQ12" s="66" t="str">
        <f t="shared" si="0"/>
        <v xml:space="preserve">INSERT INTO SC_SystemeProduits(RefDimension,NomSysteme,typePresta,ligne,Quantite,formule,cte1,DateModif) values (18,'ALIM_REL_DN63','MOC',17,null,'1*CTE1+1*CTE2','REL_COUDES90DN50',now());
</v>
      </c>
    </row>
    <row r="13" spans="1:43" x14ac:dyDescent="0.25">
      <c r="A13" s="67" t="str">
        <f>IF(B13="MATIERE",VLOOKUP($C13,[4]MATIERE!$B$2:$K$601,10,0),IF(B13="MOA",VLOOKUP($C13,[4]ATELIER!$B$2:$K$291,10,0),IF(B13="MOC",VLOOKUP($C13,[4]CHANTIER!$B$2:$K$291,10,0),IF(B13="MP",VLOOKUP($C13,[4]MINIPELLE!$B$2:$K$291,10,0),""))))</f>
        <v/>
      </c>
      <c r="B13" s="66"/>
      <c r="C13" s="123"/>
      <c r="D13" s="122" t="str">
        <f>IF(C13="","",VLOOKUP($C13,[2]CHANTIER!$A$2:$C$83,3,0))</f>
        <v/>
      </c>
      <c r="E13" s="91"/>
      <c r="F13" s="91"/>
      <c r="G13" s="91"/>
      <c r="Z13" s="66" t="str">
        <f t="shared" si="1"/>
        <v/>
      </c>
      <c r="AA13" s="66" t="str">
        <f t="shared" si="0"/>
        <v/>
      </c>
      <c r="AB13" s="66" t="str">
        <f t="shared" si="0"/>
        <v/>
      </c>
      <c r="AC13" s="66" t="str">
        <f t="shared" si="0"/>
        <v/>
      </c>
      <c r="AD13" s="66" t="str">
        <f t="shared" si="0"/>
        <v/>
      </c>
      <c r="AE13" s="66" t="str">
        <f t="shared" si="0"/>
        <v/>
      </c>
      <c r="AF13" s="66" t="str">
        <f t="shared" si="0"/>
        <v/>
      </c>
      <c r="AG13" s="66" t="str">
        <f t="shared" si="0"/>
        <v/>
      </c>
      <c r="AH13" s="66" t="str">
        <f t="shared" si="0"/>
        <v/>
      </c>
      <c r="AI13" s="66" t="str">
        <f t="shared" si="0"/>
        <v/>
      </c>
      <c r="AJ13" s="66" t="str">
        <f t="shared" si="0"/>
        <v/>
      </c>
      <c r="AK13" s="66" t="str">
        <f t="shared" si="0"/>
        <v/>
      </c>
      <c r="AL13" s="66" t="str">
        <f t="shared" si="0"/>
        <v/>
      </c>
      <c r="AM13" s="66" t="str">
        <f t="shared" si="0"/>
        <v/>
      </c>
      <c r="AN13" s="66" t="str">
        <f t="shared" si="0"/>
        <v/>
      </c>
      <c r="AO13" s="66" t="str">
        <f t="shared" si="0"/>
        <v/>
      </c>
      <c r="AP13" s="66" t="str">
        <f t="shared" si="0"/>
        <v/>
      </c>
      <c r="AQ13" s="66" t="str">
        <f t="shared" si="0"/>
        <v/>
      </c>
    </row>
    <row r="14" spans="1:43" x14ac:dyDescent="0.25">
      <c r="A14" s="67" t="str">
        <f>IF(B14="MATIERE",VLOOKUP($C14,[4]MATIERE!$B$2:$K$601,10,0),IF(B14="MOA",VLOOKUP($C14,[4]ATELIER!$B$2:$K$291,10,0),IF(B14="MOC",VLOOKUP($C14,[4]CHANTIER!$B$2:$K$291,10,0),IF(B14="MP",VLOOKUP($C14,[4]MINIPELLE!$B$2:$K$291,10,0),""))))</f>
        <v/>
      </c>
      <c r="B14" s="66"/>
      <c r="C14" s="91"/>
      <c r="D14" s="91"/>
      <c r="E14" s="91"/>
      <c r="F14" s="91"/>
      <c r="G14" s="91"/>
      <c r="Z14" s="66" t="str">
        <f t="shared" si="1"/>
        <v/>
      </c>
      <c r="AA14" s="66" t="str">
        <f t="shared" si="0"/>
        <v/>
      </c>
      <c r="AB14" s="66" t="str">
        <f t="shared" si="0"/>
        <v/>
      </c>
      <c r="AC14" s="66" t="str">
        <f t="shared" si="0"/>
        <v/>
      </c>
      <c r="AD14" s="66" t="str">
        <f t="shared" si="0"/>
        <v/>
      </c>
      <c r="AE14" s="66" t="str">
        <f t="shared" si="0"/>
        <v/>
      </c>
      <c r="AF14" s="66" t="str">
        <f t="shared" si="0"/>
        <v/>
      </c>
      <c r="AG14" s="66" t="str">
        <f t="shared" si="0"/>
        <v/>
      </c>
      <c r="AH14" s="66" t="str">
        <f t="shared" si="0"/>
        <v/>
      </c>
      <c r="AI14" s="66" t="str">
        <f t="shared" si="0"/>
        <v/>
      </c>
      <c r="AJ14" s="66" t="str">
        <f t="shared" si="0"/>
        <v/>
      </c>
      <c r="AK14" s="66" t="str">
        <f t="shared" si="0"/>
        <v/>
      </c>
      <c r="AL14" s="66" t="str">
        <f t="shared" si="0"/>
        <v/>
      </c>
      <c r="AM14" s="66" t="str">
        <f t="shared" si="0"/>
        <v/>
      </c>
      <c r="AN14" s="66" t="str">
        <f t="shared" si="0"/>
        <v/>
      </c>
      <c r="AO14" s="66" t="str">
        <f t="shared" si="0"/>
        <v/>
      </c>
      <c r="AP14" s="66" t="str">
        <f t="shared" si="0"/>
        <v/>
      </c>
      <c r="AQ14" s="66" t="str">
        <f t="shared" si="0"/>
        <v/>
      </c>
    </row>
    <row r="15" spans="1:43" x14ac:dyDescent="0.25">
      <c r="A15" s="67">
        <f>IF(B15="MATIERE",VLOOKUP($C15,[4]MATIERE!$B$2:$K$601,10,0),IF(B15="MOA",VLOOKUP($C15,[4]ATELIER!$B$2:$K$291,10,0),IF(B15="MOC",VLOOKUP($C15,[4]CHANTIER!$B$2:$K$291,10,0),IF(B15="MP",VLOOKUP($C15,[4]MINIPELLE!$B$2:$K$291,10,0),""))))</f>
        <v>20</v>
      </c>
      <c r="B15" s="66" t="s">
        <v>300</v>
      </c>
      <c r="C15" s="123" t="s">
        <v>1760</v>
      </c>
      <c r="D15" s="122" t="str">
        <f>IF(C15="","",VLOOKUP($C15,[2]MINIPELLE!$A$2:$C$28,3,0))</f>
        <v>ml</v>
      </c>
      <c r="E15" s="91" t="s">
        <v>689</v>
      </c>
      <c r="F15" s="91" t="s">
        <v>874</v>
      </c>
      <c r="G15" s="91"/>
      <c r="Z15" s="66" t="str">
        <f t="shared" si="1"/>
        <v xml:space="preserve">INSERT INTO SC_SystemeProduits(RefDimension,NomSysteme,typePresta,ligne,Quantite,formule,cte1,DateModif) values (1,'ALIM_REL_DN63','MP',20,null,'1*CTE1','REL_PVCDN50',now());
</v>
      </c>
      <c r="AA15" s="66" t="str">
        <f t="shared" si="0"/>
        <v xml:space="preserve">INSERT INTO SC_SystemeProduits(RefDimension,NomSysteme,typePresta,ligne,Quantite,formule,cte1,DateModif) values (2,'ALIM_REL_DN63','MP',20,null,'1*CTE1','REL_PVCDN50',now());
</v>
      </c>
      <c r="AB15" s="66" t="str">
        <f t="shared" si="0"/>
        <v xml:space="preserve">INSERT INTO SC_SystemeProduits(RefDimension,NomSysteme,typePresta,ligne,Quantite,formule,cte1,DateModif) values (3,'ALIM_REL_DN63','MP',20,null,'1*CTE1','REL_PVCDN50',now());
</v>
      </c>
      <c r="AC15" s="66" t="str">
        <f t="shared" si="0"/>
        <v xml:space="preserve">INSERT INTO SC_SystemeProduits(RefDimension,NomSysteme,typePresta,ligne,Quantite,formule,cte1,DateModif) values (4,'ALIM_REL_DN63','MP',20,null,'1*CTE1','REL_PVCDN50',now());
</v>
      </c>
      <c r="AD15" s="66" t="str">
        <f t="shared" si="0"/>
        <v xml:space="preserve">INSERT INTO SC_SystemeProduits(RefDimension,NomSysteme,typePresta,ligne,Quantite,formule,cte1,DateModif) values (5,'ALIM_REL_DN63','MP',20,null,'1*CTE1','REL_PVCDN50',now());
</v>
      </c>
      <c r="AE15" s="66" t="str">
        <f t="shared" si="0"/>
        <v xml:space="preserve">INSERT INTO SC_SystemeProduits(RefDimension,NomSysteme,typePresta,ligne,Quantite,formule,cte1,DateModif) values (6,'ALIM_REL_DN63','MP',20,null,'1*CTE1','REL_PVCDN50',now());
</v>
      </c>
      <c r="AF15" s="66" t="str">
        <f t="shared" si="0"/>
        <v xml:space="preserve">INSERT INTO SC_SystemeProduits(RefDimension,NomSysteme,typePresta,ligne,Quantite,formule,cte1,DateModif) values (7,'ALIM_REL_DN63','MP',20,null,'1*CTE1','REL_PVCDN50',now());
</v>
      </c>
      <c r="AG15" s="66" t="str">
        <f t="shared" si="0"/>
        <v xml:space="preserve">INSERT INTO SC_SystemeProduits(RefDimension,NomSysteme,typePresta,ligne,Quantite,formule,cte1,DateModif) values (8,'ALIM_REL_DN63','MP',20,null,'1*CTE1','REL_PVCDN50',now());
</v>
      </c>
      <c r="AH15" s="66" t="str">
        <f t="shared" si="0"/>
        <v xml:space="preserve">INSERT INTO SC_SystemeProduits(RefDimension,NomSysteme,typePresta,ligne,Quantite,formule,cte1,DateModif) values (9,'ALIM_REL_DN63','MP',20,null,'1*CTE1','REL_PVCDN50',now());
</v>
      </c>
      <c r="AI15" s="66" t="str">
        <f t="shared" si="0"/>
        <v xml:space="preserve">INSERT INTO SC_SystemeProduits(RefDimension,NomSysteme,typePresta,ligne,Quantite,formule,cte1,DateModif) values (10,'ALIM_REL_DN63','MP',20,null,'1*CTE1','REL_PVCDN50',now());
</v>
      </c>
      <c r="AJ15" s="66" t="str">
        <f t="shared" si="0"/>
        <v xml:space="preserve">INSERT INTO SC_SystemeProduits(RefDimension,NomSysteme,typePresta,ligne,Quantite,formule,cte1,DateModif) values (11,'ALIM_REL_DN63','MP',20,null,'1*CTE1','REL_PVCDN50',now());
</v>
      </c>
      <c r="AK15" s="66" t="str">
        <f t="shared" si="0"/>
        <v xml:space="preserve">INSERT INTO SC_SystemeProduits(RefDimension,NomSysteme,typePresta,ligne,Quantite,formule,cte1,DateModif) values (12,'ALIM_REL_DN63','MP',20,null,'1*CTE1','REL_PVCDN50',now());
</v>
      </c>
      <c r="AL15" s="66" t="str">
        <f t="shared" si="0"/>
        <v xml:space="preserve">INSERT INTO SC_SystemeProduits(RefDimension,NomSysteme,typePresta,ligne,Quantite,formule,cte1,DateModif) values (13,'ALIM_REL_DN63','MP',20,null,'1*CTE1','REL_PVCDN50',now());
</v>
      </c>
      <c r="AM15" s="66" t="str">
        <f t="shared" si="0"/>
        <v xml:space="preserve">INSERT INTO SC_SystemeProduits(RefDimension,NomSysteme,typePresta,ligne,Quantite,formule,cte1,DateModif) values (14,'ALIM_REL_DN63','MP',20,null,'1*CTE1','REL_PVCDN50',now());
</v>
      </c>
      <c r="AN15" s="66" t="str">
        <f t="shared" si="0"/>
        <v xml:space="preserve">INSERT INTO SC_SystemeProduits(RefDimension,NomSysteme,typePresta,ligne,Quantite,formule,cte1,DateModif) values (15,'ALIM_REL_DN63','MP',20,null,'1*CTE1','REL_PVCDN50',now());
</v>
      </c>
      <c r="AO15" s="66" t="str">
        <f t="shared" si="0"/>
        <v xml:space="preserve">INSERT INTO SC_SystemeProduits(RefDimension,NomSysteme,typePresta,ligne,Quantite,formule,cte1,DateModif) values (16,'ALIM_REL_DN63','MP',20,null,'1*CTE1','REL_PVCDN50',now());
</v>
      </c>
      <c r="AP15" s="66" t="str">
        <f t="shared" si="0"/>
        <v xml:space="preserve">INSERT INTO SC_SystemeProduits(RefDimension,NomSysteme,typePresta,ligne,Quantite,formule,cte1,DateModif) values (17,'ALIM_REL_DN63','MP',20,null,'1*CTE1','REL_PVCDN50',now());
</v>
      </c>
      <c r="AQ15" s="66" t="str">
        <f t="shared" si="0"/>
        <v xml:space="preserve">INSERT INTO SC_SystemeProduits(RefDimension,NomSysteme,typePresta,ligne,Quantite,formule,cte1,DateModif) values (18,'ALIM_REL_DN63','MP',20,null,'1*CTE1','REL_PVCDN50',now());
</v>
      </c>
    </row>
    <row r="16" spans="1:43" x14ac:dyDescent="0.25">
      <c r="C16" s="91"/>
      <c r="D16" s="91"/>
      <c r="E16" s="91"/>
      <c r="F16" s="91"/>
      <c r="G16" s="91"/>
    </row>
    <row r="18" spans="1:1" x14ac:dyDescent="0.25">
      <c r="A18" s="20" t="s">
        <v>920</v>
      </c>
    </row>
  </sheetData>
  <dataValidations count="4">
    <dataValidation type="list" allowBlank="1" showInputMessage="1" promptTitle="MINIPELLE" prompt="choisir la prestation" sqref="C15">
      <formula1>INDIRECT(B15)</formula1>
    </dataValidation>
    <dataValidation type="list" allowBlank="1" showInputMessage="1" promptTitle="Main d'oeuvre CHANTIER" prompt="choisir la prestation" sqref="C11:C13">
      <formula1>INDIRECT(B11)</formula1>
    </dataValidation>
    <dataValidation type="list" allowBlank="1" showInputMessage="1" showErrorMessage="1" promptTitle="MATIERES" prompt="choisir le produit" sqref="C6:C7">
      <formula1>INDIRECT(B8)</formula1>
    </dataValidation>
    <dataValidation type="list" allowBlank="1" showInputMessage="1" showErrorMessage="1" promptTitle="MATIERES" prompt="choisir le produit" sqref="C4:C5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H61"/>
  <sheetViews>
    <sheetView topLeftCell="A30" workbookViewId="0">
      <selection activeCell="C47" sqref="C47"/>
    </sheetView>
  </sheetViews>
  <sheetFormatPr baseColWidth="10" defaultRowHeight="15" x14ac:dyDescent="0.25"/>
  <cols>
    <col min="3" max="3" width="38" customWidth="1"/>
    <col min="5" max="5" width="11.5703125" customWidth="1"/>
    <col min="6" max="6" width="18.5703125" style="14" customWidth="1"/>
    <col min="7" max="7" width="4" style="14" customWidth="1"/>
    <col min="8" max="8" width="4.42578125" customWidth="1"/>
    <col min="9" max="10" width="13.28515625" style="14" customWidth="1"/>
    <col min="11" max="11" width="13.28515625" customWidth="1"/>
    <col min="12" max="13" width="13.28515625" style="14" customWidth="1"/>
    <col min="14" max="14" width="13.28515625" customWidth="1"/>
    <col min="15" max="16" width="13.28515625" style="14" customWidth="1"/>
    <col min="17" max="17" width="13.28515625" customWidth="1"/>
    <col min="18" max="19" width="13.28515625" style="14" customWidth="1"/>
    <col min="20" max="20" width="13.28515625" customWidth="1"/>
    <col min="21" max="22" width="13.28515625" style="14" customWidth="1"/>
    <col min="23" max="23" width="13.28515625" customWidth="1"/>
    <col min="24" max="25" width="13.28515625" style="14" customWidth="1"/>
    <col min="26" max="26" width="13.28515625" customWidth="1"/>
    <col min="27" max="28" width="13.28515625" style="14" customWidth="1"/>
    <col min="29" max="29" width="13.28515625" customWidth="1"/>
    <col min="30" max="31" width="13.28515625" style="14" customWidth="1"/>
    <col min="32" max="32" width="13.28515625" customWidth="1"/>
    <col min="33" max="34" width="13.28515625" style="14" customWidth="1"/>
    <col min="35" max="35" width="13.28515625" customWidth="1"/>
    <col min="36" max="37" width="13.28515625" style="14" customWidth="1"/>
    <col min="38" max="38" width="13.28515625" customWidth="1"/>
    <col min="39" max="40" width="13.28515625" style="14" customWidth="1"/>
    <col min="41" max="41" width="13.28515625" customWidth="1"/>
    <col min="42" max="43" width="13.28515625" style="14" customWidth="1"/>
    <col min="44" max="44" width="13.28515625" customWidth="1"/>
    <col min="45" max="46" width="13.28515625" style="14" customWidth="1"/>
    <col min="47" max="47" width="13.28515625" customWidth="1"/>
    <col min="48" max="49" width="13.28515625" style="14" customWidth="1"/>
    <col min="50" max="50" width="13.28515625" customWidth="1"/>
    <col min="51" max="52" width="13.28515625" style="14" customWidth="1"/>
    <col min="53" max="53" width="13.28515625" customWidth="1"/>
    <col min="54" max="55" width="13.28515625" style="14" customWidth="1"/>
    <col min="56" max="56" width="13.28515625" customWidth="1"/>
    <col min="57" max="58" width="13.28515625" style="14" customWidth="1"/>
    <col min="59" max="112" width="3.5703125" customWidth="1"/>
  </cols>
  <sheetData>
    <row r="1" spans="1:112" x14ac:dyDescent="0.25">
      <c r="A1" t="s">
        <v>725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180</v>
      </c>
      <c r="B4" t="s">
        <v>295</v>
      </c>
      <c r="C4" t="s">
        <v>248</v>
      </c>
      <c r="D4" t="s">
        <v>8</v>
      </c>
      <c r="E4">
        <v>24</v>
      </c>
      <c r="F4" s="14" t="s">
        <v>714</v>
      </c>
      <c r="G4" s="14" t="s">
        <v>715</v>
      </c>
      <c r="H4">
        <v>36</v>
      </c>
      <c r="I4" s="14" t="s">
        <v>714</v>
      </c>
      <c r="J4" s="14" t="s">
        <v>715</v>
      </c>
      <c r="K4">
        <v>48</v>
      </c>
      <c r="L4" s="14" t="s">
        <v>714</v>
      </c>
      <c r="M4" s="14" t="s">
        <v>715</v>
      </c>
      <c r="N4">
        <v>60</v>
      </c>
      <c r="O4" s="14" t="s">
        <v>714</v>
      </c>
      <c r="P4" s="14" t="s">
        <v>715</v>
      </c>
      <c r="Q4">
        <v>72</v>
      </c>
      <c r="R4" s="14" t="s">
        <v>714</v>
      </c>
      <c r="S4" s="14" t="s">
        <v>715</v>
      </c>
      <c r="T4">
        <v>84</v>
      </c>
      <c r="U4" s="14" t="s">
        <v>714</v>
      </c>
      <c r="V4" s="14" t="s">
        <v>715</v>
      </c>
      <c r="W4">
        <v>96</v>
      </c>
      <c r="X4" s="14" t="s">
        <v>714</v>
      </c>
      <c r="Y4" s="14" t="s">
        <v>715</v>
      </c>
      <c r="Z4">
        <v>108</v>
      </c>
      <c r="AA4" s="14" t="s">
        <v>714</v>
      </c>
      <c r="AB4" s="14" t="s">
        <v>715</v>
      </c>
      <c r="AC4">
        <v>120</v>
      </c>
      <c r="AD4" s="14" t="s">
        <v>714</v>
      </c>
      <c r="AE4" s="14" t="s">
        <v>715</v>
      </c>
      <c r="AF4">
        <v>144</v>
      </c>
      <c r="AG4" s="14" t="s">
        <v>714</v>
      </c>
      <c r="AH4" s="14" t="s">
        <v>715</v>
      </c>
      <c r="AI4">
        <v>144</v>
      </c>
      <c r="AJ4" s="14" t="s">
        <v>714</v>
      </c>
      <c r="AK4" s="14" t="s">
        <v>715</v>
      </c>
      <c r="AL4">
        <v>168</v>
      </c>
      <c r="AM4" s="14" t="s">
        <v>714</v>
      </c>
      <c r="AN4" s="14" t="s">
        <v>715</v>
      </c>
      <c r="AO4">
        <v>168</v>
      </c>
      <c r="AP4" s="14" t="s">
        <v>714</v>
      </c>
      <c r="AQ4" s="14" t="s">
        <v>715</v>
      </c>
      <c r="AR4">
        <v>168</v>
      </c>
      <c r="AS4" s="14" t="s">
        <v>714</v>
      </c>
      <c r="AT4" s="14" t="s">
        <v>715</v>
      </c>
      <c r="AU4">
        <v>216</v>
      </c>
      <c r="AV4" s="14" t="s">
        <v>714</v>
      </c>
      <c r="AW4" s="14" t="s">
        <v>715</v>
      </c>
      <c r="AX4">
        <v>216</v>
      </c>
      <c r="AY4" s="14" t="s">
        <v>714</v>
      </c>
      <c r="AZ4" s="14" t="s">
        <v>715</v>
      </c>
      <c r="BA4">
        <v>240</v>
      </c>
      <c r="BB4" s="14" t="s">
        <v>714</v>
      </c>
      <c r="BC4" s="14" t="s">
        <v>715</v>
      </c>
      <c r="BD4">
        <v>240</v>
      </c>
      <c r="BE4" s="14" t="s">
        <v>714</v>
      </c>
      <c r="BF4" s="14" t="s">
        <v>715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(1,'TCFV15','MATIERE',180,null,'6*CTE1','SURFACE',now());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(2,'TCFV15','MATIERE',180,null,'6*CTE1','SURFACE',now());
</v>
      </c>
      <c r="BM4" t="str">
        <f t="shared" si="0"/>
        <v xml:space="preserve">INSERT INTO SC_SystemeProduits(RefDimension,NomSysteme,typePresta,ligne,Quantite,formule,cte1,DateModif) values (3,'TCFV15','MATIERE',180,null,'6*CTE1','SURFACE',now());
</v>
      </c>
      <c r="BP4" t="str">
        <f t="shared" si="0"/>
        <v xml:space="preserve">INSERT INTO SC_SystemeProduits(RefDimension,NomSysteme,typePresta,ligne,Quantite,formule,cte1,DateModif) values (4,'TCFV15','MATIERE',180,null,'6*CTE1','SURFACE',now());
</v>
      </c>
      <c r="BS4" t="str">
        <f t="shared" si="0"/>
        <v xml:space="preserve">INSERT INTO SC_SystemeProduits(RefDimension,NomSysteme,typePresta,ligne,Quantite,formule,cte1,DateModif) values (5,'TCFV15','MATIERE',180,null,'6*CTE1','SURFACE',now());
</v>
      </c>
      <c r="BV4" t="str">
        <f t="shared" si="0"/>
        <v xml:space="preserve">INSERT INTO SC_SystemeProduits(RefDimension,NomSysteme,typePresta,ligne,Quantite,formule,cte1,DateModif) values (6,'TCFV15','MATIERE',180,null,'6*CTE1','SURFACE',now());
</v>
      </c>
      <c r="BY4" t="str">
        <f t="shared" si="0"/>
        <v xml:space="preserve">INSERT INTO SC_SystemeProduits(RefDimension,NomSysteme,typePresta,ligne,Quantite,formule,cte1,DateModif) values (7,'TCFV15','MATIERE',180,null,'6*CTE1','SURFACE',now());
</v>
      </c>
      <c r="CB4" t="str">
        <f t="shared" si="0"/>
        <v xml:space="preserve">INSERT INTO SC_SystemeProduits(RefDimension,NomSysteme,typePresta,ligne,Quantite,formule,cte1,DateModif) values (8,'TCFV15','MATIERE',180,null,'6*CTE1','SURFACE',now());
</v>
      </c>
      <c r="CE4" t="str">
        <f t="shared" si="0"/>
        <v xml:space="preserve">INSERT INTO SC_SystemeProduits(RefDimension,NomSysteme,typePresta,ligne,Quantite,formule,cte1,DateModif) values (9,'TCFV15','MATIERE',180,null,'6*CTE1','SURFACE',now());
</v>
      </c>
      <c r="CH4" t="str">
        <f t="shared" si="0"/>
        <v xml:space="preserve">INSERT INTO SC_SystemeProduits(RefDimension,NomSysteme,typePresta,ligne,Quantite,formule,cte1,DateModif) values (10,'TCFV15','MATIERE',180,null,'6*CTE1','SURFACE',now());
</v>
      </c>
      <c r="CK4" t="str">
        <f t="shared" si="0"/>
        <v xml:space="preserve">INSERT INTO SC_SystemeProduits(RefDimension,NomSysteme,typePresta,ligne,Quantite,formule,cte1,DateModif) values (11,'TCFV15','MATIERE',180,null,'6*CTE1','SURFACE',now());
</v>
      </c>
      <c r="CN4" t="str">
        <f t="shared" si="0"/>
        <v xml:space="preserve">INSERT INTO SC_SystemeProduits(RefDimension,NomSysteme,typePresta,ligne,Quantite,formule,cte1,DateModif) values (12,'TCFV15','MATIERE',180,null,'6*CTE1','SURFACE',now());
</v>
      </c>
      <c r="CQ4" t="str">
        <f t="shared" si="0"/>
        <v xml:space="preserve">INSERT INTO SC_SystemeProduits(RefDimension,NomSysteme,typePresta,ligne,Quantite,formule,cte1,DateModif) values (13,'TCFV15','MATIERE',180,null,'6*CTE1','SURFACE',now());
</v>
      </c>
      <c r="CT4" t="str">
        <f t="shared" si="0"/>
        <v xml:space="preserve">INSERT INTO SC_SystemeProduits(RefDimension,NomSysteme,typePresta,ligne,Quantite,formule,cte1,DateModif) values (14,'TCFV15','MATIERE',180,null,'6*CTE1','SURFACE',now());
</v>
      </c>
      <c r="CW4" t="str">
        <f t="shared" si="0"/>
        <v xml:space="preserve">INSERT INTO SC_SystemeProduits(RefDimension,NomSysteme,typePresta,ligne,Quantite,formule,cte1,DateModif) values (15,'TCFV15','MATIERE',180,null,'6*CTE1','SURFACE',now());
</v>
      </c>
      <c r="CZ4" t="str">
        <f t="shared" si="0"/>
        <v xml:space="preserve">INSERT INTO SC_SystemeProduits(RefDimension,NomSysteme,typePresta,ligne,Quantite,formule,cte1,DateModif) values (16,'TCFV15','MATIERE',180,null,'6*CTE1','SURFACE',now());
</v>
      </c>
      <c r="DC4" t="str">
        <f t="shared" si="0"/>
        <v xml:space="preserve">INSERT INTO SC_SystemeProduits(RefDimension,NomSysteme,typePresta,ligne,Quantite,formule,cte1,DateModif) values (17,'TCFV15','MATIERE',180,null,'6*CTE1','SURFACE',now());
</v>
      </c>
      <c r="DF4" t="str">
        <f t="shared" si="0"/>
        <v xml:space="preserve">INSERT INTO SC_SystemeProduits(RefDimension,NomSysteme,typePresta,ligne,Quantite,formule,cte1,DateModif) values (18,'TCFV15','MATIERE',180,null,'6*CTE1','SURFACE',now());
</v>
      </c>
    </row>
    <row r="5" spans="1:112" x14ac:dyDescent="0.25">
      <c r="A5" s="67">
        <f>IF(B5="MATIERE",VLOOKUP($C5,MATIERE!$B$2:$K$601,10,0),IF(B5="MOA",VLOOKUP($C5,ATELIER!$B$2:$K$291,10,0),IF(B5="MOC",VLOOKUP($C5,CHANTIER!$B$2:$K$291,10,0),IF(B5="MP",VLOOKUP($C5,MINIPELLE!$B$2:$K$291,10,0),""))))</f>
        <v>375</v>
      </c>
      <c r="B5" t="s">
        <v>295</v>
      </c>
      <c r="C5" t="s">
        <v>250</v>
      </c>
      <c r="D5" t="s">
        <v>285</v>
      </c>
      <c r="E5">
        <v>3.92</v>
      </c>
      <c r="F5" s="14" t="s">
        <v>721</v>
      </c>
      <c r="G5" s="14" t="s">
        <v>715</v>
      </c>
      <c r="H5">
        <v>4.8800000000000008</v>
      </c>
      <c r="I5" s="14" t="s">
        <v>721</v>
      </c>
      <c r="J5" s="14" t="s">
        <v>715</v>
      </c>
      <c r="K5">
        <v>5.84</v>
      </c>
      <c r="L5" s="14" t="s">
        <v>721</v>
      </c>
      <c r="M5" s="14" t="s">
        <v>715</v>
      </c>
      <c r="N5">
        <v>6.8</v>
      </c>
      <c r="O5" s="14" t="s">
        <v>721</v>
      </c>
      <c r="P5" s="14" t="s">
        <v>715</v>
      </c>
      <c r="Q5">
        <v>7.7600000000000007</v>
      </c>
      <c r="R5" s="14" t="s">
        <v>721</v>
      </c>
      <c r="S5" s="14" t="s">
        <v>715</v>
      </c>
      <c r="T5">
        <v>8.7200000000000006</v>
      </c>
      <c r="U5" s="14" t="s">
        <v>721</v>
      </c>
      <c r="V5" s="14" t="s">
        <v>715</v>
      </c>
      <c r="W5">
        <v>9.68</v>
      </c>
      <c r="X5" s="14" t="s">
        <v>721</v>
      </c>
      <c r="Y5" s="14" t="s">
        <v>715</v>
      </c>
      <c r="Z5">
        <v>10.64</v>
      </c>
      <c r="AA5" s="14" t="s">
        <v>721</v>
      </c>
      <c r="AB5" s="14" t="s">
        <v>715</v>
      </c>
      <c r="AC5">
        <v>11.6</v>
      </c>
      <c r="AD5" s="14" t="s">
        <v>721</v>
      </c>
      <c r="AE5" s="14" t="s">
        <v>715</v>
      </c>
      <c r="AF5">
        <v>13.520000000000001</v>
      </c>
      <c r="AG5" s="14" t="s">
        <v>721</v>
      </c>
      <c r="AH5" s="14" t="s">
        <v>715</v>
      </c>
      <c r="AI5">
        <v>13.520000000000001</v>
      </c>
      <c r="AJ5" s="14" t="s">
        <v>721</v>
      </c>
      <c r="AK5" s="14" t="s">
        <v>715</v>
      </c>
      <c r="AL5">
        <v>15.440000000000001</v>
      </c>
      <c r="AM5" s="14" t="s">
        <v>721</v>
      </c>
      <c r="AN5" s="14" t="s">
        <v>715</v>
      </c>
      <c r="AO5">
        <v>15.440000000000001</v>
      </c>
      <c r="AP5" s="14" t="s">
        <v>721</v>
      </c>
      <c r="AQ5" s="14" t="s">
        <v>715</v>
      </c>
      <c r="AR5">
        <v>17.36</v>
      </c>
      <c r="AS5" s="14" t="s">
        <v>721</v>
      </c>
      <c r="AT5" s="14" t="s">
        <v>715</v>
      </c>
      <c r="AU5">
        <v>19.28</v>
      </c>
      <c r="AV5" s="14" t="s">
        <v>721</v>
      </c>
      <c r="AW5" s="14" t="s">
        <v>715</v>
      </c>
      <c r="AX5">
        <v>19.28</v>
      </c>
      <c r="AY5" s="14" t="s">
        <v>721</v>
      </c>
      <c r="AZ5" s="14" t="s">
        <v>715</v>
      </c>
      <c r="BA5">
        <v>21.2</v>
      </c>
      <c r="BB5" s="14" t="s">
        <v>721</v>
      </c>
      <c r="BC5" s="14" t="s">
        <v>715</v>
      </c>
      <c r="BD5">
        <v>21.2</v>
      </c>
      <c r="BE5" s="14" t="s">
        <v>721</v>
      </c>
      <c r="BF5" s="14" t="s">
        <v>715</v>
      </c>
      <c r="BG5" t="str">
        <f t="shared" ref="BG5:BG5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(1,'TCFV15','MATIERE',375,null,'1.6*0.25*CTE1','SURFACE',now());
</v>
      </c>
      <c r="BJ5" t="str">
        <f t="shared" si="0"/>
        <v xml:space="preserve">INSERT INTO SC_SystemeProduits(RefDimension,NomSysteme,typePresta,ligne,Quantite,formule,cte1,DateModif) values (2,'TCFV15','MATIERE',375,null,'1.6*0.25*CTE1','SURFACE',now());
</v>
      </c>
      <c r="BM5" t="str">
        <f t="shared" si="0"/>
        <v xml:space="preserve">INSERT INTO SC_SystemeProduits(RefDimension,NomSysteme,typePresta,ligne,Quantite,formule,cte1,DateModif) values (3,'TCFV15','MATIERE',375,null,'1.6*0.25*CTE1','SURFACE',now());
</v>
      </c>
      <c r="BP5" t="str">
        <f t="shared" si="0"/>
        <v xml:space="preserve">INSERT INTO SC_SystemeProduits(RefDimension,NomSysteme,typePresta,ligne,Quantite,formule,cte1,DateModif) values (4,'TCFV15','MATIERE',375,null,'1.6*0.25*CTE1','SURFACE',now());
</v>
      </c>
      <c r="BS5" t="str">
        <f t="shared" si="0"/>
        <v xml:space="preserve">INSERT INTO SC_SystemeProduits(RefDimension,NomSysteme,typePresta,ligne,Quantite,formule,cte1,DateModif) values (5,'TCFV15','MATIERE',375,null,'1.6*0.25*CTE1','SURFACE',now());
</v>
      </c>
      <c r="BV5" t="str">
        <f t="shared" si="0"/>
        <v xml:space="preserve">INSERT INTO SC_SystemeProduits(RefDimension,NomSysteme,typePresta,ligne,Quantite,formule,cte1,DateModif) values (6,'TCFV15','MATIERE',375,null,'1.6*0.25*CTE1','SURFACE',now());
</v>
      </c>
      <c r="BY5" t="str">
        <f t="shared" si="0"/>
        <v xml:space="preserve">INSERT INTO SC_SystemeProduits(RefDimension,NomSysteme,typePresta,ligne,Quantite,formule,cte1,DateModif) values (7,'TCFV15','MATIERE',375,null,'1.6*0.25*CTE1','SURFACE',now());
</v>
      </c>
      <c r="CB5" t="str">
        <f t="shared" si="0"/>
        <v xml:space="preserve">INSERT INTO SC_SystemeProduits(RefDimension,NomSysteme,typePresta,ligne,Quantite,formule,cte1,DateModif) values (8,'TCFV15','MATIERE',375,null,'1.6*0.25*CTE1','SURFACE',now());
</v>
      </c>
      <c r="CE5" t="str">
        <f t="shared" si="0"/>
        <v xml:space="preserve">INSERT INTO SC_SystemeProduits(RefDimension,NomSysteme,typePresta,ligne,Quantite,formule,cte1,DateModif) values (9,'TCFV15','MATIERE',375,null,'1.6*0.25*CTE1','SURFACE',now());
</v>
      </c>
      <c r="CH5" t="str">
        <f t="shared" si="0"/>
        <v xml:space="preserve">INSERT INTO SC_SystemeProduits(RefDimension,NomSysteme,typePresta,ligne,Quantite,formule,cte1,DateModif) values (10,'TCFV15','MATIERE',375,null,'1.6*0.25*CTE1','SURFACE',now());
</v>
      </c>
      <c r="CK5" t="str">
        <f t="shared" si="0"/>
        <v xml:space="preserve">INSERT INTO SC_SystemeProduits(RefDimension,NomSysteme,typePresta,ligne,Quantite,formule,cte1,DateModif) values (11,'TCFV15','MATIERE',375,null,'1.6*0.25*CTE1','SURFACE',now());
</v>
      </c>
      <c r="CN5" t="str">
        <f t="shared" si="0"/>
        <v xml:space="preserve">INSERT INTO SC_SystemeProduits(RefDimension,NomSysteme,typePresta,ligne,Quantite,formule,cte1,DateModif) values (12,'TCFV15','MATIERE',375,null,'1.6*0.25*CTE1','SURFACE',now());
</v>
      </c>
      <c r="CQ5" t="str">
        <f t="shared" si="0"/>
        <v xml:space="preserve">INSERT INTO SC_SystemeProduits(RefDimension,NomSysteme,typePresta,ligne,Quantite,formule,cte1,DateModif) values (13,'TCFV15','MATIERE',375,null,'1.6*0.25*CTE1','SURFACE',now());
</v>
      </c>
      <c r="CT5" t="str">
        <f t="shared" si="0"/>
        <v xml:space="preserve">INSERT INTO SC_SystemeProduits(RefDimension,NomSysteme,typePresta,ligne,Quantite,formule,cte1,DateModif) values (14,'TCFV15','MATIERE',375,null,'1.6*0.25*CTE1','SURFACE',now());
</v>
      </c>
      <c r="CW5" t="str">
        <f t="shared" si="0"/>
        <v xml:space="preserve">INSERT INTO SC_SystemeProduits(RefDimension,NomSysteme,typePresta,ligne,Quantite,formule,cte1,DateModif) values (15,'TCFV15','MATIERE',375,null,'1.6*0.25*CTE1','SURFACE',now());
</v>
      </c>
      <c r="CZ5" t="str">
        <f t="shared" si="0"/>
        <v xml:space="preserve">INSERT INTO SC_SystemeProduits(RefDimension,NomSysteme,typePresta,ligne,Quantite,formule,cte1,DateModif) values (16,'TCFV15','MATIERE',375,null,'1.6*0.25*CTE1','SURFACE',now());
</v>
      </c>
      <c r="DC5" t="str">
        <f t="shared" si="0"/>
        <v xml:space="preserve">INSERT INTO SC_SystemeProduits(RefDimension,NomSysteme,typePresta,ligne,Quantite,formule,cte1,DateModif) values (17,'TCFV15','MATIERE',375,null,'1.6*0.25*CTE1','SURFACE',now());
</v>
      </c>
      <c r="DF5" t="str">
        <f t="shared" si="0"/>
        <v xml:space="preserve">INSERT INTO SC_SystemeProduits(RefDimension,NomSysteme,typePresta,ligne,Quantite,formule,cte1,DateModif) values (18,'TCFV15','MATIERE',375,null,'1.6*0.25*CTE1','SURFACE',now());
</v>
      </c>
    </row>
    <row r="6" spans="1:112" x14ac:dyDescent="0.25">
      <c r="A6" s="67">
        <f>IF(B6="MATIERE",VLOOKUP($C6,MATIERE!$B$2:$K$601,10,0),IF(B6="MOA",VLOOKUP($C6,ATELIER!$B$2:$K$291,10,0),IF(B6="MOC",VLOOKUP($C6,CHANTIER!$B$2:$K$291,10,0),IF(B6="MP",VLOOKUP($C6,MINIPELLE!$B$2:$K$291,10,0),""))))</f>
        <v>373</v>
      </c>
      <c r="B6" s="89" t="s">
        <v>295</v>
      </c>
      <c r="C6" s="89" t="s">
        <v>251</v>
      </c>
      <c r="D6" s="89" t="s">
        <v>285</v>
      </c>
      <c r="E6" s="89">
        <v>2.08</v>
      </c>
      <c r="F6" s="90" t="s">
        <v>722</v>
      </c>
      <c r="G6" s="14" t="s">
        <v>715</v>
      </c>
      <c r="H6">
        <v>2.62</v>
      </c>
      <c r="I6" s="14" t="s">
        <v>722</v>
      </c>
      <c r="J6" s="14" t="s">
        <v>715</v>
      </c>
      <c r="K6">
        <v>3.16</v>
      </c>
      <c r="L6" s="14" t="s">
        <v>722</v>
      </c>
      <c r="M6" s="14" t="s">
        <v>715</v>
      </c>
      <c r="N6">
        <v>3.6999999999999997</v>
      </c>
      <c r="O6" s="14" t="s">
        <v>722</v>
      </c>
      <c r="P6" s="14" t="s">
        <v>715</v>
      </c>
      <c r="Q6">
        <v>4.24</v>
      </c>
      <c r="R6" s="14" t="s">
        <v>722</v>
      </c>
      <c r="S6" s="14" t="s">
        <v>715</v>
      </c>
      <c r="T6">
        <v>4.7799999999999994</v>
      </c>
      <c r="U6" s="14" t="s">
        <v>722</v>
      </c>
      <c r="V6" s="14" t="s">
        <v>715</v>
      </c>
      <c r="W6">
        <v>5.32</v>
      </c>
      <c r="X6" s="14" t="s">
        <v>722</v>
      </c>
      <c r="Y6" s="14" t="s">
        <v>715</v>
      </c>
      <c r="Z6">
        <v>5.8599999999999994</v>
      </c>
      <c r="AA6" s="14" t="s">
        <v>722</v>
      </c>
      <c r="AB6" s="14" t="s">
        <v>715</v>
      </c>
      <c r="AC6">
        <v>6.3999999999999995</v>
      </c>
      <c r="AD6" s="14" t="s">
        <v>722</v>
      </c>
      <c r="AE6" s="14" t="s">
        <v>715</v>
      </c>
      <c r="AF6">
        <v>7.48</v>
      </c>
      <c r="AG6" s="14" t="s">
        <v>722</v>
      </c>
      <c r="AH6" s="14" t="s">
        <v>715</v>
      </c>
      <c r="AI6">
        <v>7.48</v>
      </c>
      <c r="AJ6" s="14" t="s">
        <v>722</v>
      </c>
      <c r="AK6" s="14" t="s">
        <v>715</v>
      </c>
      <c r="AL6">
        <v>8.5599999999999987</v>
      </c>
      <c r="AM6" s="14" t="s">
        <v>722</v>
      </c>
      <c r="AN6" s="14" t="s">
        <v>715</v>
      </c>
      <c r="AO6">
        <v>8.5599999999999987</v>
      </c>
      <c r="AP6" s="14" t="s">
        <v>722</v>
      </c>
      <c r="AQ6" s="14" t="s">
        <v>715</v>
      </c>
      <c r="AR6">
        <v>9.64</v>
      </c>
      <c r="AS6" s="14" t="s">
        <v>722</v>
      </c>
      <c r="AT6" s="14" t="s">
        <v>715</v>
      </c>
      <c r="AU6">
        <v>10.719999999999999</v>
      </c>
      <c r="AV6" s="14" t="s">
        <v>722</v>
      </c>
      <c r="AW6" s="14" t="s">
        <v>715</v>
      </c>
      <c r="AX6">
        <v>10.719999999999999</v>
      </c>
      <c r="AY6" s="14" t="s">
        <v>722</v>
      </c>
      <c r="AZ6" s="14" t="s">
        <v>715</v>
      </c>
      <c r="BA6">
        <v>11.799999999999999</v>
      </c>
      <c r="BB6" s="14" t="s">
        <v>722</v>
      </c>
      <c r="BC6" s="14" t="s">
        <v>715</v>
      </c>
      <c r="BD6">
        <v>11.799999999999999</v>
      </c>
      <c r="BE6" s="14" t="s">
        <v>722</v>
      </c>
      <c r="BF6" s="14" t="s">
        <v>715</v>
      </c>
      <c r="BG6" t="str">
        <f t="shared" si="1"/>
        <v xml:space="preserve">INSERT INTO SC_SystemeProduits(RefDimension,NomSysteme,typePresta,ligne,Quantite,formule,cte1,DateModif) values (1,'TCFV15','MATIERE',373,null,'1.8*0.15*CTE1','SURFACE',now());
</v>
      </c>
      <c r="BJ6" t="str">
        <f t="shared" si="0"/>
        <v xml:space="preserve">INSERT INTO SC_SystemeProduits(RefDimension,NomSysteme,typePresta,ligne,Quantite,formule,cte1,DateModif) values (2,'TCFV15','MATIERE',373,null,'1.8*0.15*CTE1','SURFACE',now());
</v>
      </c>
      <c r="BM6" t="str">
        <f t="shared" si="0"/>
        <v xml:space="preserve">INSERT INTO SC_SystemeProduits(RefDimension,NomSysteme,typePresta,ligne,Quantite,formule,cte1,DateModif) values (3,'TCFV15','MATIERE',373,null,'1.8*0.15*CTE1','SURFACE',now());
</v>
      </c>
      <c r="BP6" t="str">
        <f t="shared" si="0"/>
        <v xml:space="preserve">INSERT INTO SC_SystemeProduits(RefDimension,NomSysteme,typePresta,ligne,Quantite,formule,cte1,DateModif) values (4,'TCFV15','MATIERE',373,null,'1.8*0.15*CTE1','SURFACE',now());
</v>
      </c>
      <c r="BS6" t="str">
        <f t="shared" si="0"/>
        <v xml:space="preserve">INSERT INTO SC_SystemeProduits(RefDimension,NomSysteme,typePresta,ligne,Quantite,formule,cte1,DateModif) values (5,'TCFV15','MATIERE',373,null,'1.8*0.15*CTE1','SURFACE',now());
</v>
      </c>
      <c r="BV6" t="str">
        <f t="shared" si="0"/>
        <v xml:space="preserve">INSERT INTO SC_SystemeProduits(RefDimension,NomSysteme,typePresta,ligne,Quantite,formule,cte1,DateModif) values (6,'TCFV15','MATIERE',373,null,'1.8*0.15*CTE1','SURFACE',now());
</v>
      </c>
      <c r="BY6" t="str">
        <f t="shared" si="0"/>
        <v xml:space="preserve">INSERT INTO SC_SystemeProduits(RefDimension,NomSysteme,typePresta,ligne,Quantite,formule,cte1,DateModif) values (7,'TCFV15','MATIERE',373,null,'1.8*0.15*CTE1','SURFACE',now());
</v>
      </c>
      <c r="CB6" t="str">
        <f t="shared" si="0"/>
        <v xml:space="preserve">INSERT INTO SC_SystemeProduits(RefDimension,NomSysteme,typePresta,ligne,Quantite,formule,cte1,DateModif) values (8,'TCFV15','MATIERE',373,null,'1.8*0.15*CTE1','SURFACE',now());
</v>
      </c>
      <c r="CE6" t="str">
        <f t="shared" si="0"/>
        <v xml:space="preserve">INSERT INTO SC_SystemeProduits(RefDimension,NomSysteme,typePresta,ligne,Quantite,formule,cte1,DateModif) values (9,'TCFV15','MATIERE',373,null,'1.8*0.15*CTE1','SURFACE',now());
</v>
      </c>
      <c r="CH6" t="str">
        <f t="shared" si="0"/>
        <v xml:space="preserve">INSERT INTO SC_SystemeProduits(RefDimension,NomSysteme,typePresta,ligne,Quantite,formule,cte1,DateModif) values (10,'TCFV15','MATIERE',373,null,'1.8*0.15*CTE1','SURFACE',now());
</v>
      </c>
      <c r="CK6" t="str">
        <f t="shared" si="0"/>
        <v xml:space="preserve">INSERT INTO SC_SystemeProduits(RefDimension,NomSysteme,typePresta,ligne,Quantite,formule,cte1,DateModif) values (11,'TCFV15','MATIERE',373,null,'1.8*0.15*CTE1','SURFACE',now());
</v>
      </c>
      <c r="CN6" t="str">
        <f t="shared" si="0"/>
        <v xml:space="preserve">INSERT INTO SC_SystemeProduits(RefDimension,NomSysteme,typePresta,ligne,Quantite,formule,cte1,DateModif) values (12,'TCFV15','MATIERE',373,null,'1.8*0.15*CTE1','SURFACE',now());
</v>
      </c>
      <c r="CQ6" t="str">
        <f t="shared" si="0"/>
        <v xml:space="preserve">INSERT INTO SC_SystemeProduits(RefDimension,NomSysteme,typePresta,ligne,Quantite,formule,cte1,DateModif) values (13,'TCFV15','MATIERE',373,null,'1.8*0.15*CTE1','SURFACE',now());
</v>
      </c>
      <c r="CT6" t="str">
        <f t="shared" si="0"/>
        <v xml:space="preserve">INSERT INTO SC_SystemeProduits(RefDimension,NomSysteme,typePresta,ligne,Quantite,formule,cte1,DateModif) values (14,'TCFV15','MATIERE',373,null,'1.8*0.15*CTE1','SURFACE',now());
</v>
      </c>
      <c r="CW6" t="str">
        <f t="shared" si="0"/>
        <v xml:space="preserve">INSERT INTO SC_SystemeProduits(RefDimension,NomSysteme,typePresta,ligne,Quantite,formule,cte1,DateModif) values (15,'TCFV15','MATIERE',373,null,'1.8*0.15*CTE1','SURFACE',now());
</v>
      </c>
      <c r="CZ6" t="str">
        <f t="shared" si="0"/>
        <v xml:space="preserve">INSERT INTO SC_SystemeProduits(RefDimension,NomSysteme,typePresta,ligne,Quantite,formule,cte1,DateModif) values (16,'TCFV15','MATIERE',373,null,'1.8*0.15*CTE1','SURFACE',now());
</v>
      </c>
      <c r="DC6" t="str">
        <f t="shared" si="0"/>
        <v xml:space="preserve">INSERT INTO SC_SystemeProduits(RefDimension,NomSysteme,typePresta,ligne,Quantite,formule,cte1,DateModif) values (17,'TCFV15','MATIERE',373,null,'1.8*0.15*CTE1','SURFACE',now());
</v>
      </c>
      <c r="DF6" t="str">
        <f t="shared" si="0"/>
        <v xml:space="preserve">INSERT INTO SC_SystemeProduits(RefDimension,NomSysteme,typePresta,ligne,Quantite,formule,cte1,DateModif) values (18,'TCFV15','MATIERE',373,null,'1.8*0.15*CTE1','SURFACE',now());
</v>
      </c>
    </row>
    <row r="7" spans="1:112" x14ac:dyDescent="0.25">
      <c r="A7" s="67">
        <f>IF(B7="MATIERE",VLOOKUP($C7,MATIERE!$B$2:$K$601,10,0),IF(B7="MOA",VLOOKUP($C7,ATELIER!$B$2:$K$291,10,0),IF(B7="MOC",VLOOKUP($C7,CHANTIER!$B$2:$K$291,10,0),IF(B7="MP",VLOOKUP($C7,MINIPELLE!$B$2:$K$291,10,0),""))))</f>
        <v>376</v>
      </c>
      <c r="B7" s="89" t="s">
        <v>295</v>
      </c>
      <c r="C7" s="89" t="s">
        <v>252</v>
      </c>
      <c r="D7" s="89" t="s">
        <v>285</v>
      </c>
      <c r="E7" s="89">
        <v>3.6</v>
      </c>
      <c r="F7" s="90" t="s">
        <v>723</v>
      </c>
      <c r="G7" s="14" t="s">
        <v>715</v>
      </c>
      <c r="H7">
        <v>4.4000000000000004</v>
      </c>
      <c r="I7" s="68" t="s">
        <v>723</v>
      </c>
      <c r="J7" s="14" t="s">
        <v>715</v>
      </c>
      <c r="K7">
        <v>5.2</v>
      </c>
      <c r="L7" s="68" t="s">
        <v>723</v>
      </c>
      <c r="M7" s="14" t="s">
        <v>715</v>
      </c>
      <c r="N7">
        <v>6</v>
      </c>
      <c r="O7" s="68" t="s">
        <v>723</v>
      </c>
      <c r="P7" s="14" t="s">
        <v>715</v>
      </c>
      <c r="Q7">
        <v>6.8000000000000007</v>
      </c>
      <c r="R7" s="68" t="s">
        <v>723</v>
      </c>
      <c r="S7" s="14" t="s">
        <v>715</v>
      </c>
      <c r="T7">
        <v>7.6000000000000005</v>
      </c>
      <c r="U7" s="68" t="s">
        <v>723</v>
      </c>
      <c r="V7" s="14" t="s">
        <v>715</v>
      </c>
      <c r="W7">
        <v>8.4</v>
      </c>
      <c r="X7" s="68" t="s">
        <v>723</v>
      </c>
      <c r="Y7" s="14" t="s">
        <v>715</v>
      </c>
      <c r="Z7">
        <v>9.1999999999999993</v>
      </c>
      <c r="AA7" s="68" t="s">
        <v>723</v>
      </c>
      <c r="AB7" s="14" t="s">
        <v>715</v>
      </c>
      <c r="AC7">
        <v>10</v>
      </c>
      <c r="AD7" s="68" t="s">
        <v>723</v>
      </c>
      <c r="AE7" s="14" t="s">
        <v>715</v>
      </c>
      <c r="AF7">
        <v>11.600000000000001</v>
      </c>
      <c r="AG7" s="68" t="s">
        <v>723</v>
      </c>
      <c r="AH7" s="14" t="s">
        <v>715</v>
      </c>
      <c r="AI7">
        <v>11.600000000000001</v>
      </c>
      <c r="AJ7" s="68" t="s">
        <v>723</v>
      </c>
      <c r="AK7" s="14" t="s">
        <v>715</v>
      </c>
      <c r="AL7">
        <v>13.200000000000001</v>
      </c>
      <c r="AM7" s="68" t="s">
        <v>723</v>
      </c>
      <c r="AN7" s="14" t="s">
        <v>715</v>
      </c>
      <c r="AO7">
        <v>13.200000000000001</v>
      </c>
      <c r="AP7" s="68" t="s">
        <v>723</v>
      </c>
      <c r="AQ7" s="14" t="s">
        <v>715</v>
      </c>
      <c r="AR7">
        <v>14.8</v>
      </c>
      <c r="AS7" s="68" t="s">
        <v>723</v>
      </c>
      <c r="AT7" s="14" t="s">
        <v>715</v>
      </c>
      <c r="AU7">
        <v>16.399999999999999</v>
      </c>
      <c r="AV7" s="68" t="s">
        <v>723</v>
      </c>
      <c r="AW7" s="14" t="s">
        <v>715</v>
      </c>
      <c r="AX7">
        <v>16.399999999999999</v>
      </c>
      <c r="AY7" s="68" t="s">
        <v>723</v>
      </c>
      <c r="AZ7" s="14" t="s">
        <v>715</v>
      </c>
      <c r="BA7">
        <v>18</v>
      </c>
      <c r="BB7" s="68" t="s">
        <v>723</v>
      </c>
      <c r="BC7" s="14" t="s">
        <v>715</v>
      </c>
      <c r="BD7">
        <v>18</v>
      </c>
      <c r="BE7" s="14" t="s">
        <v>723</v>
      </c>
      <c r="BF7" s="14" t="s">
        <v>715</v>
      </c>
      <c r="BG7" t="str">
        <f t="shared" si="1"/>
        <v xml:space="preserve">INSERT INTO SC_SystemeProduits(RefDimension,NomSysteme,typePresta,ligne,Quantite,formule,cte1,DateModif) values (1,'TCFV15','MATIERE',376,null,'1.6*0.2*CTE1','SURFACE',now());
</v>
      </c>
      <c r="BJ7" t="str">
        <f t="shared" si="0"/>
        <v xml:space="preserve">INSERT INTO SC_SystemeProduits(RefDimension,NomSysteme,typePresta,ligne,Quantite,formule,cte1,DateModif) values (2,'TCFV15','MATIERE',376,null,'1.6*0.2*CTE1','SURFACE',now());
</v>
      </c>
      <c r="BM7" t="str">
        <f t="shared" si="0"/>
        <v xml:space="preserve">INSERT INTO SC_SystemeProduits(RefDimension,NomSysteme,typePresta,ligne,Quantite,formule,cte1,DateModif) values (3,'TCFV15','MATIERE',376,null,'1.6*0.2*CTE1','SURFACE',now());
</v>
      </c>
      <c r="BP7" t="str">
        <f t="shared" si="0"/>
        <v xml:space="preserve">INSERT INTO SC_SystemeProduits(RefDimension,NomSysteme,typePresta,ligne,Quantite,formule,cte1,DateModif) values (4,'TCFV15','MATIERE',376,null,'1.6*0.2*CTE1','SURFACE',now());
</v>
      </c>
      <c r="BS7" t="str">
        <f t="shared" si="0"/>
        <v xml:space="preserve">INSERT INTO SC_SystemeProduits(RefDimension,NomSysteme,typePresta,ligne,Quantite,formule,cte1,DateModif) values (5,'TCFV15','MATIERE',376,null,'1.6*0.2*CTE1','SURFACE',now());
</v>
      </c>
      <c r="BV7" t="str">
        <f t="shared" si="0"/>
        <v xml:space="preserve">INSERT INTO SC_SystemeProduits(RefDimension,NomSysteme,typePresta,ligne,Quantite,formule,cte1,DateModif) values (6,'TCFV15','MATIERE',376,null,'1.6*0.2*CTE1','SURFACE',now());
</v>
      </c>
      <c r="BY7" t="str">
        <f t="shared" si="0"/>
        <v xml:space="preserve">INSERT INTO SC_SystemeProduits(RefDimension,NomSysteme,typePresta,ligne,Quantite,formule,cte1,DateModif) values (7,'TCFV15','MATIERE',376,null,'1.6*0.2*CTE1','SURFACE',now());
</v>
      </c>
      <c r="CB7" t="str">
        <f t="shared" si="0"/>
        <v xml:space="preserve">INSERT INTO SC_SystemeProduits(RefDimension,NomSysteme,typePresta,ligne,Quantite,formule,cte1,DateModif) values (8,'TCFV15','MATIERE',376,null,'1.6*0.2*CTE1','SURFACE',now());
</v>
      </c>
      <c r="CE7" t="str">
        <f t="shared" si="0"/>
        <v xml:space="preserve">INSERT INTO SC_SystemeProduits(RefDimension,NomSysteme,typePresta,ligne,Quantite,formule,cte1,DateModif) values (9,'TCFV15','MATIERE',376,null,'1.6*0.2*CTE1','SURFACE',now());
</v>
      </c>
      <c r="CH7" t="str">
        <f t="shared" si="0"/>
        <v xml:space="preserve">INSERT INTO SC_SystemeProduits(RefDimension,NomSysteme,typePresta,ligne,Quantite,formule,cte1,DateModif) values (10,'TCFV15','MATIERE',376,null,'1.6*0.2*CTE1','SURFACE',now());
</v>
      </c>
      <c r="CK7" t="str">
        <f t="shared" si="0"/>
        <v xml:space="preserve">INSERT INTO SC_SystemeProduits(RefDimension,NomSysteme,typePresta,ligne,Quantite,formule,cte1,DateModif) values (11,'TCFV15','MATIERE',376,null,'1.6*0.2*CTE1','SURFACE',now());
</v>
      </c>
      <c r="CN7" t="str">
        <f t="shared" si="0"/>
        <v xml:space="preserve">INSERT INTO SC_SystemeProduits(RefDimension,NomSysteme,typePresta,ligne,Quantite,formule,cte1,DateModif) values (12,'TCFV15','MATIERE',376,null,'1.6*0.2*CTE1','SURFACE',now());
</v>
      </c>
      <c r="CQ7" t="str">
        <f t="shared" si="0"/>
        <v xml:space="preserve">INSERT INTO SC_SystemeProduits(RefDimension,NomSysteme,typePresta,ligne,Quantite,formule,cte1,DateModif) values (13,'TCFV15','MATIERE',376,null,'1.6*0.2*CTE1','SURFACE',now());
</v>
      </c>
      <c r="CT7" t="str">
        <f t="shared" si="0"/>
        <v xml:space="preserve">INSERT INTO SC_SystemeProduits(RefDimension,NomSysteme,typePresta,ligne,Quantite,formule,cte1,DateModif) values (14,'TCFV15','MATIERE',376,null,'1.6*0.2*CTE1','SURFACE',now());
</v>
      </c>
      <c r="CW7" t="str">
        <f t="shared" si="0"/>
        <v xml:space="preserve">INSERT INTO SC_SystemeProduits(RefDimension,NomSysteme,typePresta,ligne,Quantite,formule,cte1,DateModif) values (15,'TCFV15','MATIERE',376,null,'1.6*0.2*CTE1','SURFACE',now());
</v>
      </c>
      <c r="CZ7" t="str">
        <f t="shared" si="0"/>
        <v xml:space="preserve">INSERT INTO SC_SystemeProduits(RefDimension,NomSysteme,typePresta,ligne,Quantite,formule,cte1,DateModif) values (16,'TCFV15','MATIERE',376,null,'1.6*0.2*CTE1','SURFACE',now());
</v>
      </c>
      <c r="DC7" t="str">
        <f t="shared" si="0"/>
        <v xml:space="preserve">INSERT INTO SC_SystemeProduits(RefDimension,NomSysteme,typePresta,ligne,Quantite,formule,cte1,DateModif) values (17,'TCFV15','MATIERE',376,null,'1.6*0.2*CTE1','SURFACE',now());
</v>
      </c>
      <c r="DF7" t="str">
        <f t="shared" si="0"/>
        <v xml:space="preserve">INSERT INTO SC_SystemeProduits(RefDimension,NomSysteme,typePresta,ligne,Quantite,formule,cte1,DateModif) values (18,'TCFV15','MATIERE',376,null,'1.6*0.2*CTE1','SURFACE',now());
</v>
      </c>
    </row>
    <row r="8" spans="1:112" x14ac:dyDescent="0.25">
      <c r="A8" s="67">
        <f>IF(B8="MATIERE",VLOOKUP($C8,MATIERE!$B$2:$K$601,10,0),IF(B8="MOA",VLOOKUP($C8,ATELIER!$B$2:$K$291,10,0),IF(B8="MOC",VLOOKUP($C8,CHANTIER!$B$2:$K$291,10,0),IF(B8="MP",VLOOKUP($C8,MINIPELLE!$B$2:$K$291,10,0),""))))</f>
        <v>379</v>
      </c>
      <c r="B8" s="89" t="s">
        <v>295</v>
      </c>
      <c r="C8" s="89" t="s">
        <v>726</v>
      </c>
      <c r="D8" s="89" t="s">
        <v>8</v>
      </c>
      <c r="E8" s="89">
        <v>1</v>
      </c>
      <c r="F8" s="90"/>
      <c r="BG8" t="str">
        <f t="shared" si="1"/>
        <v xml:space="preserve">INSERT INTO SC_SystemeProduits(RefDimension,NomSysteme,typePresta,ligne,Quantite,formule,cte1,DateModif) values (1,'TCFV15','MATIERE',379,1,null,null,now());
</v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25">
      <c r="A9" s="67">
        <f>IF(B9="MATIERE",VLOOKUP($C9,MATIERE!$B$2:$K$601,10,0),IF(B9="MOA",VLOOKUP($C9,ATELIER!$B$2:$K$291,10,0),IF(B9="MOC",VLOOKUP($C9,CHANTIER!$B$2:$K$291,10,0),IF(B9="MP",VLOOKUP($C9,MINIPELLE!$B$2:$K$291,10,0),""))))</f>
        <v>380</v>
      </c>
      <c r="B9" s="89" t="s">
        <v>295</v>
      </c>
      <c r="C9" s="89" t="s">
        <v>727</v>
      </c>
      <c r="D9" s="89" t="s">
        <v>8</v>
      </c>
      <c r="E9" s="89"/>
      <c r="F9" s="90"/>
      <c r="H9">
        <v>1</v>
      </c>
      <c r="BG9" t="str">
        <f t="shared" si="1"/>
        <v/>
      </c>
      <c r="BJ9" t="str">
        <f t="shared" ref="BJ9:BJ5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(2,'TCFV15','MATIERE',380,1,null,null,now());
</v>
      </c>
      <c r="BM9" t="str">
        <f t="shared" ref="BM9:BM5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5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5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67">
        <f>IF(B10="MATIERE",VLOOKUP($C10,MATIERE!$B$2:$K$601,10,0),IF(B10="MOA",VLOOKUP($C10,ATELIER!$B$2:$K$291,10,0),IF(B10="MOC",VLOOKUP($C10,CHANTIER!$B$2:$K$291,10,0),IF(B10="MP",VLOOKUP($C10,MINIPELLE!$B$2:$K$291,10,0),""))))</f>
        <v>381</v>
      </c>
      <c r="B10" s="89" t="s">
        <v>295</v>
      </c>
      <c r="C10" s="89" t="s">
        <v>728</v>
      </c>
      <c r="D10" s="89" t="s">
        <v>8</v>
      </c>
      <c r="E10" s="89"/>
      <c r="F10" s="90"/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(3,'TCFV15','MATIERE',381,1,null,null,now());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67">
        <f>IF(B11="MATIERE",VLOOKUP($C11,MATIERE!$B$2:$K$601,10,0),IF(B11="MOA",VLOOKUP($C11,ATELIER!$B$2:$K$291,10,0),IF(B11="MOC",VLOOKUP($C11,CHANTIER!$B$2:$K$291,10,0),IF(B11="MP",VLOOKUP($C11,MINIPELLE!$B$2:$K$291,10,0),""))))</f>
        <v>382</v>
      </c>
      <c r="B11" s="89" t="s">
        <v>295</v>
      </c>
      <c r="C11" s="89" t="s">
        <v>729</v>
      </c>
      <c r="D11" s="89" t="s">
        <v>8</v>
      </c>
      <c r="E11" s="89"/>
      <c r="F11" s="90"/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(4,'TCFV15','MATIERE',382,1,null,null,now());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67">
        <f>IF(B12="MATIERE",VLOOKUP($C12,MATIERE!$B$2:$K$601,10,0),IF(B12="MOA",VLOOKUP($C12,ATELIER!$B$2:$K$291,10,0),IF(B12="MOC",VLOOKUP($C12,CHANTIER!$B$2:$K$291,10,0),IF(B12="MP",VLOOKUP($C12,MINIPELLE!$B$2:$K$291,10,0),""))))</f>
        <v>383</v>
      </c>
      <c r="B12" s="89" t="s">
        <v>295</v>
      </c>
      <c r="C12" s="89" t="s">
        <v>730</v>
      </c>
      <c r="D12" s="89" t="s">
        <v>8</v>
      </c>
      <c r="E12" s="89"/>
      <c r="F12" s="90"/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(5,'TCFV15','MATIERE',383,1,null,null,now());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67">
        <f>IF(B13="MATIERE",VLOOKUP($C13,MATIERE!$B$2:$K$601,10,0),IF(B13="MOA",VLOOKUP($C13,ATELIER!$B$2:$K$291,10,0),IF(B13="MOC",VLOOKUP($C13,CHANTIER!$B$2:$K$291,10,0),IF(B13="MP",VLOOKUP($C13,MINIPELLE!$B$2:$K$291,10,0),""))))</f>
        <v>384</v>
      </c>
      <c r="B13" s="89" t="s">
        <v>295</v>
      </c>
      <c r="C13" s="89" t="s">
        <v>731</v>
      </c>
      <c r="D13" s="89" t="s">
        <v>8</v>
      </c>
      <c r="E13" s="89"/>
      <c r="F13" s="90"/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(6,'TCFV15','MATIERE',384,1,null,null,now());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67">
        <f>IF(B14="MATIERE",VLOOKUP($C14,MATIERE!$B$2:$K$601,10,0),IF(B14="MOA",VLOOKUP($C14,ATELIER!$B$2:$K$291,10,0),IF(B14="MOC",VLOOKUP($C14,CHANTIER!$B$2:$K$291,10,0),IF(B14="MP",VLOOKUP($C14,MINIPELLE!$B$2:$K$291,10,0),""))))</f>
        <v>385</v>
      </c>
      <c r="B14" s="89" t="s">
        <v>295</v>
      </c>
      <c r="C14" s="89" t="s">
        <v>732</v>
      </c>
      <c r="D14" s="89" t="s">
        <v>8</v>
      </c>
      <c r="E14" s="89"/>
      <c r="F14" s="90"/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(7,'TCFV15','MATIERE',385,1,null,null,now());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67">
        <f>IF(B15="MATIERE",VLOOKUP($C15,MATIERE!$B$2:$K$601,10,0),IF(B15="MOA",VLOOKUP($C15,ATELIER!$B$2:$K$291,10,0),IF(B15="MOC",VLOOKUP($C15,CHANTIER!$B$2:$K$291,10,0),IF(B15="MP",VLOOKUP($C15,MINIPELLE!$B$2:$K$291,10,0),""))))</f>
        <v>386</v>
      </c>
      <c r="B15" s="89" t="s">
        <v>295</v>
      </c>
      <c r="C15" s="89" t="s">
        <v>733</v>
      </c>
      <c r="D15" s="89" t="s">
        <v>8</v>
      </c>
      <c r="E15" s="89"/>
      <c r="F15" s="90"/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(8,'TCFV15','MATIERE',386,1,null,null,now());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67">
        <f>IF(B16="MATIERE",VLOOKUP($C16,MATIERE!$B$2:$K$601,10,0),IF(B16="MOA",VLOOKUP($C16,ATELIER!$B$2:$K$291,10,0),IF(B16="MOC",VLOOKUP($C16,CHANTIER!$B$2:$K$291,10,0),IF(B16="MP",VLOOKUP($C16,MINIPELLE!$B$2:$K$291,10,0),""))))</f>
        <v>387</v>
      </c>
      <c r="B16" s="89" t="s">
        <v>295</v>
      </c>
      <c r="C16" s="89" t="s">
        <v>734</v>
      </c>
      <c r="D16" s="89" t="s">
        <v>8</v>
      </c>
      <c r="E16" s="89"/>
      <c r="F16" s="90"/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(9,'TCFV15','MATIERE',387,1,null,null,now());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67">
        <f>IF(B17="MATIERE",VLOOKUP($C17,MATIERE!$B$2:$K$601,10,0),IF(B17="MOA",VLOOKUP($C17,ATELIER!$B$2:$K$291,10,0),IF(B17="MOC",VLOOKUP($C17,CHANTIER!$B$2:$K$291,10,0),IF(B17="MP",VLOOKUP($C17,MINIPELLE!$B$2:$K$291,10,0),""))))</f>
        <v>388</v>
      </c>
      <c r="B17" s="89" t="s">
        <v>295</v>
      </c>
      <c r="C17" s="89" t="s">
        <v>735</v>
      </c>
      <c r="D17" s="89" t="s">
        <v>8</v>
      </c>
      <c r="E17" s="89"/>
      <c r="F17" s="90"/>
      <c r="AF17">
        <v>1</v>
      </c>
      <c r="AI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(10,'TCFV15','MATIERE',388,1,null,null,now());
</v>
      </c>
      <c r="CK17" t="str">
        <f t="shared" si="11"/>
        <v xml:space="preserve">INSERT INTO SC_SystemeProduits(RefDimension,NomSysteme,typePresta,ligne,Quantite,formule,cte1,DateModif) values (11,'TCFV15','MATIERE',388,1,null,null,now());
</v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25">
      <c r="A18" s="67">
        <f>IF(B18="MATIERE",VLOOKUP($C18,MATIERE!$B$2:$K$601,10,0),IF(B18="MOA",VLOOKUP($C18,ATELIER!$B$2:$K$291,10,0),IF(B18="MOC",VLOOKUP($C18,CHANTIER!$B$2:$K$291,10,0),IF(B18="MP",VLOOKUP($C18,MINIPELLE!$B$2:$K$291,10,0),""))))</f>
        <v>389</v>
      </c>
      <c r="B18" s="89" t="s">
        <v>295</v>
      </c>
      <c r="C18" s="89" t="s">
        <v>736</v>
      </c>
      <c r="D18" s="89" t="s">
        <v>8</v>
      </c>
      <c r="E18" s="89"/>
      <c r="F18" s="90"/>
      <c r="AL18">
        <v>1</v>
      </c>
      <c r="AO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 xml:space="preserve">INSERT INTO SC_SystemeProduits(RefDimension,NomSysteme,typePresta,ligne,Quantite,formule,cte1,DateModif) values (12,'TCFV15','MATIERE',389,1,null,null,now());
</v>
      </c>
      <c r="CQ18" t="str">
        <f t="shared" si="13"/>
        <v xml:space="preserve">INSERT INTO SC_SystemeProduits(RefDimension,NomSysteme,typePresta,ligne,Quantite,formule,cte1,DateModif) values (13,'TCFV15','MATIERE',389,1,null,null,now());
</v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67">
        <f>IF(B19="MATIERE",VLOOKUP($C19,MATIERE!$B$2:$K$601,10,0),IF(B19="MOA",VLOOKUP($C19,ATELIER!$B$2:$K$291,10,0),IF(B19="MOC",VLOOKUP($C19,CHANTIER!$B$2:$K$291,10,0),IF(B19="MP",VLOOKUP($C19,MINIPELLE!$B$2:$K$291,10,0),""))))</f>
        <v>390</v>
      </c>
      <c r="B19" s="89" t="s">
        <v>295</v>
      </c>
      <c r="C19" s="89" t="s">
        <v>737</v>
      </c>
      <c r="D19" s="89" t="s">
        <v>8</v>
      </c>
      <c r="E19" s="89"/>
      <c r="F19" s="90"/>
      <c r="AR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 xml:space="preserve">INSERT INTO SC_SystemeProduits(RefDimension,NomSysteme,typePresta,ligne,Quantite,formule,cte1,DateModif) values (14,'TCFV15','MATIERE',390,1,null,null,now());
</v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A20" s="67">
        <f>IF(B20="MATIERE",VLOOKUP($C20,MATIERE!$B$2:$K$601,10,0),IF(B20="MOA",VLOOKUP($C20,ATELIER!$B$2:$K$291,10,0),IF(B20="MOC",VLOOKUP($C20,CHANTIER!$B$2:$K$291,10,0),IF(B20="MP",VLOOKUP($C20,MINIPELLE!$B$2:$K$291,10,0),""))))</f>
        <v>391</v>
      </c>
      <c r="B20" s="89" t="s">
        <v>295</v>
      </c>
      <c r="C20" s="89" t="s">
        <v>738</v>
      </c>
      <c r="D20" s="89" t="s">
        <v>8</v>
      </c>
      <c r="E20" s="89"/>
      <c r="F20" s="90"/>
      <c r="AU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 xml:space="preserve">INSERT INTO SC_SystemeProduits(RefDimension,NomSysteme,typePresta,ligne,Quantite,formule,cte1,DateModif) values (15,'TCFV15','MATIERE',391,1,null,null,now());
</v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A21" s="67">
        <f>IF(B21="MATIERE",VLOOKUP($C21,MATIERE!$B$2:$K$601,10,0),IF(B21="MOA",VLOOKUP($C21,ATELIER!$B$2:$K$291,10,0),IF(B21="MOC",VLOOKUP($C21,CHANTIER!$B$2:$K$291,10,0),IF(B21="MP",VLOOKUP($C21,MINIPELLE!$B$2:$K$291,10,0),""))))</f>
        <v>391</v>
      </c>
      <c r="B21" s="89" t="s">
        <v>295</v>
      </c>
      <c r="C21" s="89" t="s">
        <v>738</v>
      </c>
      <c r="D21" s="89" t="s">
        <v>8</v>
      </c>
      <c r="E21" s="89"/>
      <c r="F21" s="90"/>
      <c r="AX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 xml:space="preserve">INSERT INTO SC_SystemeProduits(RefDimension,NomSysteme,typePresta,ligne,Quantite,formule,cte1,DateModif) values (16,'TCFV15','MATIERE',391,1,null,null,now());
</v>
      </c>
      <c r="DC21" t="str">
        <f t="shared" si="17"/>
        <v/>
      </c>
      <c r="DF21" t="str">
        <f t="shared" si="18"/>
        <v/>
      </c>
    </row>
    <row r="22" spans="1:110" x14ac:dyDescent="0.25">
      <c r="A22" s="67">
        <f>IF(B22="MATIERE",VLOOKUP($C22,MATIERE!$B$2:$K$601,10,0),IF(B22="MOA",VLOOKUP($C22,ATELIER!$B$2:$K$291,10,0),IF(B22="MOC",VLOOKUP($C22,CHANTIER!$B$2:$K$291,10,0),IF(B22="MP",VLOOKUP($C22,MINIPELLE!$B$2:$K$291,10,0),""))))</f>
        <v>392</v>
      </c>
      <c r="B22" s="89" t="s">
        <v>295</v>
      </c>
      <c r="C22" s="89" t="s">
        <v>739</v>
      </c>
      <c r="D22" s="89" t="s">
        <v>8</v>
      </c>
      <c r="E22" s="89"/>
      <c r="F22" s="90"/>
      <c r="BA22">
        <v>1</v>
      </c>
      <c r="BD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 xml:space="preserve">INSERT INTO SC_SystemeProduits(RefDimension,NomSysteme,typePresta,ligne,Quantite,formule,cte1,DateModif) values (17,'TCFV15','MATIERE',392,1,null,null,now());
</v>
      </c>
      <c r="DF22" t="str">
        <f t="shared" si="18"/>
        <v xml:space="preserve">INSERT INTO SC_SystemeProduits(RefDimension,NomSysteme,typePresta,ligne,Quantite,formule,cte1,DateModif) values (18,'TCFV15','MATIERE',392,1,null,null,now());
</v>
      </c>
    </row>
    <row r="23" spans="1:110" x14ac:dyDescent="0.25">
      <c r="A23" s="67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s="89" t="s">
        <v>295</v>
      </c>
      <c r="C23" s="89" t="s">
        <v>273</v>
      </c>
      <c r="D23" s="89" t="s">
        <v>42</v>
      </c>
      <c r="E23" s="89">
        <v>2.5</v>
      </c>
      <c r="F23" s="90" t="s">
        <v>673</v>
      </c>
      <c r="G23" s="14" t="s">
        <v>674</v>
      </c>
      <c r="H23">
        <v>2.5</v>
      </c>
      <c r="I23" s="14" t="s">
        <v>673</v>
      </c>
      <c r="J23" s="14" t="s">
        <v>674</v>
      </c>
      <c r="K23">
        <v>2.5</v>
      </c>
      <c r="L23" s="14" t="s">
        <v>673</v>
      </c>
      <c r="M23" s="14" t="s">
        <v>674</v>
      </c>
      <c r="N23">
        <v>2.5</v>
      </c>
      <c r="O23" s="14" t="s">
        <v>673</v>
      </c>
      <c r="P23" s="14" t="s">
        <v>674</v>
      </c>
      <c r="Q23">
        <v>2.5</v>
      </c>
      <c r="R23" s="14" t="s">
        <v>673</v>
      </c>
      <c r="S23" s="14" t="s">
        <v>674</v>
      </c>
      <c r="T23">
        <v>2.5</v>
      </c>
      <c r="U23" s="14" t="s">
        <v>673</v>
      </c>
      <c r="V23" s="14" t="s">
        <v>674</v>
      </c>
      <c r="W23">
        <v>2.5</v>
      </c>
      <c r="X23" s="14" t="s">
        <v>673</v>
      </c>
      <c r="Y23" s="14" t="s">
        <v>674</v>
      </c>
      <c r="Z23">
        <v>2.5</v>
      </c>
      <c r="AA23" s="14" t="s">
        <v>673</v>
      </c>
      <c r="AB23" s="14" t="s">
        <v>674</v>
      </c>
      <c r="AC23">
        <v>2.5</v>
      </c>
      <c r="AD23" s="14" t="s">
        <v>673</v>
      </c>
      <c r="AE23" s="14" t="s">
        <v>674</v>
      </c>
      <c r="AF23">
        <v>2.5</v>
      </c>
      <c r="AG23" s="14" t="s">
        <v>673</v>
      </c>
      <c r="AH23" s="14" t="s">
        <v>674</v>
      </c>
      <c r="AI23">
        <v>2.5</v>
      </c>
      <c r="AJ23" s="14" t="s">
        <v>673</v>
      </c>
      <c r="AK23" s="14" t="s">
        <v>674</v>
      </c>
      <c r="AL23">
        <v>2.5</v>
      </c>
      <c r="AM23" s="14" t="s">
        <v>673</v>
      </c>
      <c r="AN23" s="14" t="s">
        <v>674</v>
      </c>
      <c r="AO23">
        <v>2.5</v>
      </c>
      <c r="AP23" s="14" t="s">
        <v>673</v>
      </c>
      <c r="AQ23" s="14" t="s">
        <v>674</v>
      </c>
      <c r="AR23">
        <v>2.5</v>
      </c>
      <c r="AS23" s="14" t="s">
        <v>673</v>
      </c>
      <c r="AT23" s="14" t="s">
        <v>674</v>
      </c>
      <c r="AU23">
        <v>2.5</v>
      </c>
      <c r="AV23" s="14" t="s">
        <v>673</v>
      </c>
      <c r="AW23" s="14" t="s">
        <v>674</v>
      </c>
      <c r="AX23">
        <v>2.5</v>
      </c>
      <c r="AY23" s="14" t="s">
        <v>673</v>
      </c>
      <c r="AZ23" s="14" t="s">
        <v>674</v>
      </c>
      <c r="BA23">
        <v>2.5</v>
      </c>
      <c r="BB23" s="14" t="s">
        <v>673</v>
      </c>
      <c r="BC23" s="14" t="s">
        <v>674</v>
      </c>
      <c r="BD23">
        <v>2.5</v>
      </c>
      <c r="BE23" s="14" t="s">
        <v>673</v>
      </c>
      <c r="BF23" s="14" t="s">
        <v>674</v>
      </c>
      <c r="BG23" t="str">
        <f t="shared" si="1"/>
        <v xml:space="preserve">INSERT INTO SC_SystemeProduits(RefDimension,NomSysteme,typePresta,ligne,Quantite,formule,cte1,DateModif) values (1,'TCFV15','MATIERE',360,null,'CTE1*1','LARGEUR',now());
</v>
      </c>
      <c r="BJ23" t="str">
        <f t="shared" si="2"/>
        <v xml:space="preserve">INSERT INTO SC_SystemeProduits(RefDimension,NomSysteme,typePresta,ligne,Quantite,formule,cte1,DateModif) values (2,'TCFV15','MATIERE',360,null,'CTE1*1','LARGEUR',now());
</v>
      </c>
      <c r="BM23" t="str">
        <f t="shared" si="3"/>
        <v xml:space="preserve">INSERT INTO SC_SystemeProduits(RefDimension,NomSysteme,typePresta,ligne,Quantite,formule,cte1,DateModif) values (3,'TCFV15','MATIERE',360,null,'CTE1*1','LARGEUR',now());
</v>
      </c>
      <c r="BP23" t="str">
        <f t="shared" si="4"/>
        <v xml:space="preserve">INSERT INTO SC_SystemeProduits(RefDimension,NomSysteme,typePresta,ligne,Quantite,formule,cte1,DateModif) values (4,'TCFV15','MATIERE',360,null,'CTE1*1','LARGEUR',now());
</v>
      </c>
      <c r="BS23" t="str">
        <f t="shared" si="5"/>
        <v xml:space="preserve">INSERT INTO SC_SystemeProduits(RefDimension,NomSysteme,typePresta,ligne,Quantite,formule,cte1,DateModif) values (5,'TCFV15','MATIERE',360,null,'CTE1*1','LARGEUR',now());
</v>
      </c>
      <c r="BV23" t="str">
        <f t="shared" si="6"/>
        <v xml:space="preserve">INSERT INTO SC_SystemeProduits(RefDimension,NomSysteme,typePresta,ligne,Quantite,formule,cte1,DateModif) values (6,'TCFV15','MATIERE',360,null,'CTE1*1','LARGEUR',now());
</v>
      </c>
      <c r="BY23" t="str">
        <f t="shared" si="7"/>
        <v xml:space="preserve">INSERT INTO SC_SystemeProduits(RefDimension,NomSysteme,typePresta,ligne,Quantite,formule,cte1,DateModif) values (7,'TCFV15','MATIERE',360,null,'CTE1*1','LARGEUR',now());
</v>
      </c>
      <c r="CB23" t="str">
        <f t="shared" si="8"/>
        <v xml:space="preserve">INSERT INTO SC_SystemeProduits(RefDimension,NomSysteme,typePresta,ligne,Quantite,formule,cte1,DateModif) values (8,'TCFV15','MATIERE',360,null,'CTE1*1','LARGEUR',now());
</v>
      </c>
      <c r="CE23" t="str">
        <f t="shared" si="9"/>
        <v xml:space="preserve">INSERT INTO SC_SystemeProduits(RefDimension,NomSysteme,typePresta,ligne,Quantite,formule,cte1,DateModif) values (9,'TCFV15','MATIERE',360,null,'CTE1*1','LARGEUR',now());
</v>
      </c>
      <c r="CH23" t="str">
        <f t="shared" si="10"/>
        <v xml:space="preserve">INSERT INTO SC_SystemeProduits(RefDimension,NomSysteme,typePresta,ligne,Quantite,formule,cte1,DateModif) values (10,'TCFV15','MATIERE',360,null,'CTE1*1','LARGEUR',now());
</v>
      </c>
      <c r="CK23" t="str">
        <f t="shared" si="11"/>
        <v xml:space="preserve">INSERT INTO SC_SystemeProduits(RefDimension,NomSysteme,typePresta,ligne,Quantite,formule,cte1,DateModif) values (11,'TCFV15','MATIERE',360,null,'CTE1*1','LARGEUR',now());
</v>
      </c>
      <c r="CN23" t="str">
        <f t="shared" si="12"/>
        <v xml:space="preserve">INSERT INTO SC_SystemeProduits(RefDimension,NomSysteme,typePresta,ligne,Quantite,formule,cte1,DateModif) values (12,'TCFV15','MATIERE',360,null,'CTE1*1','LARGEUR',now());
</v>
      </c>
      <c r="CQ23" t="str">
        <f t="shared" si="13"/>
        <v xml:space="preserve">INSERT INTO SC_SystemeProduits(RefDimension,NomSysteme,typePresta,ligne,Quantite,formule,cte1,DateModif) values (13,'TCFV15','MATIERE',360,null,'CTE1*1','LARGEUR',now());
</v>
      </c>
      <c r="CT23" t="str">
        <f t="shared" si="14"/>
        <v xml:space="preserve">INSERT INTO SC_SystemeProduits(RefDimension,NomSysteme,typePresta,ligne,Quantite,formule,cte1,DateModif) values (14,'TCFV15','MATIERE',360,null,'CTE1*1','LARGEUR',now());
</v>
      </c>
      <c r="CW23" t="str">
        <f t="shared" si="15"/>
        <v xml:space="preserve">INSERT INTO SC_SystemeProduits(RefDimension,NomSysteme,typePresta,ligne,Quantite,formule,cte1,DateModif) values (15,'TCFV15','MATIERE',360,null,'CTE1*1','LARGEUR',now());
</v>
      </c>
      <c r="CZ23" t="str">
        <f t="shared" si="16"/>
        <v xml:space="preserve">INSERT INTO SC_SystemeProduits(RefDimension,NomSysteme,typePresta,ligne,Quantite,formule,cte1,DateModif) values (16,'TCFV15','MATIERE',360,null,'CTE1*1','LARGEUR',now());
</v>
      </c>
      <c r="DC23" t="str">
        <f t="shared" si="17"/>
        <v xml:space="preserve">INSERT INTO SC_SystemeProduits(RefDimension,NomSysteme,typePresta,ligne,Quantite,formule,cte1,DateModif) values (17,'TCFV15','MATIERE',360,null,'CTE1*1','LARGEUR',now());
</v>
      </c>
      <c r="DF23" t="str">
        <f t="shared" si="18"/>
        <v xml:space="preserve">INSERT INTO SC_SystemeProduits(RefDimension,NomSysteme,typePresta,ligne,Quantite,formule,cte1,DateModif) values (18,'TCFV15','MATIERE',360,null,'CTE1*1','LARGEUR',now());
</v>
      </c>
    </row>
    <row r="24" spans="1:110" x14ac:dyDescent="0.25">
      <c r="A24" s="67">
        <f>IF(B24="MATIERE",VLOOKUP($C24,MATIERE!$B$2:$K$601,10,0),IF(B24="MOA",VLOOKUP($C24,ATELIER!$B$2:$K$291,10,0),IF(B24="MOC",VLOOKUP($C24,CHANTIER!$B$2:$K$291,10,0),IF(B24="MP",VLOOKUP($C24,MINIPELLE!$B$2:$K$291,10,0),""))))</f>
        <v>454</v>
      </c>
      <c r="B24" s="89" t="s">
        <v>295</v>
      </c>
      <c r="C24" s="89" t="s">
        <v>1423</v>
      </c>
      <c r="D24" s="89" t="s">
        <v>8</v>
      </c>
      <c r="E24" s="89">
        <v>2</v>
      </c>
      <c r="F24" s="90"/>
      <c r="H24">
        <v>2</v>
      </c>
      <c r="K24">
        <v>2</v>
      </c>
      <c r="N24">
        <v>2</v>
      </c>
      <c r="Q24">
        <v>2</v>
      </c>
      <c r="T24">
        <v>2</v>
      </c>
      <c r="W24">
        <v>2</v>
      </c>
      <c r="Z24">
        <v>2</v>
      </c>
      <c r="AC24">
        <v>2</v>
      </c>
      <c r="AF24">
        <v>2</v>
      </c>
      <c r="AI24">
        <v>2</v>
      </c>
      <c r="AL24">
        <v>2</v>
      </c>
      <c r="AO24">
        <v>2</v>
      </c>
      <c r="AR24">
        <v>2</v>
      </c>
      <c r="AU24">
        <v>2</v>
      </c>
      <c r="AX24">
        <v>2</v>
      </c>
      <c r="BA24">
        <v>2</v>
      </c>
      <c r="BD24">
        <v>2</v>
      </c>
      <c r="BG24" t="str">
        <f t="shared" si="1"/>
        <v xml:space="preserve">INSERT INTO SC_SystemeProduits(RefDimension,NomSysteme,typePresta,ligne,Quantite,formule,cte1,DateModif) values (1,'TCFV15','MATIERE',454,2,null,null,now());
</v>
      </c>
      <c r="BJ24" t="str">
        <f t="shared" si="2"/>
        <v xml:space="preserve">INSERT INTO SC_SystemeProduits(RefDimension,NomSysteme,typePresta,ligne,Quantite,formule,cte1,DateModif) values (2,'TCFV15','MATIERE',454,2,null,null,now());
</v>
      </c>
      <c r="BM24" t="str">
        <f t="shared" si="3"/>
        <v xml:space="preserve">INSERT INTO SC_SystemeProduits(RefDimension,NomSysteme,typePresta,ligne,Quantite,formule,cte1,DateModif) values (3,'TCFV15','MATIERE',454,2,null,null,now());
</v>
      </c>
      <c r="BP24" t="str">
        <f t="shared" si="4"/>
        <v xml:space="preserve">INSERT INTO SC_SystemeProduits(RefDimension,NomSysteme,typePresta,ligne,Quantite,formule,cte1,DateModif) values (4,'TCFV15','MATIERE',454,2,null,null,now());
</v>
      </c>
      <c r="BS24" t="str">
        <f t="shared" si="5"/>
        <v xml:space="preserve">INSERT INTO SC_SystemeProduits(RefDimension,NomSysteme,typePresta,ligne,Quantite,formule,cte1,DateModif) values (5,'TCFV15','MATIERE',454,2,null,null,now());
</v>
      </c>
      <c r="BV24" t="str">
        <f t="shared" si="6"/>
        <v xml:space="preserve">INSERT INTO SC_SystemeProduits(RefDimension,NomSysteme,typePresta,ligne,Quantite,formule,cte1,DateModif) values (6,'TCFV15','MATIERE',454,2,null,null,now());
</v>
      </c>
      <c r="BY24" t="str">
        <f t="shared" si="7"/>
        <v xml:space="preserve">INSERT INTO SC_SystemeProduits(RefDimension,NomSysteme,typePresta,ligne,Quantite,formule,cte1,DateModif) values (7,'TCFV15','MATIERE',454,2,null,null,now());
</v>
      </c>
      <c r="CB24" t="str">
        <f t="shared" si="8"/>
        <v xml:space="preserve">INSERT INTO SC_SystemeProduits(RefDimension,NomSysteme,typePresta,ligne,Quantite,formule,cte1,DateModif) values (8,'TCFV15','MATIERE',454,2,null,null,now());
</v>
      </c>
      <c r="CE24" t="str">
        <f t="shared" si="9"/>
        <v xml:space="preserve">INSERT INTO SC_SystemeProduits(RefDimension,NomSysteme,typePresta,ligne,Quantite,formule,cte1,DateModif) values (9,'TCFV15','MATIERE',454,2,null,null,now());
</v>
      </c>
      <c r="CH24" t="str">
        <f t="shared" si="10"/>
        <v xml:space="preserve">INSERT INTO SC_SystemeProduits(RefDimension,NomSysteme,typePresta,ligne,Quantite,formule,cte1,DateModif) values (10,'TCFV15','MATIERE',454,2,null,null,now());
</v>
      </c>
      <c r="CK24" t="str">
        <f t="shared" si="11"/>
        <v xml:space="preserve">INSERT INTO SC_SystemeProduits(RefDimension,NomSysteme,typePresta,ligne,Quantite,formule,cte1,DateModif) values (11,'TCFV15','MATIERE',454,2,null,null,now());
</v>
      </c>
      <c r="CN24" t="str">
        <f t="shared" si="12"/>
        <v xml:space="preserve">INSERT INTO SC_SystemeProduits(RefDimension,NomSysteme,typePresta,ligne,Quantite,formule,cte1,DateModif) values (12,'TCFV15','MATIERE',454,2,null,null,now());
</v>
      </c>
      <c r="CQ24" t="str">
        <f t="shared" si="13"/>
        <v xml:space="preserve">INSERT INTO SC_SystemeProduits(RefDimension,NomSysteme,typePresta,ligne,Quantite,formule,cte1,DateModif) values (13,'TCFV15','MATIERE',454,2,null,null,now());
</v>
      </c>
      <c r="CT24" t="str">
        <f t="shared" si="14"/>
        <v xml:space="preserve">INSERT INTO SC_SystemeProduits(RefDimension,NomSysteme,typePresta,ligne,Quantite,formule,cte1,DateModif) values (14,'TCFV15','MATIERE',454,2,null,null,now());
</v>
      </c>
      <c r="CW24" t="str">
        <f t="shared" si="15"/>
        <v xml:space="preserve">INSERT INTO SC_SystemeProduits(RefDimension,NomSysteme,typePresta,ligne,Quantite,formule,cte1,DateModif) values (15,'TCFV15','MATIERE',454,2,null,null,now());
</v>
      </c>
      <c r="CZ24" t="str">
        <f t="shared" si="16"/>
        <v xml:space="preserve">INSERT INTO SC_SystemeProduits(RefDimension,NomSysteme,typePresta,ligne,Quantite,formule,cte1,DateModif) values (16,'TCFV15','MATIERE',454,2,null,null,now());
</v>
      </c>
      <c r="DC24" t="str">
        <f t="shared" si="17"/>
        <v xml:space="preserve">INSERT INTO SC_SystemeProduits(RefDimension,NomSysteme,typePresta,ligne,Quantite,formule,cte1,DateModif) values (17,'TCFV15','MATIERE',454,2,null,null,now());
</v>
      </c>
      <c r="DF24" t="str">
        <f t="shared" si="18"/>
        <v xml:space="preserve">INSERT INTO SC_SystemeProduits(RefDimension,NomSysteme,typePresta,ligne,Quantite,formule,cte1,DateModif) values (18,'TCFV15','MATIERE',454,2,null,null,now());
</v>
      </c>
    </row>
    <row r="25" spans="1:110" x14ac:dyDescent="0.25">
      <c r="A25" s="67">
        <f>IF(B25="MATIERE",VLOOKUP($C25,MATIERE!$B$2:$K$601,10,0),IF(B25="MOA",VLOOKUP($C25,ATELIER!$B$2:$K$291,10,0),IF(B25="MOC",VLOOKUP($C25,CHANTIER!$B$2:$K$291,10,0),IF(B25="MP",VLOOKUP($C25,MINIPELLE!$B$2:$K$291,10,0),""))))</f>
        <v>374</v>
      </c>
      <c r="B25" s="89" t="s">
        <v>295</v>
      </c>
      <c r="C25" s="89" t="s">
        <v>277</v>
      </c>
      <c r="D25" s="89" t="s">
        <v>8</v>
      </c>
      <c r="E25" s="89">
        <v>0.36000000000000004</v>
      </c>
      <c r="F25" s="90" t="s">
        <v>716</v>
      </c>
      <c r="G25" s="14" t="s">
        <v>715</v>
      </c>
      <c r="H25">
        <v>0.36000000000000004</v>
      </c>
      <c r="I25" s="14" t="s">
        <v>716</v>
      </c>
      <c r="J25" s="14" t="s">
        <v>715</v>
      </c>
      <c r="K25">
        <v>0.36000000000000004</v>
      </c>
      <c r="L25" s="14" t="s">
        <v>716</v>
      </c>
      <c r="M25" s="14" t="s">
        <v>715</v>
      </c>
      <c r="N25">
        <v>0.36000000000000004</v>
      </c>
      <c r="O25" s="14" t="s">
        <v>716</v>
      </c>
      <c r="P25" s="14" t="s">
        <v>715</v>
      </c>
      <c r="Q25">
        <v>0.36000000000000004</v>
      </c>
      <c r="R25" s="14" t="s">
        <v>716</v>
      </c>
      <c r="S25" s="14" t="s">
        <v>715</v>
      </c>
      <c r="T25">
        <v>0.36000000000000004</v>
      </c>
      <c r="U25" s="14" t="s">
        <v>716</v>
      </c>
      <c r="V25" s="14" t="s">
        <v>715</v>
      </c>
      <c r="W25">
        <v>0.36000000000000004</v>
      </c>
      <c r="X25" s="14" t="s">
        <v>716</v>
      </c>
      <c r="Y25" s="14" t="s">
        <v>715</v>
      </c>
      <c r="Z25">
        <v>0.36000000000000004</v>
      </c>
      <c r="AA25" s="14" t="s">
        <v>716</v>
      </c>
      <c r="AB25" s="14" t="s">
        <v>715</v>
      </c>
      <c r="AC25">
        <v>0.36000000000000004</v>
      </c>
      <c r="AD25" s="14" t="s">
        <v>716</v>
      </c>
      <c r="AE25" s="14" t="s">
        <v>715</v>
      </c>
      <c r="AF25">
        <v>0.36000000000000004</v>
      </c>
      <c r="AG25" s="14" t="s">
        <v>716</v>
      </c>
      <c r="AH25" s="14" t="s">
        <v>715</v>
      </c>
      <c r="AI25">
        <v>0.36000000000000004</v>
      </c>
      <c r="AJ25" s="14" t="s">
        <v>716</v>
      </c>
      <c r="AK25" s="14" t="s">
        <v>715</v>
      </c>
      <c r="AL25">
        <v>0.36000000000000004</v>
      </c>
      <c r="AM25" s="14" t="s">
        <v>716</v>
      </c>
      <c r="AN25" s="14" t="s">
        <v>715</v>
      </c>
      <c r="AO25">
        <v>0.36000000000000004</v>
      </c>
      <c r="AP25" s="14" t="s">
        <v>716</v>
      </c>
      <c r="AQ25" s="14" t="s">
        <v>715</v>
      </c>
      <c r="AR25">
        <v>0.36000000000000004</v>
      </c>
      <c r="AS25" s="14" t="s">
        <v>716</v>
      </c>
      <c r="AT25" s="14" t="s">
        <v>715</v>
      </c>
      <c r="AU25">
        <v>0.36000000000000004</v>
      </c>
      <c r="AV25" s="14" t="s">
        <v>716</v>
      </c>
      <c r="AW25" s="14" t="s">
        <v>715</v>
      </c>
      <c r="AX25">
        <v>0.36000000000000004</v>
      </c>
      <c r="AY25" s="14" t="s">
        <v>716</v>
      </c>
      <c r="AZ25" s="14" t="s">
        <v>715</v>
      </c>
      <c r="BA25">
        <v>0.36000000000000004</v>
      </c>
      <c r="BB25" s="14" t="s">
        <v>716</v>
      </c>
      <c r="BC25" s="14" t="s">
        <v>715</v>
      </c>
      <c r="BD25">
        <v>0.36000000000000004</v>
      </c>
      <c r="BE25" s="14" t="s">
        <v>716</v>
      </c>
      <c r="BF25" s="14" t="s">
        <v>715</v>
      </c>
      <c r="BG25" t="str">
        <f t="shared" si="1"/>
        <v xml:space="preserve">INSERT INTO SC_SystemeProduits(RefDimension,NomSysteme,typePresta,ligne,Quantite,formule,cte1,DateModif) values (1,'TCFV15','MATIERE',374,null,'1.8*0.05*CTE1','SURFACE',now());
</v>
      </c>
      <c r="BJ25" t="str">
        <f t="shared" si="2"/>
        <v xml:space="preserve">INSERT INTO SC_SystemeProduits(RefDimension,NomSysteme,typePresta,ligne,Quantite,formule,cte1,DateModif) values (2,'TCFV15','MATIERE',374,null,'1.8*0.05*CTE1','SURFACE',now());
</v>
      </c>
      <c r="BM25" t="str">
        <f t="shared" si="3"/>
        <v xml:space="preserve">INSERT INTO SC_SystemeProduits(RefDimension,NomSysteme,typePresta,ligne,Quantite,formule,cte1,DateModif) values (3,'TCFV15','MATIERE',374,null,'1.8*0.05*CTE1','SURFACE',now());
</v>
      </c>
      <c r="BP25" t="str">
        <f t="shared" si="4"/>
        <v xml:space="preserve">INSERT INTO SC_SystemeProduits(RefDimension,NomSysteme,typePresta,ligne,Quantite,formule,cte1,DateModif) values (4,'TCFV15','MATIERE',374,null,'1.8*0.05*CTE1','SURFACE',now());
</v>
      </c>
      <c r="BS25" t="str">
        <f t="shared" si="5"/>
        <v xml:space="preserve">INSERT INTO SC_SystemeProduits(RefDimension,NomSysteme,typePresta,ligne,Quantite,formule,cte1,DateModif) values (5,'TCFV15','MATIERE',374,null,'1.8*0.05*CTE1','SURFACE',now());
</v>
      </c>
      <c r="BV25" t="str">
        <f t="shared" si="6"/>
        <v xml:space="preserve">INSERT INTO SC_SystemeProduits(RefDimension,NomSysteme,typePresta,ligne,Quantite,formule,cte1,DateModif) values (6,'TCFV15','MATIERE',374,null,'1.8*0.05*CTE1','SURFACE',now());
</v>
      </c>
      <c r="BY25" t="str">
        <f t="shared" si="7"/>
        <v xml:space="preserve">INSERT INTO SC_SystemeProduits(RefDimension,NomSysteme,typePresta,ligne,Quantite,formule,cte1,DateModif) values (7,'TCFV15','MATIERE',374,null,'1.8*0.05*CTE1','SURFACE',now());
</v>
      </c>
      <c r="CB25" t="str">
        <f t="shared" si="8"/>
        <v xml:space="preserve">INSERT INTO SC_SystemeProduits(RefDimension,NomSysteme,typePresta,ligne,Quantite,formule,cte1,DateModif) values (8,'TCFV15','MATIERE',374,null,'1.8*0.05*CTE1','SURFACE',now());
</v>
      </c>
      <c r="CE25" t="str">
        <f t="shared" si="9"/>
        <v xml:space="preserve">INSERT INTO SC_SystemeProduits(RefDimension,NomSysteme,typePresta,ligne,Quantite,formule,cte1,DateModif) values (9,'TCFV15','MATIERE',374,null,'1.8*0.05*CTE1','SURFACE',now());
</v>
      </c>
      <c r="CH25" t="str">
        <f t="shared" si="10"/>
        <v xml:space="preserve">INSERT INTO SC_SystemeProduits(RefDimension,NomSysteme,typePresta,ligne,Quantite,formule,cte1,DateModif) values (10,'TCFV15','MATIERE',374,null,'1.8*0.05*CTE1','SURFACE',now());
</v>
      </c>
      <c r="CK25" t="str">
        <f t="shared" si="11"/>
        <v xml:space="preserve">INSERT INTO SC_SystemeProduits(RefDimension,NomSysteme,typePresta,ligne,Quantite,formule,cte1,DateModif) values (11,'TCFV15','MATIERE',374,null,'1.8*0.05*CTE1','SURFACE',now());
</v>
      </c>
      <c r="CN25" t="str">
        <f t="shared" si="12"/>
        <v xml:space="preserve">INSERT INTO SC_SystemeProduits(RefDimension,NomSysteme,typePresta,ligne,Quantite,formule,cte1,DateModif) values (12,'TCFV15','MATIERE',374,null,'1.8*0.05*CTE1','SURFACE',now());
</v>
      </c>
      <c r="CQ25" t="str">
        <f t="shared" si="13"/>
        <v xml:space="preserve">INSERT INTO SC_SystemeProduits(RefDimension,NomSysteme,typePresta,ligne,Quantite,formule,cte1,DateModif) values (13,'TCFV15','MATIERE',374,null,'1.8*0.05*CTE1','SURFACE',now());
</v>
      </c>
      <c r="CT25" t="str">
        <f t="shared" si="14"/>
        <v xml:space="preserve">INSERT INTO SC_SystemeProduits(RefDimension,NomSysteme,typePresta,ligne,Quantite,formule,cte1,DateModif) values (14,'TCFV15','MATIERE',374,null,'1.8*0.05*CTE1','SURFACE',now());
</v>
      </c>
      <c r="CW25" t="str">
        <f t="shared" si="15"/>
        <v xml:space="preserve">INSERT INTO SC_SystemeProduits(RefDimension,NomSysteme,typePresta,ligne,Quantite,formule,cte1,DateModif) values (15,'TCFV15','MATIERE',374,null,'1.8*0.05*CTE1','SURFACE',now());
</v>
      </c>
      <c r="CZ25" t="str">
        <f t="shared" si="16"/>
        <v xml:space="preserve">INSERT INTO SC_SystemeProduits(RefDimension,NomSysteme,typePresta,ligne,Quantite,formule,cte1,DateModif) values (16,'TCFV15','MATIERE',374,null,'1.8*0.05*CTE1','SURFACE',now());
</v>
      </c>
      <c r="DC25" t="str">
        <f t="shared" si="17"/>
        <v xml:space="preserve">INSERT INTO SC_SystemeProduits(RefDimension,NomSysteme,typePresta,ligne,Quantite,formule,cte1,DateModif) values (17,'TCFV15','MATIERE',374,null,'1.8*0.05*CTE1','SURFACE',now());
</v>
      </c>
      <c r="DF25" t="str">
        <f t="shared" si="18"/>
        <v xml:space="preserve">INSERT INTO SC_SystemeProduits(RefDimension,NomSysteme,typePresta,ligne,Quantite,formule,cte1,DateModif) values (18,'TCFV15','MATIERE',374,null,'1.8*0.05*CTE1','SURFACE',now());
</v>
      </c>
    </row>
    <row r="26" spans="1:110" x14ac:dyDescent="0.25">
      <c r="A26" s="67">
        <f>IF(B26="MATIERE",VLOOKUP($C26,MATIERE!$B$2:$K$601,10,0),IF(B26="MOA",VLOOKUP($C26,ATELIER!$B$2:$K$291,10,0),IF(B26="MOC",VLOOKUP($C26,CHANTIER!$B$2:$K$291,10,0),IF(B26="MP",VLOOKUP($C26,MINIPELLE!$B$2:$K$291,10,0),""))))</f>
        <v>361</v>
      </c>
      <c r="B26" s="89" t="s">
        <v>295</v>
      </c>
      <c r="C26" s="89" t="s">
        <v>1908</v>
      </c>
      <c r="D26" s="89" t="s">
        <v>8</v>
      </c>
      <c r="E26" s="89">
        <v>0.5</v>
      </c>
      <c r="F26" s="90"/>
      <c r="H26">
        <v>0.5</v>
      </c>
      <c r="K26">
        <v>0.5</v>
      </c>
      <c r="N26">
        <v>0.5</v>
      </c>
      <c r="Q26">
        <v>0.5</v>
      </c>
      <c r="T26">
        <v>0.5</v>
      </c>
      <c r="W26">
        <v>0.5</v>
      </c>
      <c r="Z26">
        <v>0.5</v>
      </c>
      <c r="AC26">
        <v>0.5</v>
      </c>
      <c r="AF26">
        <v>0.5</v>
      </c>
      <c r="AI26">
        <v>0.5</v>
      </c>
      <c r="AL26">
        <v>0.5</v>
      </c>
      <c r="AO26">
        <v>0.5</v>
      </c>
      <c r="AR26">
        <v>0.5</v>
      </c>
      <c r="AU26">
        <v>0.5</v>
      </c>
      <c r="AX26">
        <v>0.5</v>
      </c>
      <c r="BA26">
        <v>0.5</v>
      </c>
      <c r="BD26">
        <v>0.5</v>
      </c>
      <c r="BG26" t="str">
        <f t="shared" si="1"/>
        <v xml:space="preserve">INSERT INTO SC_SystemeProduits(RefDimension,NomSysteme,typePresta,ligne,Quantite,formule,cte1,DateModif) values (1,'TCFV15','MATIERE',361,0.5,null,null,now());
</v>
      </c>
      <c r="BJ26" t="str">
        <f t="shared" si="2"/>
        <v xml:space="preserve">INSERT INTO SC_SystemeProduits(RefDimension,NomSysteme,typePresta,ligne,Quantite,formule,cte1,DateModif) values (2,'TCFV15','MATIERE',361,0.5,null,null,now());
</v>
      </c>
      <c r="BM26" t="str">
        <f t="shared" si="3"/>
        <v xml:space="preserve">INSERT INTO SC_SystemeProduits(RefDimension,NomSysteme,typePresta,ligne,Quantite,formule,cte1,DateModif) values (3,'TCFV15','MATIERE',361,0.5,null,null,now());
</v>
      </c>
      <c r="BP26" t="str">
        <f t="shared" si="4"/>
        <v xml:space="preserve">INSERT INTO SC_SystemeProduits(RefDimension,NomSysteme,typePresta,ligne,Quantite,formule,cte1,DateModif) values (4,'TCFV15','MATIERE',361,0.5,null,null,now());
</v>
      </c>
      <c r="BS26" t="str">
        <f t="shared" si="5"/>
        <v xml:space="preserve">INSERT INTO SC_SystemeProduits(RefDimension,NomSysteme,typePresta,ligne,Quantite,formule,cte1,DateModif) values (5,'TCFV15','MATIERE',361,0.5,null,null,now());
</v>
      </c>
      <c r="BV26" t="str">
        <f t="shared" si="6"/>
        <v xml:space="preserve">INSERT INTO SC_SystemeProduits(RefDimension,NomSysteme,typePresta,ligne,Quantite,formule,cte1,DateModif) values (6,'TCFV15','MATIERE',361,0.5,null,null,now());
</v>
      </c>
      <c r="BY26" t="str">
        <f t="shared" si="7"/>
        <v xml:space="preserve">INSERT INTO SC_SystemeProduits(RefDimension,NomSysteme,typePresta,ligne,Quantite,formule,cte1,DateModif) values (7,'TCFV15','MATIERE',361,0.5,null,null,now());
</v>
      </c>
      <c r="CB26" t="str">
        <f t="shared" si="8"/>
        <v xml:space="preserve">INSERT INTO SC_SystemeProduits(RefDimension,NomSysteme,typePresta,ligne,Quantite,formule,cte1,DateModif) values (8,'TCFV15','MATIERE',361,0.5,null,null,now());
</v>
      </c>
      <c r="CE26" t="str">
        <f t="shared" si="9"/>
        <v xml:space="preserve">INSERT INTO SC_SystemeProduits(RefDimension,NomSysteme,typePresta,ligne,Quantite,formule,cte1,DateModif) values (9,'TCFV15','MATIERE',361,0.5,null,null,now());
</v>
      </c>
      <c r="CH26" t="str">
        <f t="shared" si="10"/>
        <v xml:space="preserve">INSERT INTO SC_SystemeProduits(RefDimension,NomSysteme,typePresta,ligne,Quantite,formule,cte1,DateModif) values (10,'TCFV15','MATIERE',361,0.5,null,null,now());
</v>
      </c>
      <c r="CK26" t="str">
        <f t="shared" si="11"/>
        <v xml:space="preserve">INSERT INTO SC_SystemeProduits(RefDimension,NomSysteme,typePresta,ligne,Quantite,formule,cte1,DateModif) values (11,'TCFV15','MATIERE',361,0.5,null,null,now());
</v>
      </c>
      <c r="CN26" t="str">
        <f t="shared" si="12"/>
        <v xml:space="preserve">INSERT INTO SC_SystemeProduits(RefDimension,NomSysteme,typePresta,ligne,Quantite,formule,cte1,DateModif) values (12,'TCFV15','MATIERE',361,0.5,null,null,now());
</v>
      </c>
      <c r="CQ26" t="str">
        <f t="shared" si="13"/>
        <v xml:space="preserve">INSERT INTO SC_SystemeProduits(RefDimension,NomSysteme,typePresta,ligne,Quantite,formule,cte1,DateModif) values (13,'TCFV15','MATIERE',361,0.5,null,null,now());
</v>
      </c>
      <c r="CT26" t="str">
        <f t="shared" si="14"/>
        <v xml:space="preserve">INSERT INTO SC_SystemeProduits(RefDimension,NomSysteme,typePresta,ligne,Quantite,formule,cte1,DateModif) values (14,'TCFV15','MATIERE',361,0.5,null,null,now());
</v>
      </c>
      <c r="CW26" t="str">
        <f t="shared" si="15"/>
        <v xml:space="preserve">INSERT INTO SC_SystemeProduits(RefDimension,NomSysteme,typePresta,ligne,Quantite,formule,cte1,DateModif) values (15,'TCFV15','MATIERE',361,0.5,null,null,now());
</v>
      </c>
      <c r="CZ26" t="str">
        <f t="shared" si="16"/>
        <v xml:space="preserve">INSERT INTO SC_SystemeProduits(RefDimension,NomSysteme,typePresta,ligne,Quantite,formule,cte1,DateModif) values (16,'TCFV15','MATIERE',361,0.5,null,null,now());
</v>
      </c>
      <c r="DC26" t="str">
        <f t="shared" si="17"/>
        <v xml:space="preserve">INSERT INTO SC_SystemeProduits(RefDimension,NomSysteme,typePresta,ligne,Quantite,formule,cte1,DateModif) values (17,'TCFV15','MATIERE',361,0.5,null,null,now());
</v>
      </c>
      <c r="DF26" t="str">
        <f t="shared" si="18"/>
        <v xml:space="preserve">INSERT INTO SC_SystemeProduits(RefDimension,NomSysteme,typePresta,ligne,Quantite,formule,cte1,DateModif) values (18,'TCFV15','MATIERE',361,0.5,null,null,now());
</v>
      </c>
    </row>
    <row r="27" spans="1:110" s="89" customFormat="1" x14ac:dyDescent="0.25">
      <c r="A27" s="67">
        <f>IF(B27="MATIERE",VLOOKUP($C27,MATIERE!$B$2:$K$601,10,0),IF(B27="MOA",VLOOKUP($C27,ATELIER!$B$2:$K$291,10,0),IF(B27="MOC",VLOOKUP($C27,CHANTIER!$B$2:$K$291,10,0),IF(B27="MP",VLOOKUP($C27,MINIPELLE!$B$2:$K$291,10,0),""))))</f>
        <v>6</v>
      </c>
      <c r="B27" s="89" t="s">
        <v>295</v>
      </c>
      <c r="C27" s="89" t="s">
        <v>1531</v>
      </c>
      <c r="D27" s="89" t="s">
        <v>42</v>
      </c>
      <c r="E27" s="89">
        <v>3</v>
      </c>
      <c r="F27" s="90"/>
      <c r="G27" s="90"/>
      <c r="H27" s="89">
        <v>3</v>
      </c>
      <c r="I27" s="90"/>
      <c r="J27" s="90"/>
      <c r="K27" s="89">
        <v>3</v>
      </c>
      <c r="L27" s="90"/>
      <c r="M27" s="90"/>
      <c r="N27" s="89">
        <v>3</v>
      </c>
      <c r="O27" s="90"/>
      <c r="P27" s="90"/>
      <c r="Q27" s="89">
        <v>3</v>
      </c>
      <c r="R27" s="90"/>
      <c r="S27" s="90"/>
      <c r="T27" s="89">
        <v>3</v>
      </c>
      <c r="U27" s="90"/>
      <c r="V27" s="90"/>
      <c r="W27" s="89">
        <v>3</v>
      </c>
      <c r="X27" s="90"/>
      <c r="Y27" s="90"/>
      <c r="Z27" s="89">
        <v>3</v>
      </c>
      <c r="AA27" s="90"/>
      <c r="AB27" s="90"/>
      <c r="AC27" s="89">
        <v>3</v>
      </c>
      <c r="AD27" s="90"/>
      <c r="AE27" s="90"/>
      <c r="AF27" s="89">
        <v>3</v>
      </c>
      <c r="AG27" s="90"/>
      <c r="AH27" s="90"/>
      <c r="AI27" s="89">
        <v>3</v>
      </c>
      <c r="AJ27" s="90"/>
      <c r="AK27" s="90"/>
      <c r="AL27" s="89">
        <v>3</v>
      </c>
      <c r="AM27" s="90"/>
      <c r="AN27" s="90"/>
      <c r="AO27" s="89">
        <v>3</v>
      </c>
      <c r="AP27" s="90"/>
      <c r="AQ27" s="90"/>
      <c r="AR27" s="89">
        <v>3</v>
      </c>
      <c r="AS27" s="90"/>
      <c r="AT27" s="90"/>
      <c r="AU27" s="89">
        <v>3</v>
      </c>
      <c r="AV27" s="90"/>
      <c r="AW27" s="90"/>
      <c r="AX27" s="89">
        <v>3</v>
      </c>
      <c r="AY27" s="90"/>
      <c r="AZ27" s="90"/>
      <c r="BA27" s="89">
        <v>3</v>
      </c>
      <c r="BB27" s="90"/>
      <c r="BC27" s="90"/>
      <c r="BD27" s="89">
        <v>3</v>
      </c>
      <c r="BE27" s="90"/>
      <c r="BF27" s="90"/>
      <c r="BG27" s="89" t="str">
        <f t="shared" si="1"/>
        <v xml:space="preserve">INSERT INTO SC_SystemeProduits(RefDimension,NomSysteme,typePresta,ligne,Quantite,formule,cte1,DateModif) values (1,'TCFV15','MATIERE',6,3,null,null,now());
</v>
      </c>
      <c r="BJ27" s="89" t="str">
        <f t="shared" si="2"/>
        <v xml:space="preserve">INSERT INTO SC_SystemeProduits(RefDimension,NomSysteme,typePresta,ligne,Quantite,formule,cte1,DateModif) values (2,'TCFV15','MATIERE',6,3,null,null,now());
</v>
      </c>
      <c r="BM27" s="89" t="str">
        <f t="shared" si="3"/>
        <v xml:space="preserve">INSERT INTO SC_SystemeProduits(RefDimension,NomSysteme,typePresta,ligne,Quantite,formule,cte1,DateModif) values (3,'TCFV15','MATIERE',6,3,null,null,now());
</v>
      </c>
      <c r="BP27" s="89" t="str">
        <f t="shared" si="4"/>
        <v xml:space="preserve">INSERT INTO SC_SystemeProduits(RefDimension,NomSysteme,typePresta,ligne,Quantite,formule,cte1,DateModif) values (4,'TCFV15','MATIERE',6,3,null,null,now());
</v>
      </c>
      <c r="BS27" s="89" t="str">
        <f t="shared" si="5"/>
        <v xml:space="preserve">INSERT INTO SC_SystemeProduits(RefDimension,NomSysteme,typePresta,ligne,Quantite,formule,cte1,DateModif) values (5,'TCFV15','MATIERE',6,3,null,null,now());
</v>
      </c>
      <c r="BV27" s="89" t="str">
        <f t="shared" si="6"/>
        <v xml:space="preserve">INSERT INTO SC_SystemeProduits(RefDimension,NomSysteme,typePresta,ligne,Quantite,formule,cte1,DateModif) values (6,'TCFV15','MATIERE',6,3,null,null,now());
</v>
      </c>
      <c r="BY27" s="89" t="str">
        <f t="shared" si="7"/>
        <v xml:space="preserve">INSERT INTO SC_SystemeProduits(RefDimension,NomSysteme,typePresta,ligne,Quantite,formule,cte1,DateModif) values (7,'TCFV15','MATIERE',6,3,null,null,now());
</v>
      </c>
      <c r="CB27" s="89" t="str">
        <f t="shared" si="8"/>
        <v xml:space="preserve">INSERT INTO SC_SystemeProduits(RefDimension,NomSysteme,typePresta,ligne,Quantite,formule,cte1,DateModif) values (8,'TCFV15','MATIERE',6,3,null,null,now());
</v>
      </c>
      <c r="CE27" s="89" t="str">
        <f t="shared" si="9"/>
        <v xml:space="preserve">INSERT INTO SC_SystemeProduits(RefDimension,NomSysteme,typePresta,ligne,Quantite,formule,cte1,DateModif) values (9,'TCFV15','MATIERE',6,3,null,null,now());
</v>
      </c>
      <c r="CH27" s="89" t="str">
        <f t="shared" si="10"/>
        <v xml:space="preserve">INSERT INTO SC_SystemeProduits(RefDimension,NomSysteme,typePresta,ligne,Quantite,formule,cte1,DateModif) values (10,'TCFV15','MATIERE',6,3,null,null,now());
</v>
      </c>
      <c r="CK27" s="89" t="str">
        <f t="shared" si="11"/>
        <v xml:space="preserve">INSERT INTO SC_SystemeProduits(RefDimension,NomSysteme,typePresta,ligne,Quantite,formule,cte1,DateModif) values (11,'TCFV15','MATIERE',6,3,null,null,now());
</v>
      </c>
      <c r="CN27" s="89" t="str">
        <f t="shared" si="12"/>
        <v xml:space="preserve">INSERT INTO SC_SystemeProduits(RefDimension,NomSysteme,typePresta,ligne,Quantite,formule,cte1,DateModif) values (12,'TCFV15','MATIERE',6,3,null,null,now());
</v>
      </c>
      <c r="CQ27" s="89" t="str">
        <f t="shared" si="13"/>
        <v xml:space="preserve">INSERT INTO SC_SystemeProduits(RefDimension,NomSysteme,typePresta,ligne,Quantite,formule,cte1,DateModif) values (13,'TCFV15','MATIERE',6,3,null,null,now());
</v>
      </c>
      <c r="CT27" s="89" t="str">
        <f t="shared" si="14"/>
        <v xml:space="preserve">INSERT INTO SC_SystemeProduits(RefDimension,NomSysteme,typePresta,ligne,Quantite,formule,cte1,DateModif) values (14,'TCFV15','MATIERE',6,3,null,null,now());
</v>
      </c>
      <c r="CW27" s="89" t="str">
        <f t="shared" si="15"/>
        <v xml:space="preserve">INSERT INTO SC_SystemeProduits(RefDimension,NomSysteme,typePresta,ligne,Quantite,formule,cte1,DateModif) values (15,'TCFV15','MATIERE',6,3,null,null,now());
</v>
      </c>
      <c r="CZ27" s="89" t="str">
        <f t="shared" si="16"/>
        <v xml:space="preserve">INSERT INTO SC_SystemeProduits(RefDimension,NomSysteme,typePresta,ligne,Quantite,formule,cte1,DateModif) values (16,'TCFV15','MATIERE',6,3,null,null,now());
</v>
      </c>
      <c r="DC27" s="89" t="str">
        <f t="shared" si="17"/>
        <v xml:space="preserve">INSERT INTO SC_SystemeProduits(RefDimension,NomSysteme,typePresta,ligne,Quantite,formule,cte1,DateModif) values (17,'TCFV15','MATIERE',6,3,null,null,now());
</v>
      </c>
      <c r="DF27" s="89" t="str">
        <f t="shared" si="18"/>
        <v xml:space="preserve">INSERT INTO SC_SystemeProduits(RefDimension,NomSysteme,typePresta,ligne,Quantite,formule,cte1,DateModif) values (18,'TCFV15','MATIERE',6,3,null,null,now());
</v>
      </c>
    </row>
    <row r="28" spans="1:110" x14ac:dyDescent="0.25">
      <c r="A28" s="67">
        <f>IF(B28="MATIERE",VLOOKUP($C28,MATIERE!$B$2:$K$601,10,0),IF(B28="MOA",VLOOKUP($C28,ATELIER!$B$2:$K$291,10,0),IF(B28="MOC",VLOOKUP($C28,CHANTIER!$B$2:$K$291,10,0),IF(B28="MP",VLOOKUP($C28,MINIPELLE!$B$2:$K$291,10,0),""))))</f>
        <v>455</v>
      </c>
      <c r="B28" s="89" t="s">
        <v>295</v>
      </c>
      <c r="C28" s="89" t="s">
        <v>1425</v>
      </c>
      <c r="D28" s="89" t="s">
        <v>8</v>
      </c>
      <c r="E28" s="89">
        <v>1</v>
      </c>
      <c r="F28" s="90"/>
      <c r="G28" s="90"/>
      <c r="H28" s="89">
        <v>1</v>
      </c>
      <c r="I28" s="90"/>
      <c r="J28" s="90"/>
      <c r="K28" s="89">
        <v>1</v>
      </c>
      <c r="L28" s="90"/>
      <c r="M28" s="90"/>
      <c r="N28" s="89">
        <v>1</v>
      </c>
      <c r="O28" s="90"/>
      <c r="P28" s="90"/>
      <c r="Q28" s="89">
        <v>1</v>
      </c>
      <c r="R28" s="90"/>
      <c r="S28" s="90"/>
      <c r="T28" s="89">
        <v>1</v>
      </c>
      <c r="U28" s="90"/>
      <c r="V28" s="90"/>
      <c r="W28" s="89">
        <v>1</v>
      </c>
      <c r="X28" s="90"/>
      <c r="Y28" s="90"/>
      <c r="Z28" s="89">
        <v>1</v>
      </c>
      <c r="AA28" s="90"/>
      <c r="AB28" s="90"/>
      <c r="AC28" s="89">
        <v>1</v>
      </c>
      <c r="AD28" s="90"/>
      <c r="AE28" s="90"/>
      <c r="AF28" s="89">
        <v>1</v>
      </c>
      <c r="AG28" s="90"/>
      <c r="AH28" s="90"/>
      <c r="AI28" s="89">
        <v>1</v>
      </c>
      <c r="AJ28" s="90"/>
      <c r="AK28" s="90"/>
      <c r="AL28" s="89">
        <v>1</v>
      </c>
      <c r="AM28" s="90"/>
      <c r="AN28" s="90"/>
      <c r="AO28" s="89">
        <v>1</v>
      </c>
      <c r="AP28" s="90"/>
      <c r="AQ28" s="90"/>
      <c r="AR28" s="89">
        <v>1</v>
      </c>
      <c r="AS28" s="90"/>
      <c r="AT28" s="90"/>
      <c r="AU28" s="89">
        <v>1</v>
      </c>
      <c r="AV28" s="90"/>
      <c r="AW28" s="90"/>
      <c r="AX28" s="89">
        <v>1</v>
      </c>
      <c r="AY28" s="90"/>
      <c r="AZ28" s="90"/>
      <c r="BA28" s="89">
        <v>1</v>
      </c>
      <c r="BB28" s="90"/>
      <c r="BC28" s="90"/>
      <c r="BD28" s="89">
        <v>1</v>
      </c>
      <c r="BE28" s="90"/>
      <c r="BF28" s="90"/>
      <c r="BG28" t="str">
        <f t="shared" si="1"/>
        <v xml:space="preserve">INSERT INTO SC_SystemeProduits(RefDimension,NomSysteme,typePresta,ligne,Quantite,formule,cte1,DateModif) values (1,'TCFV15','MATIERE',455,1,null,null,now());
</v>
      </c>
      <c r="BJ28" t="str">
        <f t="shared" si="2"/>
        <v xml:space="preserve">INSERT INTO SC_SystemeProduits(RefDimension,NomSysteme,typePresta,ligne,Quantite,formule,cte1,DateModif) values (2,'TCFV15','MATIERE',455,1,null,null,now());
</v>
      </c>
      <c r="BM28" t="str">
        <f t="shared" si="3"/>
        <v xml:space="preserve">INSERT INTO SC_SystemeProduits(RefDimension,NomSysteme,typePresta,ligne,Quantite,formule,cte1,DateModif) values (3,'TCFV15','MATIERE',455,1,null,null,now());
</v>
      </c>
      <c r="BP28" t="str">
        <f t="shared" si="4"/>
        <v xml:space="preserve">INSERT INTO SC_SystemeProduits(RefDimension,NomSysteme,typePresta,ligne,Quantite,formule,cte1,DateModif) values (4,'TCFV15','MATIERE',455,1,null,null,now());
</v>
      </c>
      <c r="BS28" t="str">
        <f t="shared" si="5"/>
        <v xml:space="preserve">INSERT INTO SC_SystemeProduits(RefDimension,NomSysteme,typePresta,ligne,Quantite,formule,cte1,DateModif) values (5,'TCFV15','MATIERE',455,1,null,null,now());
</v>
      </c>
      <c r="BV28" t="str">
        <f t="shared" si="6"/>
        <v xml:space="preserve">INSERT INTO SC_SystemeProduits(RefDimension,NomSysteme,typePresta,ligne,Quantite,formule,cte1,DateModif) values (6,'TCFV15','MATIERE',455,1,null,null,now());
</v>
      </c>
      <c r="BY28" t="str">
        <f t="shared" si="7"/>
        <v xml:space="preserve">INSERT INTO SC_SystemeProduits(RefDimension,NomSysteme,typePresta,ligne,Quantite,formule,cte1,DateModif) values (7,'TCFV15','MATIERE',455,1,null,null,now());
</v>
      </c>
      <c r="CB28" t="str">
        <f t="shared" si="8"/>
        <v xml:space="preserve">INSERT INTO SC_SystemeProduits(RefDimension,NomSysteme,typePresta,ligne,Quantite,formule,cte1,DateModif) values (8,'TCFV15','MATIERE',455,1,null,null,now());
</v>
      </c>
      <c r="CE28" t="str">
        <f t="shared" si="9"/>
        <v xml:space="preserve">INSERT INTO SC_SystemeProduits(RefDimension,NomSysteme,typePresta,ligne,Quantite,formule,cte1,DateModif) values (9,'TCFV15','MATIERE',455,1,null,null,now());
</v>
      </c>
      <c r="CH28" t="str">
        <f t="shared" si="10"/>
        <v xml:space="preserve">INSERT INTO SC_SystemeProduits(RefDimension,NomSysteme,typePresta,ligne,Quantite,formule,cte1,DateModif) values (10,'TCFV15','MATIERE',455,1,null,null,now());
</v>
      </c>
      <c r="CK28" t="str">
        <f t="shared" si="11"/>
        <v xml:space="preserve">INSERT INTO SC_SystemeProduits(RefDimension,NomSysteme,typePresta,ligne,Quantite,formule,cte1,DateModif) values (11,'TCFV15','MATIERE',455,1,null,null,now());
</v>
      </c>
      <c r="CN28" t="str">
        <f t="shared" si="12"/>
        <v xml:space="preserve">INSERT INTO SC_SystemeProduits(RefDimension,NomSysteme,typePresta,ligne,Quantite,formule,cte1,DateModif) values (12,'TCFV15','MATIERE',455,1,null,null,now());
</v>
      </c>
      <c r="CQ28" t="str">
        <f t="shared" si="13"/>
        <v xml:space="preserve">INSERT INTO SC_SystemeProduits(RefDimension,NomSysteme,typePresta,ligne,Quantite,formule,cte1,DateModif) values (13,'TCFV15','MATIERE',455,1,null,null,now());
</v>
      </c>
      <c r="CT28" t="str">
        <f t="shared" si="14"/>
        <v xml:space="preserve">INSERT INTO SC_SystemeProduits(RefDimension,NomSysteme,typePresta,ligne,Quantite,formule,cte1,DateModif) values (14,'TCFV15','MATIERE',455,1,null,null,now());
</v>
      </c>
      <c r="CW28" t="str">
        <f t="shared" si="15"/>
        <v xml:space="preserve">INSERT INTO SC_SystemeProduits(RefDimension,NomSysteme,typePresta,ligne,Quantite,formule,cte1,DateModif) values (15,'TCFV15','MATIERE',455,1,null,null,now());
</v>
      </c>
      <c r="CZ28" t="str">
        <f t="shared" si="16"/>
        <v xml:space="preserve">INSERT INTO SC_SystemeProduits(RefDimension,NomSysteme,typePresta,ligne,Quantite,formule,cte1,DateModif) values (16,'TCFV15','MATIERE',455,1,null,null,now());
</v>
      </c>
      <c r="DC28" t="str">
        <f t="shared" si="17"/>
        <v xml:space="preserve">INSERT INTO SC_SystemeProduits(RefDimension,NomSysteme,typePresta,ligne,Quantite,formule,cte1,DateModif) values (17,'TCFV15','MATIERE',455,1,null,null,now());
</v>
      </c>
      <c r="DF28" t="str">
        <f t="shared" si="18"/>
        <v xml:space="preserve">INSERT INTO SC_SystemeProduits(RefDimension,NomSysteme,typePresta,ligne,Quantite,formule,cte1,DateModif) values (18,'TCFV15','MATIERE',455,1,null,null,now());
</v>
      </c>
    </row>
    <row r="29" spans="1:110" x14ac:dyDescent="0.25">
      <c r="A29" s="126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t="str">
        <f t="shared" si="1"/>
        <v/>
      </c>
      <c r="BJ29" t="str">
        <f t="shared" si="2"/>
        <v/>
      </c>
      <c r="BM29" t="str">
        <f t="shared" si="3"/>
        <v/>
      </c>
      <c r="BP29" t="str">
        <f t="shared" si="4"/>
        <v/>
      </c>
      <c r="BS29" t="str">
        <f t="shared" si="5"/>
        <v/>
      </c>
      <c r="BV29" t="str">
        <f t="shared" si="6"/>
        <v/>
      </c>
      <c r="BY29" t="str">
        <f t="shared" si="7"/>
        <v/>
      </c>
      <c r="CB29" t="str">
        <f t="shared" si="8"/>
        <v/>
      </c>
      <c r="CE29" t="str">
        <f t="shared" si="9"/>
        <v/>
      </c>
      <c r="CH29" t="str">
        <f t="shared" si="10"/>
        <v/>
      </c>
      <c r="CK29" t="str">
        <f t="shared" si="11"/>
        <v/>
      </c>
      <c r="CN29" t="str">
        <f t="shared" si="12"/>
        <v/>
      </c>
      <c r="CQ29" t="str">
        <f t="shared" si="13"/>
        <v/>
      </c>
      <c r="CT29" t="str">
        <f t="shared" si="14"/>
        <v/>
      </c>
      <c r="CW29" t="str">
        <f t="shared" si="15"/>
        <v/>
      </c>
      <c r="CZ29" t="str">
        <f t="shared" si="16"/>
        <v/>
      </c>
      <c r="DC29" t="str">
        <f t="shared" si="17"/>
        <v/>
      </c>
      <c r="DF29" t="str">
        <f t="shared" si="18"/>
        <v/>
      </c>
    </row>
    <row r="30" spans="1:110" x14ac:dyDescent="0.25">
      <c r="A30" s="67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30" s="89"/>
      <c r="C30" s="89"/>
      <c r="D30" s="89"/>
      <c r="E30" s="89"/>
      <c r="F30" s="90"/>
      <c r="BG30" t="str">
        <f t="shared" si="1"/>
        <v/>
      </c>
      <c r="BJ30" t="str">
        <f t="shared" si="2"/>
        <v/>
      </c>
      <c r="BM30" t="str">
        <f t="shared" si="3"/>
        <v/>
      </c>
      <c r="BP30" t="str">
        <f t="shared" si="4"/>
        <v/>
      </c>
      <c r="BS30" t="str">
        <f t="shared" si="5"/>
        <v/>
      </c>
      <c r="BV30" t="str">
        <f t="shared" si="6"/>
        <v/>
      </c>
      <c r="BY30" t="str">
        <f t="shared" si="7"/>
        <v/>
      </c>
      <c r="CB30" t="str">
        <f t="shared" si="8"/>
        <v/>
      </c>
      <c r="CE30" t="str">
        <f t="shared" si="9"/>
        <v/>
      </c>
      <c r="CH30" t="str">
        <f t="shared" si="10"/>
        <v/>
      </c>
      <c r="CK30" t="str">
        <f t="shared" si="11"/>
        <v/>
      </c>
      <c r="CN30" t="str">
        <f t="shared" si="12"/>
        <v/>
      </c>
      <c r="CQ30" t="str">
        <f t="shared" si="13"/>
        <v/>
      </c>
      <c r="CT30" t="str">
        <f t="shared" si="14"/>
        <v/>
      </c>
      <c r="CW30" t="str">
        <f t="shared" si="15"/>
        <v/>
      </c>
      <c r="CZ30" t="str">
        <f t="shared" si="16"/>
        <v/>
      </c>
      <c r="DC30" t="str">
        <f t="shared" si="17"/>
        <v/>
      </c>
      <c r="DF30" t="str">
        <f t="shared" si="18"/>
        <v/>
      </c>
    </row>
    <row r="31" spans="1:110" x14ac:dyDescent="0.25">
      <c r="A31" s="67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B31" s="89"/>
      <c r="C31" s="89"/>
      <c r="D31" s="89"/>
      <c r="E31" s="89"/>
      <c r="F31" s="90"/>
      <c r="BG31" t="str">
        <f t="shared" si="1"/>
        <v/>
      </c>
      <c r="BJ31" t="str">
        <f t="shared" si="2"/>
        <v/>
      </c>
      <c r="BM31" t="str">
        <f t="shared" si="3"/>
        <v/>
      </c>
      <c r="BP31" t="str">
        <f t="shared" si="4"/>
        <v/>
      </c>
      <c r="BS31" t="str">
        <f t="shared" si="5"/>
        <v/>
      </c>
      <c r="BV31" t="str">
        <f t="shared" si="6"/>
        <v/>
      </c>
      <c r="BY31" t="str">
        <f t="shared" si="7"/>
        <v/>
      </c>
      <c r="CB31" t="str">
        <f t="shared" si="8"/>
        <v/>
      </c>
      <c r="CE31" t="str">
        <f t="shared" si="9"/>
        <v/>
      </c>
      <c r="CH31" t="str">
        <f t="shared" si="10"/>
        <v/>
      </c>
      <c r="CK31" t="str">
        <f t="shared" si="11"/>
        <v/>
      </c>
      <c r="CN31" t="str">
        <f t="shared" si="12"/>
        <v/>
      </c>
      <c r="CQ31" t="str">
        <f t="shared" si="13"/>
        <v/>
      </c>
      <c r="CT31" t="str">
        <f t="shared" si="14"/>
        <v/>
      </c>
      <c r="CW31" t="str">
        <f t="shared" si="15"/>
        <v/>
      </c>
      <c r="CZ31" t="str">
        <f t="shared" si="16"/>
        <v/>
      </c>
      <c r="DC31" t="str">
        <f t="shared" si="17"/>
        <v/>
      </c>
      <c r="DF31" t="str">
        <f t="shared" si="18"/>
        <v/>
      </c>
    </row>
    <row r="32" spans="1:110" x14ac:dyDescent="0.25">
      <c r="A32" s="67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B32" s="89"/>
      <c r="C32" s="89"/>
      <c r="D32" s="89"/>
      <c r="E32" s="89"/>
      <c r="F32" s="90"/>
      <c r="BG32" t="str">
        <f t="shared" si="1"/>
        <v/>
      </c>
      <c r="BJ32" t="str">
        <f t="shared" si="2"/>
        <v/>
      </c>
      <c r="BM32" t="str">
        <f t="shared" si="3"/>
        <v/>
      </c>
      <c r="BP32" t="str">
        <f t="shared" si="4"/>
        <v/>
      </c>
      <c r="BS32" t="str">
        <f t="shared" si="5"/>
        <v/>
      </c>
      <c r="BV32" t="str">
        <f t="shared" si="6"/>
        <v/>
      </c>
      <c r="BY32" t="str">
        <f t="shared" si="7"/>
        <v/>
      </c>
      <c r="CB32" t="str">
        <f t="shared" si="8"/>
        <v/>
      </c>
      <c r="CE32" t="str">
        <f t="shared" si="9"/>
        <v/>
      </c>
      <c r="CH32" t="str">
        <f t="shared" si="10"/>
        <v/>
      </c>
      <c r="CK32" t="str">
        <f t="shared" si="11"/>
        <v/>
      </c>
      <c r="CN32" t="str">
        <f t="shared" si="12"/>
        <v/>
      </c>
      <c r="CQ32" t="str">
        <f t="shared" si="13"/>
        <v/>
      </c>
      <c r="CT32" t="str">
        <f t="shared" si="14"/>
        <v/>
      </c>
      <c r="CW32" t="str">
        <f t="shared" si="15"/>
        <v/>
      </c>
      <c r="CZ32" t="str">
        <f t="shared" si="16"/>
        <v/>
      </c>
      <c r="DC32" t="str">
        <f t="shared" si="17"/>
        <v/>
      </c>
      <c r="DF32" t="str">
        <f t="shared" si="18"/>
        <v/>
      </c>
    </row>
    <row r="33" spans="1:110" x14ac:dyDescent="0.25">
      <c r="A33" s="67">
        <f>IF(B33="MATIERE",VLOOKUP($C33,MATIERE!$B$2:$K$601,10,0),IF(B33="MOA",VLOOKUP($C33,ATELIER!$B$2:$K$291,10,0),IF(B33="MOC",VLOOKUP($C33,CHANTIER!$B$2:$K$291,10,0),IF(B33="MP",VLOOKUP($C33,MINIPELLE!$B$2:$K$291,10,0),""))))</f>
        <v>33</v>
      </c>
      <c r="B33" s="89" t="s">
        <v>298</v>
      </c>
      <c r="C33" s="89" t="s">
        <v>67</v>
      </c>
      <c r="D33" s="89" t="s">
        <v>8</v>
      </c>
      <c r="E33" s="89">
        <v>1</v>
      </c>
      <c r="F33" s="90"/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(1,'TCFV15','MOA',33,1,null,null,now());
</v>
      </c>
      <c r="BJ33" t="str">
        <f t="shared" si="2"/>
        <v xml:space="preserve">INSERT INTO SC_SystemeProduits(RefDimension,NomSysteme,typePresta,ligne,Quantite,formule,cte1,DateModif) values (2,'TCFV15','MOA',33,1,null,null,now());
</v>
      </c>
      <c r="BM33" t="str">
        <f t="shared" si="3"/>
        <v xml:space="preserve">INSERT INTO SC_SystemeProduits(RefDimension,NomSysteme,typePresta,ligne,Quantite,formule,cte1,DateModif) values (3,'TCFV15','MOA',33,1,null,null,now());
</v>
      </c>
      <c r="BP33" t="str">
        <f t="shared" si="4"/>
        <v xml:space="preserve">INSERT INTO SC_SystemeProduits(RefDimension,NomSysteme,typePresta,ligne,Quantite,formule,cte1,DateModif) values (4,'TCFV15','MOA',33,1,null,null,now());
</v>
      </c>
      <c r="BS33" t="str">
        <f t="shared" si="5"/>
        <v xml:space="preserve">INSERT INTO SC_SystemeProduits(RefDimension,NomSysteme,typePresta,ligne,Quantite,formule,cte1,DateModif) values (5,'TCFV15','MOA',33,1,null,null,now());
</v>
      </c>
      <c r="BV33" t="str">
        <f t="shared" si="6"/>
        <v xml:space="preserve">INSERT INTO SC_SystemeProduits(RefDimension,NomSysteme,typePresta,ligne,Quantite,formule,cte1,DateModif) values (6,'TCFV15','MOA',33,1,null,null,now());
</v>
      </c>
      <c r="BY33" t="str">
        <f t="shared" si="7"/>
        <v xml:space="preserve">INSERT INTO SC_SystemeProduits(RefDimension,NomSysteme,typePresta,ligne,Quantite,formule,cte1,DateModif) values (7,'TCFV15','MOA',33,1,null,null,now());
</v>
      </c>
      <c r="CB33" t="str">
        <f t="shared" si="8"/>
        <v xml:space="preserve">INSERT INTO SC_SystemeProduits(RefDimension,NomSysteme,typePresta,ligne,Quantite,formule,cte1,DateModif) values (8,'TCFV15','MOA',33,1,null,null,now());
</v>
      </c>
      <c r="CE33" t="str">
        <f t="shared" si="9"/>
        <v xml:space="preserve">INSERT INTO SC_SystemeProduits(RefDimension,NomSysteme,typePresta,ligne,Quantite,formule,cte1,DateModif) values (9,'TCFV15','MOA',33,1,null,null,now());
</v>
      </c>
      <c r="CH33" t="str">
        <f t="shared" si="10"/>
        <v xml:space="preserve">INSERT INTO SC_SystemeProduits(RefDimension,NomSysteme,typePresta,ligne,Quantite,formule,cte1,DateModif) values (10,'TCFV15','MOA',33,1,null,null,now());
</v>
      </c>
      <c r="CK33" t="str">
        <f t="shared" si="11"/>
        <v xml:space="preserve">INSERT INTO SC_SystemeProduits(RefDimension,NomSysteme,typePresta,ligne,Quantite,formule,cte1,DateModif) values (11,'TCFV15','MOA',33,1,null,null,now());
</v>
      </c>
      <c r="CN33" t="str">
        <f t="shared" si="12"/>
        <v xml:space="preserve">INSERT INTO SC_SystemeProduits(RefDimension,NomSysteme,typePresta,ligne,Quantite,formule,cte1,DateModif) values (12,'TCFV15','MOA',33,1,null,null,now());
</v>
      </c>
      <c r="CQ33" t="str">
        <f t="shared" si="13"/>
        <v xml:space="preserve">INSERT INTO SC_SystemeProduits(RefDimension,NomSysteme,typePresta,ligne,Quantite,formule,cte1,DateModif) values (13,'TCFV15','MOA',33,1,null,null,now());
</v>
      </c>
      <c r="CT33" t="str">
        <f t="shared" si="14"/>
        <v xml:space="preserve">INSERT INTO SC_SystemeProduits(RefDimension,NomSysteme,typePresta,ligne,Quantite,formule,cte1,DateModif) values (14,'TCFV15','MOA',33,1,null,null,now());
</v>
      </c>
      <c r="CW33" t="str">
        <f t="shared" si="15"/>
        <v xml:space="preserve">INSERT INTO SC_SystemeProduits(RefDimension,NomSysteme,typePresta,ligne,Quantite,formule,cte1,DateModif) values (15,'TCFV15','MOA',33,1,null,null,now());
</v>
      </c>
      <c r="CZ33" t="str">
        <f t="shared" si="16"/>
        <v xml:space="preserve">INSERT INTO SC_SystemeProduits(RefDimension,NomSysteme,typePresta,ligne,Quantite,formule,cte1,DateModif) values (16,'TCFV15','MOA',33,1,null,null,now());
</v>
      </c>
      <c r="DC33" t="str">
        <f t="shared" si="17"/>
        <v xml:space="preserve">INSERT INTO SC_SystemeProduits(RefDimension,NomSysteme,typePresta,ligne,Quantite,formule,cte1,DateModif) values (17,'TCFV15','MOA',33,1,null,null,now());
</v>
      </c>
      <c r="DF33" t="str">
        <f t="shared" si="18"/>
        <v xml:space="preserve">INSERT INTO SC_SystemeProduits(RefDimension,NomSysteme,typePresta,ligne,Quantite,formule,cte1,DateModif) values (18,'TCFV15','MOA',33,1,null,null,now());
</v>
      </c>
    </row>
    <row r="34" spans="1:110" x14ac:dyDescent="0.25">
      <c r="A34" s="67">
        <f>IF(B34="MATIERE",VLOOKUP($C34,MATIERE!$B$2:$K$601,10,0),IF(B34="MOA",VLOOKUP($C34,ATELIER!$B$2:$K$291,10,0),IF(B34="MOC",VLOOKUP($C34,CHANTIER!$B$2:$K$291,10,0),IF(B34="MP",VLOOKUP($C34,MINIPELLE!$B$2:$K$291,10,0),""))))</f>
        <v>36</v>
      </c>
      <c r="B34" s="89" t="s">
        <v>298</v>
      </c>
      <c r="C34" s="89" t="s">
        <v>284</v>
      </c>
      <c r="D34" s="89" t="s">
        <v>20</v>
      </c>
      <c r="E34" s="89">
        <v>1</v>
      </c>
      <c r="F34" s="90"/>
      <c r="H34">
        <v>1</v>
      </c>
      <c r="K34">
        <v>1</v>
      </c>
      <c r="N34">
        <v>1</v>
      </c>
      <c r="Q34">
        <v>1</v>
      </c>
      <c r="T34">
        <v>1</v>
      </c>
      <c r="W34">
        <v>1</v>
      </c>
      <c r="Z34">
        <v>1</v>
      </c>
      <c r="AC34">
        <v>1</v>
      </c>
      <c r="AF34">
        <v>1</v>
      </c>
      <c r="AI34">
        <v>1</v>
      </c>
      <c r="AL34">
        <v>1</v>
      </c>
      <c r="AO34">
        <v>1</v>
      </c>
      <c r="AR34">
        <v>1</v>
      </c>
      <c r="AU34">
        <v>1</v>
      </c>
      <c r="AX34">
        <v>1</v>
      </c>
      <c r="BA34">
        <v>1</v>
      </c>
      <c r="BD34">
        <v>1</v>
      </c>
      <c r="BG34" t="str">
        <f t="shared" si="1"/>
        <v xml:space="preserve">INSERT INTO SC_SystemeProduits(RefDimension,NomSysteme,typePresta,ligne,Quantite,formule,cte1,DateModif) values (1,'TCFV15','MOA',36,1,null,null,now());
</v>
      </c>
      <c r="BJ34" t="str">
        <f t="shared" si="2"/>
        <v xml:space="preserve">INSERT INTO SC_SystemeProduits(RefDimension,NomSysteme,typePresta,ligne,Quantite,formule,cte1,DateModif) values (2,'TCFV15','MOA',36,1,null,null,now());
</v>
      </c>
      <c r="BM34" t="str">
        <f t="shared" si="3"/>
        <v xml:space="preserve">INSERT INTO SC_SystemeProduits(RefDimension,NomSysteme,typePresta,ligne,Quantite,formule,cte1,DateModif) values (3,'TCFV15','MOA',36,1,null,null,now());
</v>
      </c>
      <c r="BP34" t="str">
        <f t="shared" si="4"/>
        <v xml:space="preserve">INSERT INTO SC_SystemeProduits(RefDimension,NomSysteme,typePresta,ligne,Quantite,formule,cte1,DateModif) values (4,'TCFV15','MOA',36,1,null,null,now());
</v>
      </c>
      <c r="BS34" t="str">
        <f t="shared" si="5"/>
        <v xml:space="preserve">INSERT INTO SC_SystemeProduits(RefDimension,NomSysteme,typePresta,ligne,Quantite,formule,cte1,DateModif) values (5,'TCFV15','MOA',36,1,null,null,now());
</v>
      </c>
      <c r="BV34" t="str">
        <f t="shared" si="6"/>
        <v xml:space="preserve">INSERT INTO SC_SystemeProduits(RefDimension,NomSysteme,typePresta,ligne,Quantite,formule,cte1,DateModif) values (6,'TCFV15','MOA',36,1,null,null,now());
</v>
      </c>
      <c r="BY34" t="str">
        <f t="shared" si="7"/>
        <v xml:space="preserve">INSERT INTO SC_SystemeProduits(RefDimension,NomSysteme,typePresta,ligne,Quantite,formule,cte1,DateModif) values (7,'TCFV15','MOA',36,1,null,null,now());
</v>
      </c>
      <c r="CB34" t="str">
        <f t="shared" si="8"/>
        <v xml:space="preserve">INSERT INTO SC_SystemeProduits(RefDimension,NomSysteme,typePresta,ligne,Quantite,formule,cte1,DateModif) values (8,'TCFV15','MOA',36,1,null,null,now());
</v>
      </c>
      <c r="CE34" t="str">
        <f t="shared" si="9"/>
        <v xml:space="preserve">INSERT INTO SC_SystemeProduits(RefDimension,NomSysteme,typePresta,ligne,Quantite,formule,cte1,DateModif) values (9,'TCFV15','MOA',36,1,null,null,now());
</v>
      </c>
      <c r="CH34" t="str">
        <f t="shared" si="10"/>
        <v xml:space="preserve">INSERT INTO SC_SystemeProduits(RefDimension,NomSysteme,typePresta,ligne,Quantite,formule,cte1,DateModif) values (10,'TCFV15','MOA',36,1,null,null,now());
</v>
      </c>
      <c r="CK34" t="str">
        <f t="shared" si="11"/>
        <v xml:space="preserve">INSERT INTO SC_SystemeProduits(RefDimension,NomSysteme,typePresta,ligne,Quantite,formule,cte1,DateModif) values (11,'TCFV15','MOA',36,1,null,null,now());
</v>
      </c>
      <c r="CN34" t="str">
        <f t="shared" si="12"/>
        <v xml:space="preserve">INSERT INTO SC_SystemeProduits(RefDimension,NomSysteme,typePresta,ligne,Quantite,formule,cte1,DateModif) values (12,'TCFV15','MOA',36,1,null,null,now());
</v>
      </c>
      <c r="CQ34" t="str">
        <f t="shared" si="13"/>
        <v xml:space="preserve">INSERT INTO SC_SystemeProduits(RefDimension,NomSysteme,typePresta,ligne,Quantite,formule,cte1,DateModif) values (13,'TCFV15','MOA',36,1,null,null,now());
</v>
      </c>
      <c r="CT34" t="str">
        <f t="shared" si="14"/>
        <v xml:space="preserve">INSERT INTO SC_SystemeProduits(RefDimension,NomSysteme,typePresta,ligne,Quantite,formule,cte1,DateModif) values (14,'TCFV15','MOA',36,1,null,null,now());
</v>
      </c>
      <c r="CW34" t="str">
        <f t="shared" si="15"/>
        <v xml:space="preserve">INSERT INTO SC_SystemeProduits(RefDimension,NomSysteme,typePresta,ligne,Quantite,formule,cte1,DateModif) values (15,'TCFV15','MOA',36,1,null,null,now());
</v>
      </c>
      <c r="CZ34" t="str">
        <f t="shared" si="16"/>
        <v xml:space="preserve">INSERT INTO SC_SystemeProduits(RefDimension,NomSysteme,typePresta,ligne,Quantite,formule,cte1,DateModif) values (16,'TCFV15','MOA',36,1,null,null,now());
</v>
      </c>
      <c r="DC34" t="str">
        <f t="shared" si="17"/>
        <v xml:space="preserve">INSERT INTO SC_SystemeProduits(RefDimension,NomSysteme,typePresta,ligne,Quantite,formule,cte1,DateModif) values (17,'TCFV15','MOA',36,1,null,null,now());
</v>
      </c>
      <c r="DF34" t="str">
        <f t="shared" si="18"/>
        <v xml:space="preserve">INSERT INTO SC_SystemeProduits(RefDimension,NomSysteme,typePresta,ligne,Quantite,formule,cte1,DateModif) values (18,'TCFV15','MOA',36,1,null,null,now());
</v>
      </c>
    </row>
    <row r="35" spans="1:110" s="89" customFormat="1" x14ac:dyDescent="0.25">
      <c r="A35" s="126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89" t="str">
        <f t="shared" ref="BG35" si="19">IF(AND(E35="",F35=""),"",SUBSTITUTE(SUBSTITUTE(SUBSTITUTE(SUBSTITUTE(SUBSTITUTE(SUBSTITUTE(SUBSTITUTE($BG$1,"#SYSTEME#",$A$1),"#DIM#",E$1),"#TYPE#",$B35),"#LIGNE#",$A35),"#Q#",IF(F35="",SUBSTITUTE(E35,",","."),"null")),"#FORMULE#",IF(F35="","null",CONCATENATE("'",F35,"'"))),"#CTE#",IF(G35="","null",CONCATENATE("'",G35,"'"))))</f>
        <v/>
      </c>
      <c r="BJ35" s="89" t="str">
        <f t="shared" ref="BJ35" si="20">IF(AND(H35="",I35=""),"",SUBSTITUTE(SUBSTITUTE(SUBSTITUTE(SUBSTITUTE(SUBSTITUTE(SUBSTITUTE(SUBSTITUTE($BG$1,"#SYSTEME#",$A$1),"#DIM#",H$1),"#TYPE#",$B35),"#LIGNE#",$A35),"#Q#",IF(I35="",SUBSTITUTE(H35,",","."),"null")),"#FORMULE#",IF(I35="","null",CONCATENATE("'",I35,"'"))),"#CTE#",IF(J35="","null",CONCATENATE("'",J35,"'"))))</f>
        <v/>
      </c>
      <c r="BM35" s="89" t="str">
        <f t="shared" ref="BM35" si="21">IF(AND(K35="",L35=""),"",SUBSTITUTE(SUBSTITUTE(SUBSTITUTE(SUBSTITUTE(SUBSTITUTE(SUBSTITUTE(SUBSTITUTE($BG$1,"#SYSTEME#",$A$1),"#DIM#",K$1),"#TYPE#",$B35),"#LIGNE#",$A35),"#Q#",IF(L35="",SUBSTITUTE(K35,",","."),"null")),"#FORMULE#",IF(L35="","null",CONCATENATE("'",L35,"'"))),"#CTE#",IF(M35="","null",CONCATENATE("'",M35,"'"))))</f>
        <v/>
      </c>
      <c r="BP35" s="89" t="str">
        <f t="shared" ref="BP35" si="22">IF(AND(N35="",O35=""),"",SUBSTITUTE(SUBSTITUTE(SUBSTITUTE(SUBSTITUTE(SUBSTITUTE(SUBSTITUTE(SUBSTITUTE($BG$1,"#SYSTEME#",$A$1),"#DIM#",N$1),"#TYPE#",$B35),"#LIGNE#",$A35),"#Q#",IF(O35="",SUBSTITUTE(N35,",","."),"null")),"#FORMULE#",IF(O35="","null",CONCATENATE("'",O35,"'"))),"#CTE#",IF(P35="","null",CONCATENATE("'",P35,"'"))))</f>
        <v/>
      </c>
      <c r="BS35" s="89" t="str">
        <f t="shared" ref="BS35" si="23">IF(AND(Q35="",R35=""),"",SUBSTITUTE(SUBSTITUTE(SUBSTITUTE(SUBSTITUTE(SUBSTITUTE(SUBSTITUTE(SUBSTITUTE($BG$1,"#SYSTEME#",$A$1),"#DIM#",Q$1),"#TYPE#",$B35),"#LIGNE#",$A35),"#Q#",IF(R35="",SUBSTITUTE(Q35,",","."),"null")),"#FORMULE#",IF(R35="","null",CONCATENATE("'",R35,"'"))),"#CTE#",IF(S35="","null",CONCATENATE("'",S35,"'"))))</f>
        <v/>
      </c>
      <c r="BV35" s="89" t="str">
        <f t="shared" ref="BV35" si="24">IF(AND(T35="",U35=""),"",SUBSTITUTE(SUBSTITUTE(SUBSTITUTE(SUBSTITUTE(SUBSTITUTE(SUBSTITUTE(SUBSTITUTE($BG$1,"#SYSTEME#",$A$1),"#DIM#",T$1),"#TYPE#",$B35),"#LIGNE#",$A35),"#Q#",IF(U35="",SUBSTITUTE(T35,",","."),"null")),"#FORMULE#",IF(U35="","null",CONCATENATE("'",U35,"'"))),"#CTE#",IF(V35="","null",CONCATENATE("'",V35,"'"))))</f>
        <v/>
      </c>
      <c r="BY35" s="89" t="str">
        <f t="shared" ref="BY35" si="25">IF(AND(W35="",X35=""),"",SUBSTITUTE(SUBSTITUTE(SUBSTITUTE(SUBSTITUTE(SUBSTITUTE(SUBSTITUTE(SUBSTITUTE($BG$1,"#SYSTEME#",$A$1),"#DIM#",W$1),"#TYPE#",$B35),"#LIGNE#",$A35),"#Q#",IF(X35="",SUBSTITUTE(W35,",","."),"null")),"#FORMULE#",IF(X35="","null",CONCATENATE("'",X35,"'"))),"#CTE#",IF(Y35="","null",CONCATENATE("'",Y35,"'"))))</f>
        <v/>
      </c>
      <c r="CB35" s="89" t="str">
        <f t="shared" ref="CB35" si="26">IF(AND(Z35="",AA35=""),"",SUBSTITUTE(SUBSTITUTE(SUBSTITUTE(SUBSTITUTE(SUBSTITUTE(SUBSTITUTE(SUBSTITUTE($BG$1,"#SYSTEME#",$A$1),"#DIM#",Z$1),"#TYPE#",$B35),"#LIGNE#",$A35),"#Q#",IF(AA35="",SUBSTITUTE(Z35,",","."),"null")),"#FORMULE#",IF(AA35="","null",CONCATENATE("'",AA35,"'"))),"#CTE#",IF(AB35="","null",CONCATENATE("'",AB35,"'"))))</f>
        <v/>
      </c>
      <c r="CE35" s="89" t="str">
        <f t="shared" ref="CE35" si="27">IF(AND(AC35="",AD35=""),"",SUBSTITUTE(SUBSTITUTE(SUBSTITUTE(SUBSTITUTE(SUBSTITUTE(SUBSTITUTE(SUBSTITUTE($BG$1,"#SYSTEME#",$A$1),"#DIM#",AC$1),"#TYPE#",$B35),"#LIGNE#",$A35),"#Q#",IF(AD35="",SUBSTITUTE(AC35,",","."),"null")),"#FORMULE#",IF(AD35="","null",CONCATENATE("'",AD35,"'"))),"#CTE#",IF(AE35="","null",CONCATENATE("'",AE35,"'"))))</f>
        <v/>
      </c>
      <c r="CH35" s="89" t="str">
        <f t="shared" ref="CH35" si="28">IF(AND(AF35="",AG35=""),"",SUBSTITUTE(SUBSTITUTE(SUBSTITUTE(SUBSTITUTE(SUBSTITUTE(SUBSTITUTE(SUBSTITUTE($BG$1,"#SYSTEME#",$A$1),"#DIM#",AF$1),"#TYPE#",$B35),"#LIGNE#",$A35),"#Q#",IF(AG35="",SUBSTITUTE(AF35,",","."),"null")),"#FORMULE#",IF(AG35="","null",CONCATENATE("'",AG35,"'"))),"#CTE#",IF(AH35="","null",CONCATENATE("'",AH35,"'"))))</f>
        <v/>
      </c>
      <c r="CK35" s="89" t="str">
        <f t="shared" ref="CK35" si="29">IF(AND(AI35="",AJ35=""),"",SUBSTITUTE(SUBSTITUTE(SUBSTITUTE(SUBSTITUTE(SUBSTITUTE(SUBSTITUTE(SUBSTITUTE($BG$1,"#SYSTEME#",$A$1),"#DIM#",AI$1),"#TYPE#",$B35),"#LIGNE#",$A35),"#Q#",IF(AJ35="",SUBSTITUTE(AI35,",","."),"null")),"#FORMULE#",IF(AJ35="","null",CONCATENATE("'",AJ35,"'"))),"#CTE#",IF(AK35="","null",CONCATENATE("'",AK35,"'"))))</f>
        <v/>
      </c>
      <c r="CN35" s="89" t="str">
        <f t="shared" ref="CN35" si="30">IF(AND(AL35="",AM35=""),"",SUBSTITUTE(SUBSTITUTE(SUBSTITUTE(SUBSTITUTE(SUBSTITUTE(SUBSTITUTE(SUBSTITUTE($BG$1,"#SYSTEME#",$A$1),"#DIM#",AL$1),"#TYPE#",$B35),"#LIGNE#",$A35),"#Q#",IF(AM35="",SUBSTITUTE(AL35,",","."),"null")),"#FORMULE#",IF(AM35="","null",CONCATENATE("'",AM35,"'"))),"#CTE#",IF(AN35="","null",CONCATENATE("'",AN35,"'"))))</f>
        <v/>
      </c>
      <c r="CQ35" s="89" t="str">
        <f t="shared" ref="CQ35" si="31">IF(AND(AO35="",AP35=""),"",SUBSTITUTE(SUBSTITUTE(SUBSTITUTE(SUBSTITUTE(SUBSTITUTE(SUBSTITUTE(SUBSTITUTE($BG$1,"#SYSTEME#",$A$1),"#DIM#",AO$1),"#TYPE#",$B35),"#LIGNE#",$A35),"#Q#",IF(AP35="",SUBSTITUTE(AO35,",","."),"null")),"#FORMULE#",IF(AP35="","null",CONCATENATE("'",AP35,"'"))),"#CTE#",IF(AQ35="","null",CONCATENATE("'",AQ35,"'"))))</f>
        <v/>
      </c>
      <c r="CT35" s="89" t="str">
        <f t="shared" ref="CT35" si="32">IF(AND(AR35="",AS35=""),"",SUBSTITUTE(SUBSTITUTE(SUBSTITUTE(SUBSTITUTE(SUBSTITUTE(SUBSTITUTE(SUBSTITUTE($BG$1,"#SYSTEME#",$A$1),"#DIM#",AR$1),"#TYPE#",$B35),"#LIGNE#",$A35),"#Q#",IF(AS35="",SUBSTITUTE(AR35,",","."),"null")),"#FORMULE#",IF(AS35="","null",CONCATENATE("'",AS35,"'"))),"#CTE#",IF(AT35="","null",CONCATENATE("'",AT35,"'"))))</f>
        <v/>
      </c>
      <c r="CW35" s="89" t="str">
        <f t="shared" ref="CW35" si="33">IF(AND(AU35="",AV35=""),"",SUBSTITUTE(SUBSTITUTE(SUBSTITUTE(SUBSTITUTE(SUBSTITUTE(SUBSTITUTE(SUBSTITUTE($BG$1,"#SYSTEME#",$A$1),"#DIM#",AU$1),"#TYPE#",$B35),"#LIGNE#",$A35),"#Q#",IF(AV35="",SUBSTITUTE(AU35,",","."),"null")),"#FORMULE#",IF(AV35="","null",CONCATENATE("'",AV35,"'"))),"#CTE#",IF(AW35="","null",CONCATENATE("'",AW35,"'"))))</f>
        <v/>
      </c>
      <c r="CZ35" s="89" t="str">
        <f t="shared" ref="CZ35" si="34">IF(AND(AX35="",AY35=""),"",SUBSTITUTE(SUBSTITUTE(SUBSTITUTE(SUBSTITUTE(SUBSTITUTE(SUBSTITUTE(SUBSTITUTE($BG$1,"#SYSTEME#",$A$1),"#DIM#",AX$1),"#TYPE#",$B35),"#LIGNE#",$A35),"#Q#",IF(AY35="",SUBSTITUTE(AX35,",","."),"null")),"#FORMULE#",IF(AY35="","null",CONCATENATE("'",AY35,"'"))),"#CTE#",IF(AZ35="","null",CONCATENATE("'",AZ35,"'"))))</f>
        <v/>
      </c>
      <c r="DC35" s="89" t="str">
        <f t="shared" ref="DC35" si="35">IF(AND(BA35="",BB35=""),"",SUBSTITUTE(SUBSTITUTE(SUBSTITUTE(SUBSTITUTE(SUBSTITUTE(SUBSTITUTE(SUBSTITUTE($BG$1,"#SYSTEME#",$A$1),"#DIM#",BA$1),"#TYPE#",$B35),"#LIGNE#",$A35),"#Q#",IF(BB35="",SUBSTITUTE(BA35,",","."),"null")),"#FORMULE#",IF(BB35="","null",CONCATENATE("'",BB35,"'"))),"#CTE#",IF(BC35="","null",CONCATENATE("'",BC35,"'"))))</f>
        <v/>
      </c>
      <c r="DF35" s="89" t="str">
        <f t="shared" ref="DF35" si="36">IF(AND(BD35="",BE35=""),"",SUBSTITUTE(SUBSTITUTE(SUBSTITUTE(SUBSTITUTE(SUBSTITUTE(SUBSTITUTE(SUBSTITUTE($BG$1,"#SYSTEME#",$A$1),"#DIM#",BD$1),"#TYPE#",$B35),"#LIGNE#",$A35),"#Q#",IF(BE35="",SUBSTITUTE(BD35,",","."),"null")),"#FORMULE#",IF(BE35="","null",CONCATENATE("'",BE35,"'"))),"#CTE#",IF(BF35="","null",CONCATENATE("'",BF35,"'"))))</f>
        <v/>
      </c>
    </row>
    <row r="36" spans="1:110" x14ac:dyDescent="0.25">
      <c r="A36" s="67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36" s="89"/>
      <c r="C36" s="89"/>
      <c r="D36" s="89"/>
      <c r="E36" s="89"/>
      <c r="F36" s="90"/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25">
      <c r="A37" s="67">
        <f>IF(B37="MATIERE",VLOOKUP($C37,MATIERE!$B$2:$K$601,10,0),IF(B37="MOA",VLOOKUP($C37,ATELIER!$B$2:$K$291,10,0),IF(B37="MOC",VLOOKUP($C37,CHANTIER!$B$2:$K$291,10,0),IF(B37="MP",VLOOKUP($C37,MINIPELLE!$B$2:$K$291,10,0),""))))</f>
        <v>61</v>
      </c>
      <c r="B37" s="89" t="s">
        <v>299</v>
      </c>
      <c r="C37" s="89" t="s">
        <v>178</v>
      </c>
      <c r="D37" s="89" t="s">
        <v>8</v>
      </c>
      <c r="E37" s="89">
        <v>24</v>
      </c>
      <c r="F37" s="90" t="s">
        <v>714</v>
      </c>
      <c r="G37" s="14" t="s">
        <v>715</v>
      </c>
      <c r="H37">
        <v>36</v>
      </c>
      <c r="I37" s="14" t="s">
        <v>714</v>
      </c>
      <c r="J37" s="14" t="s">
        <v>715</v>
      </c>
      <c r="K37">
        <v>48</v>
      </c>
      <c r="L37" s="14" t="s">
        <v>714</v>
      </c>
      <c r="M37" s="14" t="s">
        <v>715</v>
      </c>
      <c r="N37">
        <v>60</v>
      </c>
      <c r="O37" s="14" t="s">
        <v>714</v>
      </c>
      <c r="P37" s="14" t="s">
        <v>715</v>
      </c>
      <c r="Q37">
        <v>72</v>
      </c>
      <c r="R37" s="14" t="s">
        <v>714</v>
      </c>
      <c r="S37" s="14" t="s">
        <v>715</v>
      </c>
      <c r="T37">
        <v>84</v>
      </c>
      <c r="U37" s="14" t="s">
        <v>714</v>
      </c>
      <c r="V37" s="14" t="s">
        <v>715</v>
      </c>
      <c r="W37">
        <v>96</v>
      </c>
      <c r="X37" s="14" t="s">
        <v>714</v>
      </c>
      <c r="Y37" s="14" t="s">
        <v>715</v>
      </c>
      <c r="Z37">
        <v>108</v>
      </c>
      <c r="AA37" s="14" t="s">
        <v>714</v>
      </c>
      <c r="AB37" s="14" t="s">
        <v>715</v>
      </c>
      <c r="AC37">
        <v>120</v>
      </c>
      <c r="AD37" s="14" t="s">
        <v>714</v>
      </c>
      <c r="AE37" s="14" t="s">
        <v>715</v>
      </c>
      <c r="AF37">
        <v>144</v>
      </c>
      <c r="AG37" s="14" t="s">
        <v>714</v>
      </c>
      <c r="AH37" s="14" t="s">
        <v>715</v>
      </c>
      <c r="AI37">
        <v>144</v>
      </c>
      <c r="AJ37" s="14" t="s">
        <v>714</v>
      </c>
      <c r="AK37" s="14" t="s">
        <v>715</v>
      </c>
      <c r="AL37">
        <v>168</v>
      </c>
      <c r="AM37" s="14" t="s">
        <v>714</v>
      </c>
      <c r="AN37" s="14" t="s">
        <v>715</v>
      </c>
      <c r="AO37">
        <v>168</v>
      </c>
      <c r="AP37" s="14" t="s">
        <v>714</v>
      </c>
      <c r="AQ37" s="14" t="s">
        <v>715</v>
      </c>
      <c r="AR37">
        <v>168</v>
      </c>
      <c r="AS37" s="14" t="s">
        <v>714</v>
      </c>
      <c r="AT37" s="14" t="s">
        <v>715</v>
      </c>
      <c r="AU37">
        <v>216</v>
      </c>
      <c r="AV37" s="14" t="s">
        <v>714</v>
      </c>
      <c r="AW37" s="14" t="s">
        <v>715</v>
      </c>
      <c r="AX37">
        <v>216</v>
      </c>
      <c r="AY37" s="14" t="s">
        <v>714</v>
      </c>
      <c r="AZ37" s="14" t="s">
        <v>715</v>
      </c>
      <c r="BA37">
        <v>240</v>
      </c>
      <c r="BB37" s="14" t="s">
        <v>714</v>
      </c>
      <c r="BC37" s="14" t="s">
        <v>715</v>
      </c>
      <c r="BD37">
        <v>240</v>
      </c>
      <c r="BE37" s="14" t="s">
        <v>714</v>
      </c>
      <c r="BF37" s="14" t="s">
        <v>715</v>
      </c>
      <c r="BG37" t="str">
        <f t="shared" si="1"/>
        <v xml:space="preserve">INSERT INTO SC_SystemeProduits(RefDimension,NomSysteme,typePresta,ligne,Quantite,formule,cte1,DateModif) values (1,'TCFV15','MOC',61,null,'6*CTE1','SURFACE',now());
</v>
      </c>
      <c r="BJ37" t="str">
        <f t="shared" si="2"/>
        <v xml:space="preserve">INSERT INTO SC_SystemeProduits(RefDimension,NomSysteme,typePresta,ligne,Quantite,formule,cte1,DateModif) values (2,'TCFV15','MOC',61,null,'6*CTE1','SURFACE',now());
</v>
      </c>
      <c r="BM37" t="str">
        <f t="shared" si="3"/>
        <v xml:space="preserve">INSERT INTO SC_SystemeProduits(RefDimension,NomSysteme,typePresta,ligne,Quantite,formule,cte1,DateModif) values (3,'TCFV15','MOC',61,null,'6*CTE1','SURFACE',now());
</v>
      </c>
      <c r="BP37" t="str">
        <f t="shared" si="4"/>
        <v xml:space="preserve">INSERT INTO SC_SystemeProduits(RefDimension,NomSysteme,typePresta,ligne,Quantite,formule,cte1,DateModif) values (4,'TCFV15','MOC',61,null,'6*CTE1','SURFACE',now());
</v>
      </c>
      <c r="BS37" t="str">
        <f t="shared" si="5"/>
        <v xml:space="preserve">INSERT INTO SC_SystemeProduits(RefDimension,NomSysteme,typePresta,ligne,Quantite,formule,cte1,DateModif) values (5,'TCFV15','MOC',61,null,'6*CTE1','SURFACE',now());
</v>
      </c>
      <c r="BV37" t="str">
        <f t="shared" si="6"/>
        <v xml:space="preserve">INSERT INTO SC_SystemeProduits(RefDimension,NomSysteme,typePresta,ligne,Quantite,formule,cte1,DateModif) values (6,'TCFV15','MOC',61,null,'6*CTE1','SURFACE',now());
</v>
      </c>
      <c r="BY37" t="str">
        <f t="shared" si="7"/>
        <v xml:space="preserve">INSERT INTO SC_SystemeProduits(RefDimension,NomSysteme,typePresta,ligne,Quantite,formule,cte1,DateModif) values (7,'TCFV15','MOC',61,null,'6*CTE1','SURFACE',now());
</v>
      </c>
      <c r="CB37" t="str">
        <f t="shared" si="8"/>
        <v xml:space="preserve">INSERT INTO SC_SystemeProduits(RefDimension,NomSysteme,typePresta,ligne,Quantite,formule,cte1,DateModif) values (8,'TCFV15','MOC',61,null,'6*CTE1','SURFACE',now());
</v>
      </c>
      <c r="CE37" t="str">
        <f t="shared" si="9"/>
        <v xml:space="preserve">INSERT INTO SC_SystemeProduits(RefDimension,NomSysteme,typePresta,ligne,Quantite,formule,cte1,DateModif) values (9,'TCFV15','MOC',61,null,'6*CTE1','SURFACE',now());
</v>
      </c>
      <c r="CH37" t="str">
        <f t="shared" si="10"/>
        <v xml:space="preserve">INSERT INTO SC_SystemeProduits(RefDimension,NomSysteme,typePresta,ligne,Quantite,formule,cte1,DateModif) values (10,'TCFV15','MOC',61,null,'6*CTE1','SURFACE',now());
</v>
      </c>
      <c r="CK37" t="str">
        <f t="shared" si="11"/>
        <v xml:space="preserve">INSERT INTO SC_SystemeProduits(RefDimension,NomSysteme,typePresta,ligne,Quantite,formule,cte1,DateModif) values (11,'TCFV15','MOC',61,null,'6*CTE1','SURFACE',now());
</v>
      </c>
      <c r="CN37" t="str">
        <f t="shared" si="12"/>
        <v xml:space="preserve">INSERT INTO SC_SystemeProduits(RefDimension,NomSysteme,typePresta,ligne,Quantite,formule,cte1,DateModif) values (12,'TCFV15','MOC',61,null,'6*CTE1','SURFACE',now());
</v>
      </c>
      <c r="CQ37" t="str">
        <f t="shared" si="13"/>
        <v xml:space="preserve">INSERT INTO SC_SystemeProduits(RefDimension,NomSysteme,typePresta,ligne,Quantite,formule,cte1,DateModif) values (13,'TCFV15','MOC',61,null,'6*CTE1','SURFACE',now());
</v>
      </c>
      <c r="CT37" t="str">
        <f t="shared" si="14"/>
        <v xml:space="preserve">INSERT INTO SC_SystemeProduits(RefDimension,NomSysteme,typePresta,ligne,Quantite,formule,cte1,DateModif) values (14,'TCFV15','MOC',61,null,'6*CTE1','SURFACE',now());
</v>
      </c>
      <c r="CW37" t="str">
        <f t="shared" si="15"/>
        <v xml:space="preserve">INSERT INTO SC_SystemeProduits(RefDimension,NomSysteme,typePresta,ligne,Quantite,formule,cte1,DateModif) values (15,'TCFV15','MOC',61,null,'6*CTE1','SURFACE',now());
</v>
      </c>
      <c r="CZ37" t="str">
        <f t="shared" si="16"/>
        <v xml:space="preserve">INSERT INTO SC_SystemeProduits(RefDimension,NomSysteme,typePresta,ligne,Quantite,formule,cte1,DateModif) values (16,'TCFV15','MOC',61,null,'6*CTE1','SURFACE',now());
</v>
      </c>
      <c r="DC37" t="str">
        <f t="shared" si="17"/>
        <v xml:space="preserve">INSERT INTO SC_SystemeProduits(RefDimension,NomSysteme,typePresta,ligne,Quantite,formule,cte1,DateModif) values (17,'TCFV15','MOC',61,null,'6*CTE1','SURFACE',now());
</v>
      </c>
      <c r="DF37" t="str">
        <f t="shared" si="18"/>
        <v xml:space="preserve">INSERT INTO SC_SystemeProduits(RefDimension,NomSysteme,typePresta,ligne,Quantite,formule,cte1,DateModif) values (18,'TCFV15','MOC',61,null,'6*CTE1','SURFACE',now());
</v>
      </c>
    </row>
    <row r="38" spans="1:110" x14ac:dyDescent="0.25">
      <c r="A38" s="67">
        <f>IF(B38="MATIERE",VLOOKUP($C38,MATIERE!$B$2:$K$601,10,0),IF(B38="MOA",VLOOKUP($C38,ATELIER!$B$2:$K$291,10,0),IF(B38="MOC",VLOOKUP($C38,CHANTIER!$B$2:$K$291,10,0),IF(B38="MP",VLOOKUP($C38,MINIPELLE!$B$2:$K$291,10,0),""))))</f>
        <v>65</v>
      </c>
      <c r="B38" s="89" t="s">
        <v>299</v>
      </c>
      <c r="C38" s="89" t="s">
        <v>184</v>
      </c>
      <c r="D38" s="89" t="s">
        <v>8</v>
      </c>
      <c r="E38" s="89">
        <v>4</v>
      </c>
      <c r="F38" s="90"/>
      <c r="H38">
        <v>4</v>
      </c>
      <c r="K38">
        <v>4</v>
      </c>
      <c r="N38">
        <v>4</v>
      </c>
      <c r="Q38">
        <v>4</v>
      </c>
      <c r="T38">
        <v>4</v>
      </c>
      <c r="W38">
        <v>4</v>
      </c>
      <c r="Z38">
        <v>4</v>
      </c>
      <c r="AC38">
        <v>4</v>
      </c>
      <c r="AF38">
        <v>4</v>
      </c>
      <c r="AI38">
        <v>4</v>
      </c>
      <c r="AL38">
        <v>4</v>
      </c>
      <c r="AO38">
        <v>4</v>
      </c>
      <c r="AR38">
        <v>4</v>
      </c>
      <c r="AU38">
        <v>4</v>
      </c>
      <c r="AX38">
        <v>4</v>
      </c>
      <c r="BA38">
        <v>4</v>
      </c>
      <c r="BD38">
        <v>4</v>
      </c>
      <c r="BG38" t="str">
        <f t="shared" si="1"/>
        <v xml:space="preserve">INSERT INTO SC_SystemeProduits(RefDimension,NomSysteme,typePresta,ligne,Quantite,formule,cte1,DateModif) values (1,'TCFV15','MOC',65,4,null,null,now());
</v>
      </c>
      <c r="BJ38" t="str">
        <f t="shared" si="2"/>
        <v xml:space="preserve">INSERT INTO SC_SystemeProduits(RefDimension,NomSysteme,typePresta,ligne,Quantite,formule,cte1,DateModif) values (2,'TCFV15','MOC',65,4,null,null,now());
</v>
      </c>
      <c r="BM38" t="str">
        <f t="shared" si="3"/>
        <v xml:space="preserve">INSERT INTO SC_SystemeProduits(RefDimension,NomSysteme,typePresta,ligne,Quantite,formule,cte1,DateModif) values (3,'TCFV15','MOC',65,4,null,null,now());
</v>
      </c>
      <c r="BP38" t="str">
        <f t="shared" si="4"/>
        <v xml:space="preserve">INSERT INTO SC_SystemeProduits(RefDimension,NomSysteme,typePresta,ligne,Quantite,formule,cte1,DateModif) values (4,'TCFV15','MOC',65,4,null,null,now());
</v>
      </c>
      <c r="BS38" t="str">
        <f t="shared" si="5"/>
        <v xml:space="preserve">INSERT INTO SC_SystemeProduits(RefDimension,NomSysteme,typePresta,ligne,Quantite,formule,cte1,DateModif) values (5,'TCFV15','MOC',65,4,null,null,now());
</v>
      </c>
      <c r="BV38" t="str">
        <f t="shared" si="6"/>
        <v xml:space="preserve">INSERT INTO SC_SystemeProduits(RefDimension,NomSysteme,typePresta,ligne,Quantite,formule,cte1,DateModif) values (6,'TCFV15','MOC',65,4,null,null,now());
</v>
      </c>
      <c r="BY38" t="str">
        <f t="shared" si="7"/>
        <v xml:space="preserve">INSERT INTO SC_SystemeProduits(RefDimension,NomSysteme,typePresta,ligne,Quantite,formule,cte1,DateModif) values (7,'TCFV15','MOC',65,4,null,null,now());
</v>
      </c>
      <c r="CB38" t="str">
        <f t="shared" si="8"/>
        <v xml:space="preserve">INSERT INTO SC_SystemeProduits(RefDimension,NomSysteme,typePresta,ligne,Quantite,formule,cte1,DateModif) values (8,'TCFV15','MOC',65,4,null,null,now());
</v>
      </c>
      <c r="CE38" t="str">
        <f t="shared" si="9"/>
        <v xml:space="preserve">INSERT INTO SC_SystemeProduits(RefDimension,NomSysteme,typePresta,ligne,Quantite,formule,cte1,DateModif) values (9,'TCFV15','MOC',65,4,null,null,now());
</v>
      </c>
      <c r="CH38" t="str">
        <f t="shared" si="10"/>
        <v xml:space="preserve">INSERT INTO SC_SystemeProduits(RefDimension,NomSysteme,typePresta,ligne,Quantite,formule,cte1,DateModif) values (10,'TCFV15','MOC',65,4,null,null,now());
</v>
      </c>
      <c r="CK38" t="str">
        <f t="shared" si="11"/>
        <v xml:space="preserve">INSERT INTO SC_SystemeProduits(RefDimension,NomSysteme,typePresta,ligne,Quantite,formule,cte1,DateModif) values (11,'TCFV15','MOC',65,4,null,null,now());
</v>
      </c>
      <c r="CN38" t="str">
        <f t="shared" si="12"/>
        <v xml:space="preserve">INSERT INTO SC_SystemeProduits(RefDimension,NomSysteme,typePresta,ligne,Quantite,formule,cte1,DateModif) values (12,'TCFV15','MOC',65,4,null,null,now());
</v>
      </c>
      <c r="CQ38" t="str">
        <f t="shared" si="13"/>
        <v xml:space="preserve">INSERT INTO SC_SystemeProduits(RefDimension,NomSysteme,typePresta,ligne,Quantite,formule,cte1,DateModif) values (13,'TCFV15','MOC',65,4,null,null,now());
</v>
      </c>
      <c r="CT38" t="str">
        <f t="shared" si="14"/>
        <v xml:space="preserve">INSERT INTO SC_SystemeProduits(RefDimension,NomSysteme,typePresta,ligne,Quantite,formule,cte1,DateModif) values (14,'TCFV15','MOC',65,4,null,null,now());
</v>
      </c>
      <c r="CW38" t="str">
        <f t="shared" si="15"/>
        <v xml:space="preserve">INSERT INTO SC_SystemeProduits(RefDimension,NomSysteme,typePresta,ligne,Quantite,formule,cte1,DateModif) values (15,'TCFV15','MOC',65,4,null,null,now());
</v>
      </c>
      <c r="CZ38" t="str">
        <f t="shared" si="16"/>
        <v xml:space="preserve">INSERT INTO SC_SystemeProduits(RefDimension,NomSysteme,typePresta,ligne,Quantite,formule,cte1,DateModif) values (16,'TCFV15','MOC',65,4,null,null,now());
</v>
      </c>
      <c r="DC38" t="str">
        <f t="shared" si="17"/>
        <v xml:space="preserve">INSERT INTO SC_SystemeProduits(RefDimension,NomSysteme,typePresta,ligne,Quantite,formule,cte1,DateModif) values (17,'TCFV15','MOC',65,4,null,null,now());
</v>
      </c>
      <c r="DF38" t="str">
        <f t="shared" si="18"/>
        <v xml:space="preserve">INSERT INTO SC_SystemeProduits(RefDimension,NomSysteme,typePresta,ligne,Quantite,formule,cte1,DateModif) values (18,'TCFV15','MOC',65,4,null,null,now());
</v>
      </c>
    </row>
    <row r="39" spans="1:110" x14ac:dyDescent="0.25">
      <c r="A39" s="67">
        <f>IF(B39="MATIERE",VLOOKUP($C39,MATIERE!$B$2:$K$601,10,0),IF(B39="MOA",VLOOKUP($C39,ATELIER!$B$2:$K$291,10,0),IF(B39="MOC",VLOOKUP($C39,CHANTIER!$B$2:$K$291,10,0),IF(B39="MP",VLOOKUP($C39,MINIPELLE!$B$2:$K$291,10,0),""))))</f>
        <v>70</v>
      </c>
      <c r="B39" s="89" t="s">
        <v>299</v>
      </c>
      <c r="C39" s="89" t="s">
        <v>194</v>
      </c>
      <c r="D39" s="89" t="s">
        <v>105</v>
      </c>
      <c r="E39" s="89">
        <v>4</v>
      </c>
      <c r="F39" s="90" t="s">
        <v>673</v>
      </c>
      <c r="G39" s="14" t="s">
        <v>715</v>
      </c>
      <c r="H39">
        <v>6</v>
      </c>
      <c r="I39" s="14" t="s">
        <v>673</v>
      </c>
      <c r="J39" s="14" t="s">
        <v>715</v>
      </c>
      <c r="K39">
        <v>8</v>
      </c>
      <c r="L39" s="14" t="s">
        <v>673</v>
      </c>
      <c r="M39" s="14" t="s">
        <v>715</v>
      </c>
      <c r="N39">
        <v>10</v>
      </c>
      <c r="O39" s="14" t="s">
        <v>673</v>
      </c>
      <c r="P39" s="14" t="s">
        <v>715</v>
      </c>
      <c r="Q39">
        <v>12</v>
      </c>
      <c r="R39" s="14" t="s">
        <v>673</v>
      </c>
      <c r="S39" s="14" t="s">
        <v>715</v>
      </c>
      <c r="T39">
        <v>14</v>
      </c>
      <c r="U39" s="14" t="s">
        <v>673</v>
      </c>
      <c r="V39" s="14" t="s">
        <v>715</v>
      </c>
      <c r="W39">
        <v>16</v>
      </c>
      <c r="X39" s="14" t="s">
        <v>673</v>
      </c>
      <c r="Y39" s="14" t="s">
        <v>715</v>
      </c>
      <c r="Z39">
        <v>18</v>
      </c>
      <c r="AA39" s="14" t="s">
        <v>673</v>
      </c>
      <c r="AB39" s="14" t="s">
        <v>715</v>
      </c>
      <c r="AC39">
        <v>20</v>
      </c>
      <c r="AD39" s="14" t="s">
        <v>673</v>
      </c>
      <c r="AE39" s="14" t="s">
        <v>715</v>
      </c>
      <c r="AF39">
        <v>24</v>
      </c>
      <c r="AG39" s="14" t="s">
        <v>673</v>
      </c>
      <c r="AH39" s="14" t="s">
        <v>715</v>
      </c>
      <c r="AI39">
        <v>24</v>
      </c>
      <c r="AJ39" s="14" t="s">
        <v>673</v>
      </c>
      <c r="AK39" s="14" t="s">
        <v>715</v>
      </c>
      <c r="AL39">
        <v>28</v>
      </c>
      <c r="AM39" s="14" t="s">
        <v>673</v>
      </c>
      <c r="AN39" s="14" t="s">
        <v>715</v>
      </c>
      <c r="AO39">
        <v>28</v>
      </c>
      <c r="AP39" s="14" t="s">
        <v>673</v>
      </c>
      <c r="AQ39" s="14" t="s">
        <v>715</v>
      </c>
      <c r="AR39">
        <v>32</v>
      </c>
      <c r="AS39" s="14" t="s">
        <v>673</v>
      </c>
      <c r="AT39" s="14" t="s">
        <v>715</v>
      </c>
      <c r="AU39">
        <v>36</v>
      </c>
      <c r="AV39" s="14" t="s">
        <v>673</v>
      </c>
      <c r="AW39" s="14" t="s">
        <v>715</v>
      </c>
      <c r="AX39">
        <v>36</v>
      </c>
      <c r="AY39" s="14" t="s">
        <v>673</v>
      </c>
      <c r="AZ39" s="14" t="s">
        <v>715</v>
      </c>
      <c r="BA39">
        <v>40</v>
      </c>
      <c r="BB39" s="14" t="s">
        <v>673</v>
      </c>
      <c r="BC39" s="14" t="s">
        <v>715</v>
      </c>
      <c r="BD39">
        <v>40</v>
      </c>
      <c r="BE39" s="14" t="s">
        <v>673</v>
      </c>
      <c r="BF39" s="14" t="s">
        <v>715</v>
      </c>
      <c r="BG39" t="str">
        <f t="shared" si="1"/>
        <v xml:space="preserve">INSERT INTO SC_SystemeProduits(RefDimension,NomSysteme,typePresta,ligne,Quantite,formule,cte1,DateModif) values (1,'TCFV15','MOC',70,null,'CTE1*1','SURFACE',now());
</v>
      </c>
      <c r="BJ39" t="str">
        <f t="shared" si="2"/>
        <v xml:space="preserve">INSERT INTO SC_SystemeProduits(RefDimension,NomSysteme,typePresta,ligne,Quantite,formule,cte1,DateModif) values (2,'TCFV15','MOC',70,null,'CTE1*1','SURFACE',now());
</v>
      </c>
      <c r="BM39" t="str">
        <f t="shared" si="3"/>
        <v xml:space="preserve">INSERT INTO SC_SystemeProduits(RefDimension,NomSysteme,typePresta,ligne,Quantite,formule,cte1,DateModif) values (3,'TCFV15','MOC',70,null,'CTE1*1','SURFACE',now());
</v>
      </c>
      <c r="BP39" t="str">
        <f t="shared" si="4"/>
        <v xml:space="preserve">INSERT INTO SC_SystemeProduits(RefDimension,NomSysteme,typePresta,ligne,Quantite,formule,cte1,DateModif) values (4,'TCFV15','MOC',70,null,'CTE1*1','SURFACE',now());
</v>
      </c>
      <c r="BS39" t="str">
        <f t="shared" si="5"/>
        <v xml:space="preserve">INSERT INTO SC_SystemeProduits(RefDimension,NomSysteme,typePresta,ligne,Quantite,formule,cte1,DateModif) values (5,'TCFV15','MOC',70,null,'CTE1*1','SURFACE',now());
</v>
      </c>
      <c r="BV39" t="str">
        <f t="shared" si="6"/>
        <v xml:space="preserve">INSERT INTO SC_SystemeProduits(RefDimension,NomSysteme,typePresta,ligne,Quantite,formule,cte1,DateModif) values (6,'TCFV15','MOC',70,null,'CTE1*1','SURFACE',now());
</v>
      </c>
      <c r="BY39" t="str">
        <f t="shared" si="7"/>
        <v xml:space="preserve">INSERT INTO SC_SystemeProduits(RefDimension,NomSysteme,typePresta,ligne,Quantite,formule,cte1,DateModif) values (7,'TCFV15','MOC',70,null,'CTE1*1','SURFACE',now());
</v>
      </c>
      <c r="CB39" t="str">
        <f t="shared" si="8"/>
        <v xml:space="preserve">INSERT INTO SC_SystemeProduits(RefDimension,NomSysteme,typePresta,ligne,Quantite,formule,cte1,DateModif) values (8,'TCFV15','MOC',70,null,'CTE1*1','SURFACE',now());
</v>
      </c>
      <c r="CE39" t="str">
        <f t="shared" si="9"/>
        <v xml:space="preserve">INSERT INTO SC_SystemeProduits(RefDimension,NomSysteme,typePresta,ligne,Quantite,formule,cte1,DateModif) values (9,'TCFV15','MOC',70,null,'CTE1*1','SURFACE',now());
</v>
      </c>
      <c r="CH39" t="str">
        <f t="shared" si="10"/>
        <v xml:space="preserve">INSERT INTO SC_SystemeProduits(RefDimension,NomSysteme,typePresta,ligne,Quantite,formule,cte1,DateModif) values (10,'TCFV15','MOC',70,null,'CTE1*1','SURFACE',now());
</v>
      </c>
      <c r="CK39" t="str">
        <f t="shared" si="11"/>
        <v xml:space="preserve">INSERT INTO SC_SystemeProduits(RefDimension,NomSysteme,typePresta,ligne,Quantite,formule,cte1,DateModif) values (11,'TCFV15','MOC',70,null,'CTE1*1','SURFACE',now());
</v>
      </c>
      <c r="CN39" t="str">
        <f t="shared" si="12"/>
        <v xml:space="preserve">INSERT INTO SC_SystemeProduits(RefDimension,NomSysteme,typePresta,ligne,Quantite,formule,cte1,DateModif) values (12,'TCFV15','MOC',70,null,'CTE1*1','SURFACE',now());
</v>
      </c>
      <c r="CQ39" t="str">
        <f t="shared" si="13"/>
        <v xml:space="preserve">INSERT INTO SC_SystemeProduits(RefDimension,NomSysteme,typePresta,ligne,Quantite,formule,cte1,DateModif) values (13,'TCFV15','MOC',70,null,'CTE1*1','SURFACE',now());
</v>
      </c>
      <c r="CT39" t="str">
        <f t="shared" si="14"/>
        <v xml:space="preserve">INSERT INTO SC_SystemeProduits(RefDimension,NomSysteme,typePresta,ligne,Quantite,formule,cte1,DateModif) values (14,'TCFV15','MOC',70,null,'CTE1*1','SURFACE',now());
</v>
      </c>
      <c r="CW39" t="str">
        <f t="shared" si="15"/>
        <v xml:space="preserve">INSERT INTO SC_SystemeProduits(RefDimension,NomSysteme,typePresta,ligne,Quantite,formule,cte1,DateModif) values (15,'TCFV15','MOC',70,null,'CTE1*1','SURFACE',now());
</v>
      </c>
      <c r="CZ39" t="str">
        <f t="shared" si="16"/>
        <v xml:space="preserve">INSERT INTO SC_SystemeProduits(RefDimension,NomSysteme,typePresta,ligne,Quantite,formule,cte1,DateModif) values (16,'TCFV15','MOC',70,null,'CTE1*1','SURFACE',now());
</v>
      </c>
      <c r="DC39" t="str">
        <f t="shared" si="17"/>
        <v xml:space="preserve">INSERT INTO SC_SystemeProduits(RefDimension,NomSysteme,typePresta,ligne,Quantite,formule,cte1,DateModif) values (17,'TCFV15','MOC',70,null,'CTE1*1','SURFACE',now());
</v>
      </c>
      <c r="DF39" t="str">
        <f t="shared" si="18"/>
        <v xml:space="preserve">INSERT INTO SC_SystemeProduits(RefDimension,NomSysteme,typePresta,ligne,Quantite,formule,cte1,DateModif) values (18,'TCFV15','MOC',70,null,'CTE1*1','SURFACE',now());
</v>
      </c>
    </row>
    <row r="40" spans="1:110" s="89" customFormat="1" x14ac:dyDescent="0.25">
      <c r="A40" s="126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89" t="str">
        <f t="shared" ref="BG40" si="37">IF(AND(E40="",F40=""),"",SUBSTITUTE(SUBSTITUTE(SUBSTITUTE(SUBSTITUTE(SUBSTITUTE(SUBSTITUTE(SUBSTITUTE($BG$1,"#SYSTEME#",$A$1),"#DIM#",E$1),"#TYPE#",$B40),"#LIGNE#",$A40),"#Q#",IF(F40="",SUBSTITUTE(E40,",","."),"null")),"#FORMULE#",IF(F40="","null",CONCATENATE("'",F40,"'"))),"#CTE#",IF(G40="","null",CONCATENATE("'",G40,"'"))))</f>
        <v/>
      </c>
      <c r="BJ40" s="89" t="str">
        <f t="shared" ref="BJ40" si="38">IF(AND(H40="",I40=""),"",SUBSTITUTE(SUBSTITUTE(SUBSTITUTE(SUBSTITUTE(SUBSTITUTE(SUBSTITUTE(SUBSTITUTE($BG$1,"#SYSTEME#",$A$1),"#DIM#",H$1),"#TYPE#",$B40),"#LIGNE#",$A40),"#Q#",IF(I40="",SUBSTITUTE(H40,",","."),"null")),"#FORMULE#",IF(I40="","null",CONCATENATE("'",I40,"'"))),"#CTE#",IF(J40="","null",CONCATENATE("'",J40,"'"))))</f>
        <v/>
      </c>
      <c r="BM40" s="89" t="str">
        <f t="shared" ref="BM40" si="39">IF(AND(K40="",L40=""),"",SUBSTITUTE(SUBSTITUTE(SUBSTITUTE(SUBSTITUTE(SUBSTITUTE(SUBSTITUTE(SUBSTITUTE($BG$1,"#SYSTEME#",$A$1),"#DIM#",K$1),"#TYPE#",$B40),"#LIGNE#",$A40),"#Q#",IF(L40="",SUBSTITUTE(K40,",","."),"null")),"#FORMULE#",IF(L40="","null",CONCATENATE("'",L40,"'"))),"#CTE#",IF(M40="","null",CONCATENATE("'",M40,"'"))))</f>
        <v/>
      </c>
      <c r="BP40" s="89" t="str">
        <f t="shared" ref="BP40" si="40">IF(AND(N40="",O40=""),"",SUBSTITUTE(SUBSTITUTE(SUBSTITUTE(SUBSTITUTE(SUBSTITUTE(SUBSTITUTE(SUBSTITUTE($BG$1,"#SYSTEME#",$A$1),"#DIM#",N$1),"#TYPE#",$B40),"#LIGNE#",$A40),"#Q#",IF(O40="",SUBSTITUTE(N40,",","."),"null")),"#FORMULE#",IF(O40="","null",CONCATENATE("'",O40,"'"))),"#CTE#",IF(P40="","null",CONCATENATE("'",P40,"'"))))</f>
        <v/>
      </c>
      <c r="BS40" s="89" t="str">
        <f t="shared" ref="BS40" si="41">IF(AND(Q40="",R40=""),"",SUBSTITUTE(SUBSTITUTE(SUBSTITUTE(SUBSTITUTE(SUBSTITUTE(SUBSTITUTE(SUBSTITUTE($BG$1,"#SYSTEME#",$A$1),"#DIM#",Q$1),"#TYPE#",$B40),"#LIGNE#",$A40),"#Q#",IF(R40="",SUBSTITUTE(Q40,",","."),"null")),"#FORMULE#",IF(R40="","null",CONCATENATE("'",R40,"'"))),"#CTE#",IF(S40="","null",CONCATENATE("'",S40,"'"))))</f>
        <v/>
      </c>
      <c r="BV40" s="89" t="str">
        <f t="shared" ref="BV40" si="42">IF(AND(T40="",U40=""),"",SUBSTITUTE(SUBSTITUTE(SUBSTITUTE(SUBSTITUTE(SUBSTITUTE(SUBSTITUTE(SUBSTITUTE($BG$1,"#SYSTEME#",$A$1),"#DIM#",T$1),"#TYPE#",$B40),"#LIGNE#",$A40),"#Q#",IF(U40="",SUBSTITUTE(T40,",","."),"null")),"#FORMULE#",IF(U40="","null",CONCATENATE("'",U40,"'"))),"#CTE#",IF(V40="","null",CONCATENATE("'",V40,"'"))))</f>
        <v/>
      </c>
      <c r="BY40" s="89" t="str">
        <f t="shared" ref="BY40" si="43">IF(AND(W40="",X40=""),"",SUBSTITUTE(SUBSTITUTE(SUBSTITUTE(SUBSTITUTE(SUBSTITUTE(SUBSTITUTE(SUBSTITUTE($BG$1,"#SYSTEME#",$A$1),"#DIM#",W$1),"#TYPE#",$B40),"#LIGNE#",$A40),"#Q#",IF(X40="",SUBSTITUTE(W40,",","."),"null")),"#FORMULE#",IF(X40="","null",CONCATENATE("'",X40,"'"))),"#CTE#",IF(Y40="","null",CONCATENATE("'",Y40,"'"))))</f>
        <v/>
      </c>
      <c r="CB40" s="89" t="str">
        <f t="shared" ref="CB40" si="44">IF(AND(Z40="",AA40=""),"",SUBSTITUTE(SUBSTITUTE(SUBSTITUTE(SUBSTITUTE(SUBSTITUTE(SUBSTITUTE(SUBSTITUTE($BG$1,"#SYSTEME#",$A$1),"#DIM#",Z$1),"#TYPE#",$B40),"#LIGNE#",$A40),"#Q#",IF(AA40="",SUBSTITUTE(Z40,",","."),"null")),"#FORMULE#",IF(AA40="","null",CONCATENATE("'",AA40,"'"))),"#CTE#",IF(AB40="","null",CONCATENATE("'",AB40,"'"))))</f>
        <v/>
      </c>
      <c r="CE40" s="89" t="str">
        <f t="shared" ref="CE40" si="45">IF(AND(AC40="",AD40=""),"",SUBSTITUTE(SUBSTITUTE(SUBSTITUTE(SUBSTITUTE(SUBSTITUTE(SUBSTITUTE(SUBSTITUTE($BG$1,"#SYSTEME#",$A$1),"#DIM#",AC$1),"#TYPE#",$B40),"#LIGNE#",$A40),"#Q#",IF(AD40="",SUBSTITUTE(AC40,",","."),"null")),"#FORMULE#",IF(AD40="","null",CONCATENATE("'",AD40,"'"))),"#CTE#",IF(AE40="","null",CONCATENATE("'",AE40,"'"))))</f>
        <v/>
      </c>
      <c r="CH40" s="89" t="str">
        <f t="shared" ref="CH40" si="46">IF(AND(AF40="",AG40=""),"",SUBSTITUTE(SUBSTITUTE(SUBSTITUTE(SUBSTITUTE(SUBSTITUTE(SUBSTITUTE(SUBSTITUTE($BG$1,"#SYSTEME#",$A$1),"#DIM#",AF$1),"#TYPE#",$B40),"#LIGNE#",$A40),"#Q#",IF(AG40="",SUBSTITUTE(AF40,",","."),"null")),"#FORMULE#",IF(AG40="","null",CONCATENATE("'",AG40,"'"))),"#CTE#",IF(AH40="","null",CONCATENATE("'",AH40,"'"))))</f>
        <v/>
      </c>
      <c r="CK40" s="89" t="str">
        <f t="shared" ref="CK40" si="47">IF(AND(AI40="",AJ40=""),"",SUBSTITUTE(SUBSTITUTE(SUBSTITUTE(SUBSTITUTE(SUBSTITUTE(SUBSTITUTE(SUBSTITUTE($BG$1,"#SYSTEME#",$A$1),"#DIM#",AI$1),"#TYPE#",$B40),"#LIGNE#",$A40),"#Q#",IF(AJ40="",SUBSTITUTE(AI40,",","."),"null")),"#FORMULE#",IF(AJ40="","null",CONCATENATE("'",AJ40,"'"))),"#CTE#",IF(AK40="","null",CONCATENATE("'",AK40,"'"))))</f>
        <v/>
      </c>
      <c r="CN40" s="89" t="str">
        <f t="shared" ref="CN40" si="48">IF(AND(AL40="",AM40=""),"",SUBSTITUTE(SUBSTITUTE(SUBSTITUTE(SUBSTITUTE(SUBSTITUTE(SUBSTITUTE(SUBSTITUTE($BG$1,"#SYSTEME#",$A$1),"#DIM#",AL$1),"#TYPE#",$B40),"#LIGNE#",$A40),"#Q#",IF(AM40="",SUBSTITUTE(AL40,",","."),"null")),"#FORMULE#",IF(AM40="","null",CONCATENATE("'",AM40,"'"))),"#CTE#",IF(AN40="","null",CONCATENATE("'",AN40,"'"))))</f>
        <v/>
      </c>
      <c r="CQ40" s="89" t="str">
        <f t="shared" ref="CQ40" si="49">IF(AND(AO40="",AP40=""),"",SUBSTITUTE(SUBSTITUTE(SUBSTITUTE(SUBSTITUTE(SUBSTITUTE(SUBSTITUTE(SUBSTITUTE($BG$1,"#SYSTEME#",$A$1),"#DIM#",AO$1),"#TYPE#",$B40),"#LIGNE#",$A40),"#Q#",IF(AP40="",SUBSTITUTE(AO40,",","."),"null")),"#FORMULE#",IF(AP40="","null",CONCATENATE("'",AP40,"'"))),"#CTE#",IF(AQ40="","null",CONCATENATE("'",AQ40,"'"))))</f>
        <v/>
      </c>
      <c r="CT40" s="89" t="str">
        <f t="shared" ref="CT40" si="50">IF(AND(AR40="",AS40=""),"",SUBSTITUTE(SUBSTITUTE(SUBSTITUTE(SUBSTITUTE(SUBSTITUTE(SUBSTITUTE(SUBSTITUTE($BG$1,"#SYSTEME#",$A$1),"#DIM#",AR$1),"#TYPE#",$B40),"#LIGNE#",$A40),"#Q#",IF(AS40="",SUBSTITUTE(AR40,",","."),"null")),"#FORMULE#",IF(AS40="","null",CONCATENATE("'",AS40,"'"))),"#CTE#",IF(AT40="","null",CONCATENATE("'",AT40,"'"))))</f>
        <v/>
      </c>
      <c r="CW40" s="89" t="str">
        <f t="shared" ref="CW40" si="51">IF(AND(AU40="",AV40=""),"",SUBSTITUTE(SUBSTITUTE(SUBSTITUTE(SUBSTITUTE(SUBSTITUTE(SUBSTITUTE(SUBSTITUTE($BG$1,"#SYSTEME#",$A$1),"#DIM#",AU$1),"#TYPE#",$B40),"#LIGNE#",$A40),"#Q#",IF(AV40="",SUBSTITUTE(AU40,",","."),"null")),"#FORMULE#",IF(AV40="","null",CONCATENATE("'",AV40,"'"))),"#CTE#",IF(AW40="","null",CONCATENATE("'",AW40,"'"))))</f>
        <v/>
      </c>
      <c r="CZ40" s="89" t="str">
        <f t="shared" ref="CZ40" si="52">IF(AND(AX40="",AY40=""),"",SUBSTITUTE(SUBSTITUTE(SUBSTITUTE(SUBSTITUTE(SUBSTITUTE(SUBSTITUTE(SUBSTITUTE($BG$1,"#SYSTEME#",$A$1),"#DIM#",AX$1),"#TYPE#",$B40),"#LIGNE#",$A40),"#Q#",IF(AY40="",SUBSTITUTE(AX40,",","."),"null")),"#FORMULE#",IF(AY40="","null",CONCATENATE("'",AY40,"'"))),"#CTE#",IF(AZ40="","null",CONCATENATE("'",AZ40,"'"))))</f>
        <v/>
      </c>
      <c r="DC40" s="89" t="str">
        <f t="shared" ref="DC40" si="53">IF(AND(BA40="",BB40=""),"",SUBSTITUTE(SUBSTITUTE(SUBSTITUTE(SUBSTITUTE(SUBSTITUTE(SUBSTITUTE(SUBSTITUTE($BG$1,"#SYSTEME#",$A$1),"#DIM#",BA$1),"#TYPE#",$B40),"#LIGNE#",$A40),"#Q#",IF(BB40="",SUBSTITUTE(BA40,",","."),"null")),"#FORMULE#",IF(BB40="","null",CONCATENATE("'",BB40,"'"))),"#CTE#",IF(BC40="","null",CONCATENATE("'",BC40,"'"))))</f>
        <v/>
      </c>
      <c r="DF40" s="89" t="str">
        <f t="shared" ref="DF40" si="54">IF(AND(BD40="",BE40=""),"",SUBSTITUTE(SUBSTITUTE(SUBSTITUTE(SUBSTITUTE(SUBSTITUTE(SUBSTITUTE(SUBSTITUTE($BG$1,"#SYSTEME#",$A$1),"#DIM#",BD$1),"#TYPE#",$B40),"#LIGNE#",$A40),"#Q#",IF(BE40="",SUBSTITUTE(BD40,",","."),"null")),"#FORMULE#",IF(BE40="","null",CONCATENATE("'",BE40,"'"))),"#CTE#",IF(BF40="","null",CONCATENATE("'",BF40,"'"))))</f>
        <v/>
      </c>
    </row>
    <row r="41" spans="1:110" x14ac:dyDescent="0.25">
      <c r="A41" s="67">
        <f>IF(B41="MATIERE",VLOOKUP($C41,MATIERE!$B$2:$K$601,10,0),IF(B41="MOA",VLOOKUP($C41,ATELIER!$B$2:$K$291,10,0),IF(B41="MOC",VLOOKUP($C41,CHANTIER!$B$2:$K$291,10,0),IF(B41="MP",VLOOKUP($C41,MINIPELLE!$B$2:$K$291,10,0),""))))</f>
        <v>72</v>
      </c>
      <c r="B41" s="89" t="s">
        <v>299</v>
      </c>
      <c r="C41" s="89" t="s">
        <v>197</v>
      </c>
      <c r="D41" s="89" t="s">
        <v>160</v>
      </c>
      <c r="E41" s="89">
        <v>5.8555555555555552</v>
      </c>
      <c r="F41" s="90" t="s">
        <v>717</v>
      </c>
      <c r="G41" s="14" t="s">
        <v>715</v>
      </c>
      <c r="H41">
        <v>7.2555555555555555</v>
      </c>
      <c r="I41" s="14" t="s">
        <v>717</v>
      </c>
      <c r="J41" s="14" t="s">
        <v>715</v>
      </c>
      <c r="K41">
        <v>8.655555555555555</v>
      </c>
      <c r="L41" s="14" t="s">
        <v>717</v>
      </c>
      <c r="M41" s="14" t="s">
        <v>715</v>
      </c>
      <c r="N41">
        <v>10.055555555555555</v>
      </c>
      <c r="O41" s="14" t="s">
        <v>717</v>
      </c>
      <c r="P41" s="14" t="s">
        <v>715</v>
      </c>
      <c r="Q41">
        <v>11.455555555555556</v>
      </c>
      <c r="R41" s="14" t="s">
        <v>717</v>
      </c>
      <c r="S41" s="14" t="s">
        <v>715</v>
      </c>
      <c r="T41">
        <v>12.855555555555554</v>
      </c>
      <c r="U41" s="14" t="s">
        <v>717</v>
      </c>
      <c r="V41" s="14" t="s">
        <v>715</v>
      </c>
      <c r="W41">
        <v>14.255555555555556</v>
      </c>
      <c r="X41" s="14" t="s">
        <v>717</v>
      </c>
      <c r="Y41" s="14" t="s">
        <v>715</v>
      </c>
      <c r="Z41">
        <v>15.655555555555555</v>
      </c>
      <c r="AA41" s="14" t="s">
        <v>717</v>
      </c>
      <c r="AB41" s="14" t="s">
        <v>715</v>
      </c>
      <c r="AC41">
        <v>17.055555555555554</v>
      </c>
      <c r="AD41" s="14" t="s">
        <v>717</v>
      </c>
      <c r="AE41" s="14" t="s">
        <v>715</v>
      </c>
      <c r="AF41">
        <v>19.855555555555558</v>
      </c>
      <c r="AG41" s="14" t="s">
        <v>717</v>
      </c>
      <c r="AH41" s="14" t="s">
        <v>715</v>
      </c>
      <c r="AI41">
        <v>19.855555555555558</v>
      </c>
      <c r="AJ41" s="14" t="s">
        <v>717</v>
      </c>
      <c r="AK41" s="14" t="s">
        <v>715</v>
      </c>
      <c r="AL41">
        <v>22.655555555555555</v>
      </c>
      <c r="AM41" s="14" t="s">
        <v>717</v>
      </c>
      <c r="AN41" s="14" t="s">
        <v>715</v>
      </c>
      <c r="AO41">
        <v>22.655555555555555</v>
      </c>
      <c r="AP41" s="14" t="s">
        <v>717</v>
      </c>
      <c r="AQ41" s="14" t="s">
        <v>715</v>
      </c>
      <c r="AR41">
        <v>25.455555555555556</v>
      </c>
      <c r="AS41" s="14" t="s">
        <v>717</v>
      </c>
      <c r="AT41" s="14" t="s">
        <v>715</v>
      </c>
      <c r="AU41">
        <v>28.255555555555553</v>
      </c>
      <c r="AV41" s="14" t="s">
        <v>717</v>
      </c>
      <c r="AW41" s="14" t="s">
        <v>715</v>
      </c>
      <c r="AX41">
        <v>28.255555555555553</v>
      </c>
      <c r="AY41" s="14" t="s">
        <v>717</v>
      </c>
      <c r="AZ41" s="14" t="s">
        <v>715</v>
      </c>
      <c r="BA41">
        <v>31.055555555555554</v>
      </c>
      <c r="BB41" s="14" t="s">
        <v>717</v>
      </c>
      <c r="BC41" s="14" t="s">
        <v>715</v>
      </c>
      <c r="BD41">
        <v>31.055555555555554</v>
      </c>
      <c r="BE41" s="14" t="s">
        <v>717</v>
      </c>
      <c r="BF41" s="14" t="s">
        <v>715</v>
      </c>
      <c r="BG41" t="str">
        <f t="shared" si="1"/>
        <v xml:space="preserve">INSERT INTO SC_SystemeProduits(RefDimension,NomSysteme,typePresta,ligne,Quantite,formule,cte1,DateModif) values (1,'TCFV15','MOC',72,null,'0.6*CTE1','SURFACE',now());
</v>
      </c>
      <c r="BJ41" t="str">
        <f t="shared" si="2"/>
        <v xml:space="preserve">INSERT INTO SC_SystemeProduits(RefDimension,NomSysteme,typePresta,ligne,Quantite,formule,cte1,DateModif) values (2,'TCFV15','MOC',72,null,'0.6*CTE1','SURFACE',now());
</v>
      </c>
      <c r="BM41" t="str">
        <f t="shared" si="3"/>
        <v xml:space="preserve">INSERT INTO SC_SystemeProduits(RefDimension,NomSysteme,typePresta,ligne,Quantite,formule,cte1,DateModif) values (3,'TCFV15','MOC',72,null,'0.6*CTE1','SURFACE',now());
</v>
      </c>
      <c r="BP41" t="str">
        <f t="shared" si="4"/>
        <v xml:space="preserve">INSERT INTO SC_SystemeProduits(RefDimension,NomSysteme,typePresta,ligne,Quantite,formule,cte1,DateModif) values (4,'TCFV15','MOC',72,null,'0.6*CTE1','SURFACE',now());
</v>
      </c>
      <c r="BS41" t="str">
        <f t="shared" si="5"/>
        <v xml:space="preserve">INSERT INTO SC_SystemeProduits(RefDimension,NomSysteme,typePresta,ligne,Quantite,formule,cte1,DateModif) values (5,'TCFV15','MOC',72,null,'0.6*CTE1','SURFACE',now());
</v>
      </c>
      <c r="BV41" t="str">
        <f t="shared" si="6"/>
        <v xml:space="preserve">INSERT INTO SC_SystemeProduits(RefDimension,NomSysteme,typePresta,ligne,Quantite,formule,cte1,DateModif) values (6,'TCFV15','MOC',72,null,'0.6*CTE1','SURFACE',now());
</v>
      </c>
      <c r="BY41" t="str">
        <f t="shared" si="7"/>
        <v xml:space="preserve">INSERT INTO SC_SystemeProduits(RefDimension,NomSysteme,typePresta,ligne,Quantite,formule,cte1,DateModif) values (7,'TCFV15','MOC',72,null,'0.6*CTE1','SURFACE',now());
</v>
      </c>
      <c r="CB41" t="str">
        <f t="shared" si="8"/>
        <v xml:space="preserve">INSERT INTO SC_SystemeProduits(RefDimension,NomSysteme,typePresta,ligne,Quantite,formule,cte1,DateModif) values (8,'TCFV15','MOC',72,null,'0.6*CTE1','SURFACE',now());
</v>
      </c>
      <c r="CE41" t="str">
        <f t="shared" si="9"/>
        <v xml:space="preserve">INSERT INTO SC_SystemeProduits(RefDimension,NomSysteme,typePresta,ligne,Quantite,formule,cte1,DateModif) values (9,'TCFV15','MOC',72,null,'0.6*CTE1','SURFACE',now());
</v>
      </c>
      <c r="CH41" t="str">
        <f t="shared" si="10"/>
        <v xml:space="preserve">INSERT INTO SC_SystemeProduits(RefDimension,NomSysteme,typePresta,ligne,Quantite,formule,cte1,DateModif) values (10,'TCFV15','MOC',72,null,'0.6*CTE1','SURFACE',now());
</v>
      </c>
      <c r="CK41" t="str">
        <f t="shared" si="11"/>
        <v xml:space="preserve">INSERT INTO SC_SystemeProduits(RefDimension,NomSysteme,typePresta,ligne,Quantite,formule,cte1,DateModif) values (11,'TCFV15','MOC',72,null,'0.6*CTE1','SURFACE',now());
</v>
      </c>
      <c r="CN41" t="str">
        <f t="shared" si="12"/>
        <v xml:space="preserve">INSERT INTO SC_SystemeProduits(RefDimension,NomSysteme,typePresta,ligne,Quantite,formule,cte1,DateModif) values (12,'TCFV15','MOC',72,null,'0.6*CTE1','SURFACE',now());
</v>
      </c>
      <c r="CQ41" t="str">
        <f t="shared" si="13"/>
        <v xml:space="preserve">INSERT INTO SC_SystemeProduits(RefDimension,NomSysteme,typePresta,ligne,Quantite,formule,cte1,DateModif) values (13,'TCFV15','MOC',72,null,'0.6*CTE1','SURFACE',now());
</v>
      </c>
      <c r="CT41" t="str">
        <f t="shared" si="14"/>
        <v xml:space="preserve">INSERT INTO SC_SystemeProduits(RefDimension,NomSysteme,typePresta,ligne,Quantite,formule,cte1,DateModif) values (14,'TCFV15','MOC',72,null,'0.6*CTE1','SURFACE',now());
</v>
      </c>
      <c r="CW41" t="str">
        <f t="shared" si="15"/>
        <v xml:space="preserve">INSERT INTO SC_SystemeProduits(RefDimension,NomSysteme,typePresta,ligne,Quantite,formule,cte1,DateModif) values (15,'TCFV15','MOC',72,null,'0.6*CTE1','SURFACE',now());
</v>
      </c>
      <c r="CZ41" t="str">
        <f t="shared" si="16"/>
        <v xml:space="preserve">INSERT INTO SC_SystemeProduits(RefDimension,NomSysteme,typePresta,ligne,Quantite,formule,cte1,DateModif) values (16,'TCFV15','MOC',72,null,'0.6*CTE1','SURFACE',now());
</v>
      </c>
      <c r="DC41" t="str">
        <f t="shared" si="17"/>
        <v xml:space="preserve">INSERT INTO SC_SystemeProduits(RefDimension,NomSysteme,typePresta,ligne,Quantite,formule,cte1,DateModif) values (17,'TCFV15','MOC',72,null,'0.6*CTE1','SURFACE',now());
</v>
      </c>
      <c r="DF41" t="str">
        <f t="shared" si="18"/>
        <v xml:space="preserve">INSERT INTO SC_SystemeProduits(RefDimension,NomSysteme,typePresta,ligne,Quantite,formule,cte1,DateModif) values (18,'TCFV15','MOC',72,null,'0.6*CTE1','SURFACE',now());
</v>
      </c>
    </row>
    <row r="42" spans="1:110" x14ac:dyDescent="0.25">
      <c r="A42" s="67">
        <f>IF(B42="MATIERE",VLOOKUP($C42,MATIERE!$B$2:$K$601,10,0),IF(B42="MOA",VLOOKUP($C42,ATELIER!$B$2:$K$291,10,0),IF(B42="MOC",VLOOKUP($C42,CHANTIER!$B$2:$K$291,10,0),IF(B42="MP",VLOOKUP($C42,MINIPELLE!$B$2:$K$291,10,0),""))))</f>
        <v>74</v>
      </c>
      <c r="B42" s="89" t="s">
        <v>299</v>
      </c>
      <c r="C42" s="89" t="s">
        <v>200</v>
      </c>
      <c r="D42" s="89" t="s">
        <v>20</v>
      </c>
      <c r="E42" s="89">
        <v>2</v>
      </c>
      <c r="F42" s="90"/>
      <c r="H42">
        <v>2</v>
      </c>
      <c r="K42">
        <v>2</v>
      </c>
      <c r="N42">
        <v>2</v>
      </c>
      <c r="Q42">
        <v>2</v>
      </c>
      <c r="T42">
        <v>2</v>
      </c>
      <c r="W42">
        <v>2</v>
      </c>
      <c r="Z42">
        <v>2</v>
      </c>
      <c r="AC42">
        <v>2</v>
      </c>
      <c r="AF42">
        <v>2</v>
      </c>
      <c r="AI42">
        <v>2</v>
      </c>
      <c r="AL42">
        <v>2</v>
      </c>
      <c r="AO42">
        <v>2</v>
      </c>
      <c r="AR42">
        <v>2</v>
      </c>
      <c r="AU42">
        <v>2</v>
      </c>
      <c r="AX42">
        <v>2</v>
      </c>
      <c r="BA42">
        <v>2</v>
      </c>
      <c r="BD42">
        <v>2</v>
      </c>
      <c r="BG42" t="str">
        <f t="shared" si="1"/>
        <v xml:space="preserve">INSERT INTO SC_SystemeProduits(RefDimension,NomSysteme,typePresta,ligne,Quantite,formule,cte1,DateModif) values (1,'TCFV15','MOC',74,2,null,null,now());
</v>
      </c>
      <c r="BJ42" t="str">
        <f t="shared" si="2"/>
        <v xml:space="preserve">INSERT INTO SC_SystemeProduits(RefDimension,NomSysteme,typePresta,ligne,Quantite,formule,cte1,DateModif) values (2,'TCFV15','MOC',74,2,null,null,now());
</v>
      </c>
      <c r="BM42" t="str">
        <f t="shared" si="3"/>
        <v xml:space="preserve">INSERT INTO SC_SystemeProduits(RefDimension,NomSysteme,typePresta,ligne,Quantite,formule,cte1,DateModif) values (3,'TCFV15','MOC',74,2,null,null,now());
</v>
      </c>
      <c r="BP42" t="str">
        <f t="shared" si="4"/>
        <v xml:space="preserve">INSERT INTO SC_SystemeProduits(RefDimension,NomSysteme,typePresta,ligne,Quantite,formule,cte1,DateModif) values (4,'TCFV15','MOC',74,2,null,null,now());
</v>
      </c>
      <c r="BS42" t="str">
        <f t="shared" si="5"/>
        <v xml:space="preserve">INSERT INTO SC_SystemeProduits(RefDimension,NomSysteme,typePresta,ligne,Quantite,formule,cte1,DateModif) values (5,'TCFV15','MOC',74,2,null,null,now());
</v>
      </c>
      <c r="BV42" t="str">
        <f t="shared" si="6"/>
        <v xml:space="preserve">INSERT INTO SC_SystemeProduits(RefDimension,NomSysteme,typePresta,ligne,Quantite,formule,cte1,DateModif) values (6,'TCFV15','MOC',74,2,null,null,now());
</v>
      </c>
      <c r="BY42" t="str">
        <f t="shared" si="7"/>
        <v xml:space="preserve">INSERT INTO SC_SystemeProduits(RefDimension,NomSysteme,typePresta,ligne,Quantite,formule,cte1,DateModif) values (7,'TCFV15','MOC',74,2,null,null,now());
</v>
      </c>
      <c r="CB42" t="str">
        <f t="shared" si="8"/>
        <v xml:space="preserve">INSERT INTO SC_SystemeProduits(RefDimension,NomSysteme,typePresta,ligne,Quantite,formule,cte1,DateModif) values (8,'TCFV15','MOC',74,2,null,null,now());
</v>
      </c>
      <c r="CE42" t="str">
        <f t="shared" si="9"/>
        <v xml:space="preserve">INSERT INTO SC_SystemeProduits(RefDimension,NomSysteme,typePresta,ligne,Quantite,formule,cte1,DateModif) values (9,'TCFV15','MOC',74,2,null,null,now());
</v>
      </c>
      <c r="CH42" t="str">
        <f t="shared" si="10"/>
        <v xml:space="preserve">INSERT INTO SC_SystemeProduits(RefDimension,NomSysteme,typePresta,ligne,Quantite,formule,cte1,DateModif) values (10,'TCFV15','MOC',74,2,null,null,now());
</v>
      </c>
      <c r="CK42" t="str">
        <f t="shared" si="11"/>
        <v xml:space="preserve">INSERT INTO SC_SystemeProduits(RefDimension,NomSysteme,typePresta,ligne,Quantite,formule,cte1,DateModif) values (11,'TCFV15','MOC',74,2,null,null,now());
</v>
      </c>
      <c r="CN42" t="str">
        <f t="shared" si="12"/>
        <v xml:space="preserve">INSERT INTO SC_SystemeProduits(RefDimension,NomSysteme,typePresta,ligne,Quantite,formule,cte1,DateModif) values (12,'TCFV15','MOC',74,2,null,null,now());
</v>
      </c>
      <c r="CQ42" t="str">
        <f t="shared" si="13"/>
        <v xml:space="preserve">INSERT INTO SC_SystemeProduits(RefDimension,NomSysteme,typePresta,ligne,Quantite,formule,cte1,DateModif) values (13,'TCFV15','MOC',74,2,null,null,now());
</v>
      </c>
      <c r="CT42" t="str">
        <f t="shared" si="14"/>
        <v xml:space="preserve">INSERT INTO SC_SystemeProduits(RefDimension,NomSysteme,typePresta,ligne,Quantite,formule,cte1,DateModif) values (14,'TCFV15','MOC',74,2,null,null,now());
</v>
      </c>
      <c r="CW42" t="str">
        <f t="shared" si="15"/>
        <v xml:space="preserve">INSERT INTO SC_SystemeProduits(RefDimension,NomSysteme,typePresta,ligne,Quantite,formule,cte1,DateModif) values (15,'TCFV15','MOC',74,2,null,null,now());
</v>
      </c>
      <c r="CZ42" t="str">
        <f t="shared" si="16"/>
        <v xml:space="preserve">INSERT INTO SC_SystemeProduits(RefDimension,NomSysteme,typePresta,ligne,Quantite,formule,cte1,DateModif) values (16,'TCFV15','MOC',74,2,null,null,now());
</v>
      </c>
      <c r="DC42" t="str">
        <f t="shared" si="17"/>
        <v xml:space="preserve">INSERT INTO SC_SystemeProduits(RefDimension,NomSysteme,typePresta,ligne,Quantite,formule,cte1,DateModif) values (17,'TCFV15','MOC',74,2,null,null,now());
</v>
      </c>
      <c r="DF42" t="str">
        <f t="shared" si="18"/>
        <v xml:space="preserve">INSERT INTO SC_SystemeProduits(RefDimension,NomSysteme,typePresta,ligne,Quantite,formule,cte1,DateModif) values (18,'TCFV15','MOC',74,2,null,null,now());
</v>
      </c>
    </row>
    <row r="43" spans="1:110" x14ac:dyDescent="0.25">
      <c r="A43" s="67">
        <f>IF(B43="MATIERE",VLOOKUP($C43,MATIERE!$B$2:$K$601,10,0),IF(B43="MOA",VLOOKUP($C43,ATELIER!$B$2:$K$291,10,0),IF(B43="MOC",VLOOKUP($C43,CHANTIER!$B$2:$K$291,10,0),IF(B43="MP",VLOOKUP($C43,MINIPELLE!$B$2:$K$291,10,0),""))))</f>
        <v>68</v>
      </c>
      <c r="B43" s="89" t="s">
        <v>299</v>
      </c>
      <c r="C43" s="89" t="s">
        <v>190</v>
      </c>
      <c r="D43" s="89" t="s">
        <v>105</v>
      </c>
      <c r="E43" s="89">
        <v>4</v>
      </c>
      <c r="F43" s="90" t="s">
        <v>673</v>
      </c>
      <c r="G43" s="14" t="s">
        <v>715</v>
      </c>
      <c r="H43">
        <v>6</v>
      </c>
      <c r="I43" s="14" t="s">
        <v>673</v>
      </c>
      <c r="J43" s="14" t="s">
        <v>715</v>
      </c>
      <c r="K43">
        <v>8</v>
      </c>
      <c r="L43" s="14" t="s">
        <v>673</v>
      </c>
      <c r="M43" s="14" t="s">
        <v>715</v>
      </c>
      <c r="N43">
        <v>10</v>
      </c>
      <c r="O43" s="14" t="s">
        <v>673</v>
      </c>
      <c r="P43" s="14" t="s">
        <v>715</v>
      </c>
      <c r="Q43">
        <v>12</v>
      </c>
      <c r="R43" s="14" t="s">
        <v>673</v>
      </c>
      <c r="S43" s="14" t="s">
        <v>715</v>
      </c>
      <c r="T43">
        <v>14</v>
      </c>
      <c r="U43" s="14" t="s">
        <v>673</v>
      </c>
      <c r="V43" s="14" t="s">
        <v>715</v>
      </c>
      <c r="W43">
        <v>16</v>
      </c>
      <c r="X43" s="14" t="s">
        <v>673</v>
      </c>
      <c r="Y43" s="14" t="s">
        <v>715</v>
      </c>
      <c r="Z43">
        <v>18</v>
      </c>
      <c r="AA43" s="14" t="s">
        <v>673</v>
      </c>
      <c r="AB43" s="14" t="s">
        <v>715</v>
      </c>
      <c r="AC43">
        <v>20</v>
      </c>
      <c r="AD43" s="14" t="s">
        <v>673</v>
      </c>
      <c r="AE43" s="14" t="s">
        <v>715</v>
      </c>
      <c r="AF43">
        <v>24</v>
      </c>
      <c r="AG43" s="14" t="s">
        <v>673</v>
      </c>
      <c r="AH43" s="14" t="s">
        <v>715</v>
      </c>
      <c r="AI43">
        <v>24</v>
      </c>
      <c r="AJ43" s="14" t="s">
        <v>673</v>
      </c>
      <c r="AK43" s="14" t="s">
        <v>715</v>
      </c>
      <c r="AL43">
        <v>28</v>
      </c>
      <c r="AM43" s="14" t="s">
        <v>673</v>
      </c>
      <c r="AN43" s="14" t="s">
        <v>715</v>
      </c>
      <c r="AO43">
        <v>28</v>
      </c>
      <c r="AP43" s="14" t="s">
        <v>673</v>
      </c>
      <c r="AQ43" s="14" t="s">
        <v>715</v>
      </c>
      <c r="AR43">
        <v>32</v>
      </c>
      <c r="AS43" s="14" t="s">
        <v>673</v>
      </c>
      <c r="AT43" s="14" t="s">
        <v>715</v>
      </c>
      <c r="AU43">
        <v>36</v>
      </c>
      <c r="AV43" s="14" t="s">
        <v>673</v>
      </c>
      <c r="AW43" s="14" t="s">
        <v>715</v>
      </c>
      <c r="AX43">
        <v>36</v>
      </c>
      <c r="AY43" s="14" t="s">
        <v>673</v>
      </c>
      <c r="AZ43" s="14" t="s">
        <v>715</v>
      </c>
      <c r="BA43">
        <v>40</v>
      </c>
      <c r="BB43" s="14" t="s">
        <v>673</v>
      </c>
      <c r="BC43" s="14" t="s">
        <v>715</v>
      </c>
      <c r="BD43">
        <v>40</v>
      </c>
      <c r="BE43" s="14" t="s">
        <v>673</v>
      </c>
      <c r="BF43" s="14" t="s">
        <v>715</v>
      </c>
      <c r="BG43" t="str">
        <f t="shared" si="1"/>
        <v xml:space="preserve">INSERT INTO SC_SystemeProduits(RefDimension,NomSysteme,typePresta,ligne,Quantite,formule,cte1,DateModif) values (1,'TCFV15','MOC',68,null,'CTE1*1','SURFACE',now());
</v>
      </c>
      <c r="BJ43" t="str">
        <f t="shared" si="2"/>
        <v xml:space="preserve">INSERT INTO SC_SystemeProduits(RefDimension,NomSysteme,typePresta,ligne,Quantite,formule,cte1,DateModif) values (2,'TCFV15','MOC',68,null,'CTE1*1','SURFACE',now());
</v>
      </c>
      <c r="BM43" t="str">
        <f t="shared" si="3"/>
        <v xml:space="preserve">INSERT INTO SC_SystemeProduits(RefDimension,NomSysteme,typePresta,ligne,Quantite,formule,cte1,DateModif) values (3,'TCFV15','MOC',68,null,'CTE1*1','SURFACE',now());
</v>
      </c>
      <c r="BP43" t="str">
        <f t="shared" si="4"/>
        <v xml:space="preserve">INSERT INTO SC_SystemeProduits(RefDimension,NomSysteme,typePresta,ligne,Quantite,formule,cte1,DateModif) values (4,'TCFV15','MOC',68,null,'CTE1*1','SURFACE',now());
</v>
      </c>
      <c r="BS43" t="str">
        <f t="shared" si="5"/>
        <v xml:space="preserve">INSERT INTO SC_SystemeProduits(RefDimension,NomSysteme,typePresta,ligne,Quantite,formule,cte1,DateModif) values (5,'TCFV15','MOC',68,null,'CTE1*1','SURFACE',now());
</v>
      </c>
      <c r="BV43" t="str">
        <f t="shared" si="6"/>
        <v xml:space="preserve">INSERT INTO SC_SystemeProduits(RefDimension,NomSysteme,typePresta,ligne,Quantite,formule,cte1,DateModif) values (6,'TCFV15','MOC',68,null,'CTE1*1','SURFACE',now());
</v>
      </c>
      <c r="BY43" t="str">
        <f t="shared" si="7"/>
        <v xml:space="preserve">INSERT INTO SC_SystemeProduits(RefDimension,NomSysteme,typePresta,ligne,Quantite,formule,cte1,DateModif) values (7,'TCFV15','MOC',68,null,'CTE1*1','SURFACE',now());
</v>
      </c>
      <c r="CB43" t="str">
        <f t="shared" si="8"/>
        <v xml:space="preserve">INSERT INTO SC_SystemeProduits(RefDimension,NomSysteme,typePresta,ligne,Quantite,formule,cte1,DateModif) values (8,'TCFV15','MOC',68,null,'CTE1*1','SURFACE',now());
</v>
      </c>
      <c r="CE43" t="str">
        <f t="shared" si="9"/>
        <v xml:space="preserve">INSERT INTO SC_SystemeProduits(RefDimension,NomSysteme,typePresta,ligne,Quantite,formule,cte1,DateModif) values (9,'TCFV15','MOC',68,null,'CTE1*1','SURFACE',now());
</v>
      </c>
      <c r="CH43" t="str">
        <f t="shared" si="10"/>
        <v xml:space="preserve">INSERT INTO SC_SystemeProduits(RefDimension,NomSysteme,typePresta,ligne,Quantite,formule,cte1,DateModif) values (10,'TCFV15','MOC',68,null,'CTE1*1','SURFACE',now());
</v>
      </c>
      <c r="CK43" t="str">
        <f t="shared" si="11"/>
        <v xml:space="preserve">INSERT INTO SC_SystemeProduits(RefDimension,NomSysteme,typePresta,ligne,Quantite,formule,cte1,DateModif) values (11,'TCFV15','MOC',68,null,'CTE1*1','SURFACE',now());
</v>
      </c>
      <c r="CN43" t="str">
        <f t="shared" si="12"/>
        <v xml:space="preserve">INSERT INTO SC_SystemeProduits(RefDimension,NomSysteme,typePresta,ligne,Quantite,formule,cte1,DateModif) values (12,'TCFV15','MOC',68,null,'CTE1*1','SURFACE',now());
</v>
      </c>
      <c r="CQ43" t="str">
        <f t="shared" si="13"/>
        <v xml:space="preserve">INSERT INTO SC_SystemeProduits(RefDimension,NomSysteme,typePresta,ligne,Quantite,formule,cte1,DateModif) values (13,'TCFV15','MOC',68,null,'CTE1*1','SURFACE',now());
</v>
      </c>
      <c r="CT43" t="str">
        <f t="shared" si="14"/>
        <v xml:space="preserve">INSERT INTO SC_SystemeProduits(RefDimension,NomSysteme,typePresta,ligne,Quantite,formule,cte1,DateModif) values (14,'TCFV15','MOC',68,null,'CTE1*1','SURFACE',now());
</v>
      </c>
      <c r="CW43" t="str">
        <f t="shared" si="15"/>
        <v xml:space="preserve">INSERT INTO SC_SystemeProduits(RefDimension,NomSysteme,typePresta,ligne,Quantite,formule,cte1,DateModif) values (15,'TCFV15','MOC',68,null,'CTE1*1','SURFACE',now());
</v>
      </c>
      <c r="CZ43" t="str">
        <f t="shared" si="16"/>
        <v xml:space="preserve">INSERT INTO SC_SystemeProduits(RefDimension,NomSysteme,typePresta,ligne,Quantite,formule,cte1,DateModif) values (16,'TCFV15','MOC',68,null,'CTE1*1','SURFACE',now());
</v>
      </c>
      <c r="DC43" t="str">
        <f t="shared" si="17"/>
        <v xml:space="preserve">INSERT INTO SC_SystemeProduits(RefDimension,NomSysteme,typePresta,ligne,Quantite,formule,cte1,DateModif) values (17,'TCFV15','MOC',68,null,'CTE1*1','SURFACE',now());
</v>
      </c>
      <c r="DF43" t="str">
        <f t="shared" si="18"/>
        <v xml:space="preserve">INSERT INTO SC_SystemeProduits(RefDimension,NomSysteme,typePresta,ligne,Quantite,formule,cte1,DateModif) values (18,'TCFV15','MOC',68,null,'CTE1*1','SURFACE',now());
</v>
      </c>
    </row>
    <row r="44" spans="1:110" x14ac:dyDescent="0.25">
      <c r="A44" s="67">
        <f>IF(B44="MATIERE",VLOOKUP($C44,MATIERE!$B$2:$K$601,10,0),IF(B44="MOA",VLOOKUP($C44,ATELIER!$B$2:$K$291,10,0),IF(B44="MOC",VLOOKUP($C44,CHANTIER!$B$2:$K$291,10,0),IF(B44="MP",VLOOKUP($C44,MINIPELLE!$B$2:$K$291,10,0),""))))</f>
        <v>67</v>
      </c>
      <c r="B44" s="89" t="s">
        <v>299</v>
      </c>
      <c r="C44" s="89" t="s">
        <v>188</v>
      </c>
      <c r="D44" s="89" t="s">
        <v>105</v>
      </c>
      <c r="E44" s="89">
        <v>4</v>
      </c>
      <c r="F44" s="90" t="s">
        <v>673</v>
      </c>
      <c r="G44" s="14" t="s">
        <v>715</v>
      </c>
      <c r="H44">
        <v>6</v>
      </c>
      <c r="I44" s="14" t="s">
        <v>673</v>
      </c>
      <c r="J44" s="14" t="s">
        <v>715</v>
      </c>
      <c r="K44">
        <v>8</v>
      </c>
      <c r="L44" s="14" t="s">
        <v>673</v>
      </c>
      <c r="M44" s="14" t="s">
        <v>715</v>
      </c>
      <c r="N44">
        <v>10</v>
      </c>
      <c r="O44" s="14" t="s">
        <v>673</v>
      </c>
      <c r="P44" s="14" t="s">
        <v>715</v>
      </c>
      <c r="Q44">
        <v>12</v>
      </c>
      <c r="R44" s="14" t="s">
        <v>673</v>
      </c>
      <c r="S44" s="14" t="s">
        <v>715</v>
      </c>
      <c r="T44">
        <v>14</v>
      </c>
      <c r="U44" s="14" t="s">
        <v>673</v>
      </c>
      <c r="V44" s="14" t="s">
        <v>715</v>
      </c>
      <c r="W44">
        <v>16</v>
      </c>
      <c r="X44" s="14" t="s">
        <v>673</v>
      </c>
      <c r="Y44" s="14" t="s">
        <v>715</v>
      </c>
      <c r="Z44">
        <v>18</v>
      </c>
      <c r="AA44" s="14" t="s">
        <v>673</v>
      </c>
      <c r="AB44" s="14" t="s">
        <v>715</v>
      </c>
      <c r="AC44">
        <v>20</v>
      </c>
      <c r="AD44" s="14" t="s">
        <v>673</v>
      </c>
      <c r="AE44" s="14" t="s">
        <v>715</v>
      </c>
      <c r="AF44">
        <v>24</v>
      </c>
      <c r="AG44" s="14" t="s">
        <v>673</v>
      </c>
      <c r="AH44" s="14" t="s">
        <v>715</v>
      </c>
      <c r="AI44">
        <v>24</v>
      </c>
      <c r="AJ44" s="14" t="s">
        <v>673</v>
      </c>
      <c r="AK44" s="14" t="s">
        <v>715</v>
      </c>
      <c r="AL44">
        <v>28</v>
      </c>
      <c r="AM44" s="14" t="s">
        <v>673</v>
      </c>
      <c r="AN44" s="14" t="s">
        <v>715</v>
      </c>
      <c r="AO44">
        <v>28</v>
      </c>
      <c r="AP44" s="14" t="s">
        <v>673</v>
      </c>
      <c r="AQ44" s="14" t="s">
        <v>715</v>
      </c>
      <c r="AR44">
        <v>32</v>
      </c>
      <c r="AS44" s="14" t="s">
        <v>673</v>
      </c>
      <c r="AT44" s="14" t="s">
        <v>715</v>
      </c>
      <c r="AU44">
        <v>36</v>
      </c>
      <c r="AV44" s="14" t="s">
        <v>673</v>
      </c>
      <c r="AW44" s="14" t="s">
        <v>715</v>
      </c>
      <c r="AX44">
        <v>36</v>
      </c>
      <c r="AY44" s="14" t="s">
        <v>673</v>
      </c>
      <c r="AZ44" s="14" t="s">
        <v>715</v>
      </c>
      <c r="BA44">
        <v>40</v>
      </c>
      <c r="BB44" s="14" t="s">
        <v>673</v>
      </c>
      <c r="BC44" s="14" t="s">
        <v>715</v>
      </c>
      <c r="BD44">
        <v>40</v>
      </c>
      <c r="BE44" s="14" t="s">
        <v>673</v>
      </c>
      <c r="BF44" s="14" t="s">
        <v>715</v>
      </c>
      <c r="BG44" t="str">
        <f t="shared" si="1"/>
        <v xml:space="preserve">INSERT INTO SC_SystemeProduits(RefDimension,NomSysteme,typePresta,ligne,Quantite,formule,cte1,DateModif) values (1,'TCFV15','MOC',67,null,'CTE1*1','SURFACE',now());
</v>
      </c>
      <c r="BJ44" t="str">
        <f t="shared" si="2"/>
        <v xml:space="preserve">INSERT INTO SC_SystemeProduits(RefDimension,NomSysteme,typePresta,ligne,Quantite,formule,cte1,DateModif) values (2,'TCFV15','MOC',67,null,'CTE1*1','SURFACE',now());
</v>
      </c>
      <c r="BM44" t="str">
        <f t="shared" si="3"/>
        <v xml:space="preserve">INSERT INTO SC_SystemeProduits(RefDimension,NomSysteme,typePresta,ligne,Quantite,formule,cte1,DateModif) values (3,'TCFV15','MOC',67,null,'CTE1*1','SURFACE',now());
</v>
      </c>
      <c r="BP44" t="str">
        <f t="shared" si="4"/>
        <v xml:space="preserve">INSERT INTO SC_SystemeProduits(RefDimension,NomSysteme,typePresta,ligne,Quantite,formule,cte1,DateModif) values (4,'TCFV15','MOC',67,null,'CTE1*1','SURFACE',now());
</v>
      </c>
      <c r="BS44" t="str">
        <f t="shared" si="5"/>
        <v xml:space="preserve">INSERT INTO SC_SystemeProduits(RefDimension,NomSysteme,typePresta,ligne,Quantite,formule,cte1,DateModif) values (5,'TCFV15','MOC',67,null,'CTE1*1','SURFACE',now());
</v>
      </c>
      <c r="BV44" t="str">
        <f t="shared" si="6"/>
        <v xml:space="preserve">INSERT INTO SC_SystemeProduits(RefDimension,NomSysteme,typePresta,ligne,Quantite,formule,cte1,DateModif) values (6,'TCFV15','MOC',67,null,'CTE1*1','SURFACE',now());
</v>
      </c>
      <c r="BY44" t="str">
        <f t="shared" si="7"/>
        <v xml:space="preserve">INSERT INTO SC_SystemeProduits(RefDimension,NomSysteme,typePresta,ligne,Quantite,formule,cte1,DateModif) values (7,'TCFV15','MOC',67,null,'CTE1*1','SURFACE',now());
</v>
      </c>
      <c r="CB44" t="str">
        <f t="shared" si="8"/>
        <v xml:space="preserve">INSERT INTO SC_SystemeProduits(RefDimension,NomSysteme,typePresta,ligne,Quantite,formule,cte1,DateModif) values (8,'TCFV15','MOC',67,null,'CTE1*1','SURFACE',now());
</v>
      </c>
      <c r="CE44" t="str">
        <f t="shared" si="9"/>
        <v xml:space="preserve">INSERT INTO SC_SystemeProduits(RefDimension,NomSysteme,typePresta,ligne,Quantite,formule,cte1,DateModif) values (9,'TCFV15','MOC',67,null,'CTE1*1','SURFACE',now());
</v>
      </c>
      <c r="CH44" t="str">
        <f t="shared" si="10"/>
        <v xml:space="preserve">INSERT INTO SC_SystemeProduits(RefDimension,NomSysteme,typePresta,ligne,Quantite,formule,cte1,DateModif) values (10,'TCFV15','MOC',67,null,'CTE1*1','SURFACE',now());
</v>
      </c>
      <c r="CK44" t="str">
        <f t="shared" si="11"/>
        <v xml:space="preserve">INSERT INTO SC_SystemeProduits(RefDimension,NomSysteme,typePresta,ligne,Quantite,formule,cte1,DateModif) values (11,'TCFV15','MOC',67,null,'CTE1*1','SURFACE',now());
</v>
      </c>
      <c r="CN44" t="str">
        <f t="shared" si="12"/>
        <v xml:space="preserve">INSERT INTO SC_SystemeProduits(RefDimension,NomSysteme,typePresta,ligne,Quantite,formule,cte1,DateModif) values (12,'TCFV15','MOC',67,null,'CTE1*1','SURFACE',now());
</v>
      </c>
      <c r="CQ44" t="str">
        <f t="shared" si="13"/>
        <v xml:space="preserve">INSERT INTO SC_SystemeProduits(RefDimension,NomSysteme,typePresta,ligne,Quantite,formule,cte1,DateModif) values (13,'TCFV15','MOC',67,null,'CTE1*1','SURFACE',now());
</v>
      </c>
      <c r="CT44" t="str">
        <f t="shared" si="14"/>
        <v xml:space="preserve">INSERT INTO SC_SystemeProduits(RefDimension,NomSysteme,typePresta,ligne,Quantite,formule,cte1,DateModif) values (14,'TCFV15','MOC',67,null,'CTE1*1','SURFACE',now());
</v>
      </c>
      <c r="CW44" t="str">
        <f t="shared" si="15"/>
        <v xml:space="preserve">INSERT INTO SC_SystemeProduits(RefDimension,NomSysteme,typePresta,ligne,Quantite,formule,cte1,DateModif) values (15,'TCFV15','MOC',67,null,'CTE1*1','SURFACE',now());
</v>
      </c>
      <c r="CZ44" t="str">
        <f t="shared" si="16"/>
        <v xml:space="preserve">INSERT INTO SC_SystemeProduits(RefDimension,NomSysteme,typePresta,ligne,Quantite,formule,cte1,DateModif) values (16,'TCFV15','MOC',67,null,'CTE1*1','SURFACE',now());
</v>
      </c>
      <c r="DC44" t="str">
        <f t="shared" si="17"/>
        <v xml:space="preserve">INSERT INTO SC_SystemeProduits(RefDimension,NomSysteme,typePresta,ligne,Quantite,formule,cte1,DateModif) values (17,'TCFV15','MOC',67,null,'CTE1*1','SURFACE',now());
</v>
      </c>
      <c r="DF44" t="str">
        <f t="shared" si="18"/>
        <v xml:space="preserve">INSERT INTO SC_SystemeProduits(RefDimension,NomSysteme,typePresta,ligne,Quantite,formule,cte1,DateModif) values (18,'TCFV15','MOC',67,null,'CTE1*1','SURFACE',now());
</v>
      </c>
    </row>
    <row r="45" spans="1:110" x14ac:dyDescent="0.25">
      <c r="A45" s="67">
        <f>IF(B45="MATIERE",VLOOKUP($C45,MATIERE!$B$2:$K$601,10,0),IF(B45="MOA",VLOOKUP($C45,ATELIER!$B$2:$K$291,10,0),IF(B45="MOC",VLOOKUP($C45,CHANTIER!$B$2:$K$291,10,0),IF(B45="MP",VLOOKUP($C45,MINIPELLE!$B$2:$K$291,10,0),""))))</f>
        <v>66</v>
      </c>
      <c r="B45" s="89" t="s">
        <v>299</v>
      </c>
      <c r="C45" s="89" t="s">
        <v>186</v>
      </c>
      <c r="D45" s="89" t="s">
        <v>42</v>
      </c>
      <c r="E45" s="89">
        <v>2.5</v>
      </c>
      <c r="F45" s="90" t="s">
        <v>673</v>
      </c>
      <c r="G45" s="14" t="s">
        <v>674</v>
      </c>
      <c r="H45">
        <v>3</v>
      </c>
      <c r="I45" s="14" t="s">
        <v>673</v>
      </c>
      <c r="J45" s="14" t="s">
        <v>674</v>
      </c>
      <c r="K45">
        <v>4</v>
      </c>
      <c r="L45" s="14" t="s">
        <v>673</v>
      </c>
      <c r="M45" s="14" t="s">
        <v>674</v>
      </c>
      <c r="N45">
        <v>4</v>
      </c>
      <c r="O45" s="14" t="s">
        <v>673</v>
      </c>
      <c r="P45" s="14" t="s">
        <v>674</v>
      </c>
      <c r="Q45">
        <v>4</v>
      </c>
      <c r="R45" s="14" t="s">
        <v>673</v>
      </c>
      <c r="S45" s="14" t="s">
        <v>674</v>
      </c>
      <c r="T45">
        <v>4</v>
      </c>
      <c r="U45" s="14" t="s">
        <v>673</v>
      </c>
      <c r="V45" s="14" t="s">
        <v>674</v>
      </c>
      <c r="W45">
        <v>4</v>
      </c>
      <c r="X45" s="14" t="s">
        <v>673</v>
      </c>
      <c r="Y45" s="14" t="s">
        <v>674</v>
      </c>
      <c r="Z45">
        <v>4.5</v>
      </c>
      <c r="AA45" s="14" t="s">
        <v>673</v>
      </c>
      <c r="AB45" s="14" t="s">
        <v>674</v>
      </c>
      <c r="AC45">
        <v>5</v>
      </c>
      <c r="AD45" s="14" t="s">
        <v>673</v>
      </c>
      <c r="AE45" s="14" t="s">
        <v>674</v>
      </c>
      <c r="AF45">
        <v>6</v>
      </c>
      <c r="AG45" s="14" t="s">
        <v>673</v>
      </c>
      <c r="AH45" s="14" t="s">
        <v>674</v>
      </c>
      <c r="AI45">
        <v>8</v>
      </c>
      <c r="AJ45" s="14" t="s">
        <v>673</v>
      </c>
      <c r="AK45" s="14" t="s">
        <v>674</v>
      </c>
      <c r="AL45">
        <v>8</v>
      </c>
      <c r="AM45" s="14" t="s">
        <v>673</v>
      </c>
      <c r="AN45" s="14" t="s">
        <v>674</v>
      </c>
      <c r="AO45">
        <v>7</v>
      </c>
      <c r="AP45" s="14" t="s">
        <v>673</v>
      </c>
      <c r="AQ45" s="14" t="s">
        <v>674</v>
      </c>
      <c r="AR45">
        <v>8</v>
      </c>
      <c r="AS45" s="14" t="s">
        <v>673</v>
      </c>
      <c r="AT45" s="14" t="s">
        <v>674</v>
      </c>
      <c r="AU45">
        <v>8</v>
      </c>
      <c r="AV45" s="14" t="s">
        <v>673</v>
      </c>
      <c r="AW45" s="14" t="s">
        <v>674</v>
      </c>
      <c r="AX45">
        <v>9</v>
      </c>
      <c r="AY45" s="14" t="s">
        <v>673</v>
      </c>
      <c r="AZ45" s="14" t="s">
        <v>674</v>
      </c>
      <c r="BA45">
        <v>10</v>
      </c>
      <c r="BB45" s="14" t="s">
        <v>673</v>
      </c>
      <c r="BC45" s="14" t="s">
        <v>674</v>
      </c>
      <c r="BD45">
        <v>8</v>
      </c>
      <c r="BE45" s="14" t="s">
        <v>673</v>
      </c>
      <c r="BF45" s="14" t="s">
        <v>674</v>
      </c>
      <c r="BG45" t="str">
        <f t="shared" si="1"/>
        <v xml:space="preserve">INSERT INTO SC_SystemeProduits(RefDimension,NomSysteme,typePresta,ligne,Quantite,formule,cte1,DateModif) values (1,'TCFV15','MOC',66,null,'CTE1*1','LARGEUR',now());
</v>
      </c>
      <c r="BJ45" t="str">
        <f t="shared" si="2"/>
        <v xml:space="preserve">INSERT INTO SC_SystemeProduits(RefDimension,NomSysteme,typePresta,ligne,Quantite,formule,cte1,DateModif) values (2,'TCFV15','MOC',66,null,'CTE1*1','LARGEUR',now());
</v>
      </c>
      <c r="BM45" t="str">
        <f t="shared" si="3"/>
        <v xml:space="preserve">INSERT INTO SC_SystemeProduits(RefDimension,NomSysteme,typePresta,ligne,Quantite,formule,cte1,DateModif) values (3,'TCFV15','MOC',66,null,'CTE1*1','LARGEUR',now());
</v>
      </c>
      <c r="BP45" t="str">
        <f t="shared" si="4"/>
        <v xml:space="preserve">INSERT INTO SC_SystemeProduits(RefDimension,NomSysteme,typePresta,ligne,Quantite,formule,cte1,DateModif) values (4,'TCFV15','MOC',66,null,'CTE1*1','LARGEUR',now());
</v>
      </c>
      <c r="BS45" t="str">
        <f t="shared" si="5"/>
        <v xml:space="preserve">INSERT INTO SC_SystemeProduits(RefDimension,NomSysteme,typePresta,ligne,Quantite,formule,cte1,DateModif) values (5,'TCFV15','MOC',66,null,'CTE1*1','LARGEUR',now());
</v>
      </c>
      <c r="BV45" t="str">
        <f t="shared" si="6"/>
        <v xml:space="preserve">INSERT INTO SC_SystemeProduits(RefDimension,NomSysteme,typePresta,ligne,Quantite,formule,cte1,DateModif) values (6,'TCFV15','MOC',66,null,'CTE1*1','LARGEUR',now());
</v>
      </c>
      <c r="BY45" t="str">
        <f t="shared" si="7"/>
        <v xml:space="preserve">INSERT INTO SC_SystemeProduits(RefDimension,NomSysteme,typePresta,ligne,Quantite,formule,cte1,DateModif) values (7,'TCFV15','MOC',66,null,'CTE1*1','LARGEUR',now());
</v>
      </c>
      <c r="CB45" t="str">
        <f t="shared" si="8"/>
        <v xml:space="preserve">INSERT INTO SC_SystemeProduits(RefDimension,NomSysteme,typePresta,ligne,Quantite,formule,cte1,DateModif) values (8,'TCFV15','MOC',66,null,'CTE1*1','LARGEUR',now());
</v>
      </c>
      <c r="CE45" t="str">
        <f t="shared" si="9"/>
        <v xml:space="preserve">INSERT INTO SC_SystemeProduits(RefDimension,NomSysteme,typePresta,ligne,Quantite,formule,cte1,DateModif) values (9,'TCFV15','MOC',66,null,'CTE1*1','LARGEUR',now());
</v>
      </c>
      <c r="CH45" t="str">
        <f t="shared" si="10"/>
        <v xml:space="preserve">INSERT INTO SC_SystemeProduits(RefDimension,NomSysteme,typePresta,ligne,Quantite,formule,cte1,DateModif) values (10,'TCFV15','MOC',66,null,'CTE1*1','LARGEUR',now());
</v>
      </c>
      <c r="CK45" t="str">
        <f t="shared" si="11"/>
        <v xml:space="preserve">INSERT INTO SC_SystemeProduits(RefDimension,NomSysteme,typePresta,ligne,Quantite,formule,cte1,DateModif) values (11,'TCFV15','MOC',66,null,'CTE1*1','LARGEUR',now());
</v>
      </c>
      <c r="CN45" t="str">
        <f t="shared" si="12"/>
        <v xml:space="preserve">INSERT INTO SC_SystemeProduits(RefDimension,NomSysteme,typePresta,ligne,Quantite,formule,cte1,DateModif) values (12,'TCFV15','MOC',66,null,'CTE1*1','LARGEUR',now());
</v>
      </c>
      <c r="CQ45" t="str">
        <f t="shared" si="13"/>
        <v xml:space="preserve">INSERT INTO SC_SystemeProduits(RefDimension,NomSysteme,typePresta,ligne,Quantite,formule,cte1,DateModif) values (13,'TCFV15','MOC',66,null,'CTE1*1','LARGEUR',now());
</v>
      </c>
      <c r="CT45" t="str">
        <f t="shared" si="14"/>
        <v xml:space="preserve">INSERT INTO SC_SystemeProduits(RefDimension,NomSysteme,typePresta,ligne,Quantite,formule,cte1,DateModif) values (14,'TCFV15','MOC',66,null,'CTE1*1','LARGEUR',now());
</v>
      </c>
      <c r="CW45" t="str">
        <f t="shared" si="15"/>
        <v xml:space="preserve">INSERT INTO SC_SystemeProduits(RefDimension,NomSysteme,typePresta,ligne,Quantite,formule,cte1,DateModif) values (15,'TCFV15','MOC',66,null,'CTE1*1','LARGEUR',now());
</v>
      </c>
      <c r="CZ45" t="str">
        <f t="shared" si="16"/>
        <v xml:space="preserve">INSERT INTO SC_SystemeProduits(RefDimension,NomSysteme,typePresta,ligne,Quantite,formule,cte1,DateModif) values (16,'TCFV15','MOC',66,null,'CTE1*1','LARGEUR',now());
</v>
      </c>
      <c r="DC45" t="str">
        <f t="shared" si="17"/>
        <v xml:space="preserve">INSERT INTO SC_SystemeProduits(RefDimension,NomSysteme,typePresta,ligne,Quantite,formule,cte1,DateModif) values (17,'TCFV15','MOC',66,null,'CTE1*1','LARGEUR',now());
</v>
      </c>
      <c r="DF45" t="str">
        <f t="shared" si="18"/>
        <v xml:space="preserve">INSERT INTO SC_SystemeProduits(RefDimension,NomSysteme,typePresta,ligne,Quantite,formule,cte1,DateModif) values (18,'TCFV15','MOC',66,null,'CTE1*1','LARGEUR',now());
</v>
      </c>
    </row>
    <row r="46" spans="1:110" x14ac:dyDescent="0.25">
      <c r="A46" s="67">
        <f>IF(B46="MATIERE",VLOOKUP($C46,MATIERE!$B$2:$K$601,10,0),IF(B46="MOA",VLOOKUP($C46,ATELIER!$B$2:$K$291,10,0),IF(B46="MOC",VLOOKUP($C46,CHANTIER!$B$2:$K$291,10,0),IF(B46="MP",VLOOKUP($C46,MINIPELLE!$B$2:$K$291,10,0),""))))</f>
        <v>73</v>
      </c>
      <c r="B46" s="89" t="s">
        <v>299</v>
      </c>
      <c r="C46" s="89" t="s">
        <v>199</v>
      </c>
      <c r="D46" s="89" t="s">
        <v>8</v>
      </c>
      <c r="E46" s="89">
        <v>1</v>
      </c>
      <c r="F46" s="90"/>
      <c r="H46">
        <v>1</v>
      </c>
      <c r="K46">
        <v>1</v>
      </c>
      <c r="N46">
        <v>1</v>
      </c>
      <c r="Q46">
        <v>1</v>
      </c>
      <c r="T46">
        <v>1</v>
      </c>
      <c r="W46">
        <v>1</v>
      </c>
      <c r="Z46">
        <v>1</v>
      </c>
      <c r="AC46">
        <v>1</v>
      </c>
      <c r="AF46">
        <v>1</v>
      </c>
      <c r="AI46">
        <v>1</v>
      </c>
      <c r="AL46">
        <v>1</v>
      </c>
      <c r="AO46">
        <v>1</v>
      </c>
      <c r="AR46">
        <v>1</v>
      </c>
      <c r="AU46">
        <v>1</v>
      </c>
      <c r="AX46">
        <v>1</v>
      </c>
      <c r="BA46">
        <v>1</v>
      </c>
      <c r="BD46">
        <v>1</v>
      </c>
      <c r="BG46" t="str">
        <f t="shared" si="1"/>
        <v xml:space="preserve">INSERT INTO SC_SystemeProduits(RefDimension,NomSysteme,typePresta,ligne,Quantite,formule,cte1,DateModif) values (1,'TCFV15','MOC',73,1,null,null,now());
</v>
      </c>
      <c r="BJ46" t="str">
        <f t="shared" si="2"/>
        <v xml:space="preserve">INSERT INTO SC_SystemeProduits(RefDimension,NomSysteme,typePresta,ligne,Quantite,formule,cte1,DateModif) values (2,'TCFV15','MOC',73,1,null,null,now());
</v>
      </c>
      <c r="BM46" t="str">
        <f t="shared" si="3"/>
        <v xml:space="preserve">INSERT INTO SC_SystemeProduits(RefDimension,NomSysteme,typePresta,ligne,Quantite,formule,cte1,DateModif) values (3,'TCFV15','MOC',73,1,null,null,now());
</v>
      </c>
      <c r="BP46" t="str">
        <f t="shared" si="4"/>
        <v xml:space="preserve">INSERT INTO SC_SystemeProduits(RefDimension,NomSysteme,typePresta,ligne,Quantite,formule,cte1,DateModif) values (4,'TCFV15','MOC',73,1,null,null,now());
</v>
      </c>
      <c r="BS46" t="str">
        <f t="shared" si="5"/>
        <v xml:space="preserve">INSERT INTO SC_SystemeProduits(RefDimension,NomSysteme,typePresta,ligne,Quantite,formule,cte1,DateModif) values (5,'TCFV15','MOC',73,1,null,null,now());
</v>
      </c>
      <c r="BV46" t="str">
        <f t="shared" si="6"/>
        <v xml:space="preserve">INSERT INTO SC_SystemeProduits(RefDimension,NomSysteme,typePresta,ligne,Quantite,formule,cte1,DateModif) values (6,'TCFV15','MOC',73,1,null,null,now());
</v>
      </c>
      <c r="BY46" t="str">
        <f t="shared" si="7"/>
        <v xml:space="preserve">INSERT INTO SC_SystemeProduits(RefDimension,NomSysteme,typePresta,ligne,Quantite,formule,cte1,DateModif) values (7,'TCFV15','MOC',73,1,null,null,now());
</v>
      </c>
      <c r="CB46" t="str">
        <f t="shared" si="8"/>
        <v xml:space="preserve">INSERT INTO SC_SystemeProduits(RefDimension,NomSysteme,typePresta,ligne,Quantite,formule,cte1,DateModif) values (8,'TCFV15','MOC',73,1,null,null,now());
</v>
      </c>
      <c r="CE46" t="str">
        <f t="shared" si="9"/>
        <v xml:space="preserve">INSERT INTO SC_SystemeProduits(RefDimension,NomSysteme,typePresta,ligne,Quantite,formule,cte1,DateModif) values (9,'TCFV15','MOC',73,1,null,null,now());
</v>
      </c>
      <c r="CH46" t="str">
        <f t="shared" si="10"/>
        <v xml:space="preserve">INSERT INTO SC_SystemeProduits(RefDimension,NomSysteme,typePresta,ligne,Quantite,formule,cte1,DateModif) values (10,'TCFV15','MOC',73,1,null,null,now());
</v>
      </c>
      <c r="CK46" t="str">
        <f t="shared" si="11"/>
        <v xml:space="preserve">INSERT INTO SC_SystemeProduits(RefDimension,NomSysteme,typePresta,ligne,Quantite,formule,cte1,DateModif) values (11,'TCFV15','MOC',73,1,null,null,now());
</v>
      </c>
      <c r="CN46" t="str">
        <f t="shared" si="12"/>
        <v xml:space="preserve">INSERT INTO SC_SystemeProduits(RefDimension,NomSysteme,typePresta,ligne,Quantite,formule,cte1,DateModif) values (12,'TCFV15','MOC',73,1,null,null,now());
</v>
      </c>
      <c r="CQ46" t="str">
        <f t="shared" si="13"/>
        <v xml:space="preserve">INSERT INTO SC_SystemeProduits(RefDimension,NomSysteme,typePresta,ligne,Quantite,formule,cte1,DateModif) values (13,'TCFV15','MOC',73,1,null,null,now());
</v>
      </c>
      <c r="CT46" t="str">
        <f t="shared" si="14"/>
        <v xml:space="preserve">INSERT INTO SC_SystemeProduits(RefDimension,NomSysteme,typePresta,ligne,Quantite,formule,cte1,DateModif) values (14,'TCFV15','MOC',73,1,null,null,now());
</v>
      </c>
      <c r="CW46" t="str">
        <f t="shared" si="15"/>
        <v xml:space="preserve">INSERT INTO SC_SystemeProduits(RefDimension,NomSysteme,typePresta,ligne,Quantite,formule,cte1,DateModif) values (15,'TCFV15','MOC',73,1,null,null,now());
</v>
      </c>
      <c r="CZ46" t="str">
        <f t="shared" si="16"/>
        <v xml:space="preserve">INSERT INTO SC_SystemeProduits(RefDimension,NomSysteme,typePresta,ligne,Quantite,formule,cte1,DateModif) values (16,'TCFV15','MOC',73,1,null,null,now());
</v>
      </c>
      <c r="DC46" t="str">
        <f t="shared" si="17"/>
        <v xml:space="preserve">INSERT INTO SC_SystemeProduits(RefDimension,NomSysteme,typePresta,ligne,Quantite,formule,cte1,DateModif) values (17,'TCFV15','MOC',73,1,null,null,now());
</v>
      </c>
      <c r="DF46" t="str">
        <f t="shared" si="18"/>
        <v xml:space="preserve">INSERT INTO SC_SystemeProduits(RefDimension,NomSysteme,typePresta,ligne,Quantite,formule,cte1,DateModif) values (18,'TCFV15','MOC',73,1,null,null,now());
</v>
      </c>
    </row>
    <row r="47" spans="1:110" x14ac:dyDescent="0.25">
      <c r="A47" s="67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B47" s="89"/>
      <c r="C47" s="89"/>
      <c r="D47" s="89"/>
      <c r="E47" s="89"/>
      <c r="F47" s="90"/>
      <c r="BG47" t="str">
        <f t="shared" si="1"/>
        <v/>
      </c>
      <c r="BJ47" t="str">
        <f t="shared" si="2"/>
        <v/>
      </c>
      <c r="BM47" t="str">
        <f t="shared" si="3"/>
        <v/>
      </c>
      <c r="BP47" t="str">
        <f t="shared" si="4"/>
        <v/>
      </c>
      <c r="BS47" t="str">
        <f t="shared" si="5"/>
        <v/>
      </c>
      <c r="BV47" t="str">
        <f t="shared" si="6"/>
        <v/>
      </c>
      <c r="BY47" t="str">
        <f t="shared" si="7"/>
        <v/>
      </c>
      <c r="CB47" t="str">
        <f t="shared" si="8"/>
        <v/>
      </c>
      <c r="CE47" t="str">
        <f t="shared" si="9"/>
        <v/>
      </c>
      <c r="CH47" t="str">
        <f t="shared" si="10"/>
        <v/>
      </c>
      <c r="CK47" t="str">
        <f t="shared" si="11"/>
        <v/>
      </c>
      <c r="CN47" t="str">
        <f t="shared" si="12"/>
        <v/>
      </c>
      <c r="CQ47" t="str">
        <f t="shared" si="13"/>
        <v/>
      </c>
      <c r="CT47" t="str">
        <f t="shared" si="14"/>
        <v/>
      </c>
      <c r="CW47" t="str">
        <f t="shared" si="15"/>
        <v/>
      </c>
      <c r="CZ47" t="str">
        <f t="shared" si="16"/>
        <v/>
      </c>
      <c r="DC47" t="str">
        <f t="shared" si="17"/>
        <v/>
      </c>
      <c r="DF47" t="str">
        <f t="shared" si="18"/>
        <v/>
      </c>
    </row>
    <row r="48" spans="1:110" x14ac:dyDescent="0.25">
      <c r="A48" s="67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B48" s="89"/>
      <c r="C48" s="89"/>
      <c r="D48" s="89"/>
      <c r="E48" s="89"/>
      <c r="F48" s="90"/>
      <c r="BG48" t="str">
        <f t="shared" si="1"/>
        <v/>
      </c>
      <c r="BJ48" t="str">
        <f t="shared" si="2"/>
        <v/>
      </c>
      <c r="BM48" t="str">
        <f t="shared" si="3"/>
        <v/>
      </c>
      <c r="BP48" t="str">
        <f t="shared" si="4"/>
        <v/>
      </c>
      <c r="BS48" t="str">
        <f t="shared" si="5"/>
        <v/>
      </c>
      <c r="BV48" t="str">
        <f t="shared" si="6"/>
        <v/>
      </c>
      <c r="BY48" t="str">
        <f t="shared" si="7"/>
        <v/>
      </c>
      <c r="CB48" t="str">
        <f t="shared" si="8"/>
        <v/>
      </c>
      <c r="CE48" t="str">
        <f t="shared" si="9"/>
        <v/>
      </c>
      <c r="CH48" t="str">
        <f t="shared" si="10"/>
        <v/>
      </c>
      <c r="CK48" t="str">
        <f t="shared" si="11"/>
        <v/>
      </c>
      <c r="CN48" t="str">
        <f t="shared" si="12"/>
        <v/>
      </c>
      <c r="CQ48" t="str">
        <f t="shared" si="13"/>
        <v/>
      </c>
      <c r="CT48" t="str">
        <f t="shared" si="14"/>
        <v/>
      </c>
      <c r="CW48" t="str">
        <f t="shared" si="15"/>
        <v/>
      </c>
      <c r="CZ48" t="str">
        <f t="shared" si="16"/>
        <v/>
      </c>
      <c r="DC48" t="str">
        <f t="shared" si="17"/>
        <v/>
      </c>
      <c r="DF48" t="str">
        <f t="shared" si="18"/>
        <v/>
      </c>
    </row>
    <row r="49" spans="1:110" x14ac:dyDescent="0.25">
      <c r="A49" s="67">
        <f>IF(B49="MATIERE",VLOOKUP($C49,MATIERE!$B$2:$K$601,10,0),IF(B49="MOA",VLOOKUP($C49,ATELIER!$B$2:$K$291,10,0),IF(B49="MOC",VLOOKUP($C49,CHANTIER!$B$2:$K$291,10,0),IF(B49="MP",VLOOKUP($C49,MINIPELLE!$B$2:$K$291,10,0),""))))</f>
        <v>12</v>
      </c>
      <c r="B49" s="89" t="s">
        <v>300</v>
      </c>
      <c r="C49" s="89" t="s">
        <v>190</v>
      </c>
      <c r="D49" s="89" t="s">
        <v>105</v>
      </c>
      <c r="E49" s="89">
        <v>4</v>
      </c>
      <c r="F49" s="90" t="s">
        <v>673</v>
      </c>
      <c r="G49" s="14" t="s">
        <v>715</v>
      </c>
      <c r="H49">
        <v>6</v>
      </c>
      <c r="I49" s="14" t="s">
        <v>673</v>
      </c>
      <c r="J49" s="14" t="s">
        <v>715</v>
      </c>
      <c r="K49">
        <v>8</v>
      </c>
      <c r="L49" s="14" t="s">
        <v>673</v>
      </c>
      <c r="M49" s="14" t="s">
        <v>715</v>
      </c>
      <c r="N49">
        <v>10</v>
      </c>
      <c r="O49" s="14" t="s">
        <v>673</v>
      </c>
      <c r="P49" s="14" t="s">
        <v>715</v>
      </c>
      <c r="Q49">
        <v>12</v>
      </c>
      <c r="R49" s="14" t="s">
        <v>673</v>
      </c>
      <c r="S49" s="14" t="s">
        <v>715</v>
      </c>
      <c r="T49">
        <v>14</v>
      </c>
      <c r="U49" s="14" t="s">
        <v>673</v>
      </c>
      <c r="V49" s="14" t="s">
        <v>715</v>
      </c>
      <c r="W49">
        <v>16</v>
      </c>
      <c r="X49" s="14" t="s">
        <v>673</v>
      </c>
      <c r="Y49" s="14" t="s">
        <v>715</v>
      </c>
      <c r="Z49">
        <v>18</v>
      </c>
      <c r="AA49" s="14" t="s">
        <v>673</v>
      </c>
      <c r="AB49" s="14" t="s">
        <v>715</v>
      </c>
      <c r="AC49">
        <v>20</v>
      </c>
      <c r="AD49" s="14" t="s">
        <v>673</v>
      </c>
      <c r="AE49" s="14" t="s">
        <v>715</v>
      </c>
      <c r="AF49">
        <v>24</v>
      </c>
      <c r="AG49" s="14" t="s">
        <v>673</v>
      </c>
      <c r="AH49" s="14" t="s">
        <v>715</v>
      </c>
      <c r="AI49">
        <v>24</v>
      </c>
      <c r="AJ49" s="14" t="s">
        <v>673</v>
      </c>
      <c r="AK49" s="14" t="s">
        <v>715</v>
      </c>
      <c r="AL49">
        <v>28</v>
      </c>
      <c r="AM49" s="14" t="s">
        <v>673</v>
      </c>
      <c r="AN49" s="14" t="s">
        <v>715</v>
      </c>
      <c r="AO49">
        <v>28</v>
      </c>
      <c r="AP49" s="14" t="s">
        <v>673</v>
      </c>
      <c r="AQ49" s="14" t="s">
        <v>715</v>
      </c>
      <c r="AR49">
        <v>32</v>
      </c>
      <c r="AS49" s="14" t="s">
        <v>673</v>
      </c>
      <c r="AT49" s="14" t="s">
        <v>715</v>
      </c>
      <c r="AU49">
        <v>36</v>
      </c>
      <c r="AV49" s="14" t="s">
        <v>673</v>
      </c>
      <c r="AW49" s="14" t="s">
        <v>715</v>
      </c>
      <c r="AX49">
        <v>36</v>
      </c>
      <c r="AY49" s="14" t="s">
        <v>673</v>
      </c>
      <c r="AZ49" s="14" t="s">
        <v>715</v>
      </c>
      <c r="BA49">
        <v>40</v>
      </c>
      <c r="BB49" s="14" t="s">
        <v>673</v>
      </c>
      <c r="BC49" s="14" t="s">
        <v>715</v>
      </c>
      <c r="BD49">
        <v>40</v>
      </c>
      <c r="BE49" s="14" t="s">
        <v>673</v>
      </c>
      <c r="BF49" s="14" t="s">
        <v>715</v>
      </c>
      <c r="BG49" t="str">
        <f t="shared" si="1"/>
        <v xml:space="preserve">INSERT INTO SC_SystemeProduits(RefDimension,NomSysteme,typePresta,ligne,Quantite,formule,cte1,DateModif) values (1,'TCFV15','MP',12,null,'CTE1*1','SURFACE',now());
</v>
      </c>
      <c r="BJ49" t="str">
        <f t="shared" si="2"/>
        <v xml:space="preserve">INSERT INTO SC_SystemeProduits(RefDimension,NomSysteme,typePresta,ligne,Quantite,formule,cte1,DateModif) values (2,'TCFV15','MP',12,null,'CTE1*1','SURFACE',now());
</v>
      </c>
      <c r="BM49" t="str">
        <f t="shared" si="3"/>
        <v xml:space="preserve">INSERT INTO SC_SystemeProduits(RefDimension,NomSysteme,typePresta,ligne,Quantite,formule,cte1,DateModif) values (3,'TCFV15','MP',12,null,'CTE1*1','SURFACE',now());
</v>
      </c>
      <c r="BP49" t="str">
        <f t="shared" si="4"/>
        <v xml:space="preserve">INSERT INTO SC_SystemeProduits(RefDimension,NomSysteme,typePresta,ligne,Quantite,formule,cte1,DateModif) values (4,'TCFV15','MP',12,null,'CTE1*1','SURFACE',now());
</v>
      </c>
      <c r="BS49" t="str">
        <f t="shared" si="5"/>
        <v xml:space="preserve">INSERT INTO SC_SystemeProduits(RefDimension,NomSysteme,typePresta,ligne,Quantite,formule,cte1,DateModif) values (5,'TCFV15','MP',12,null,'CTE1*1','SURFACE',now());
</v>
      </c>
      <c r="BV49" t="str">
        <f t="shared" si="6"/>
        <v xml:space="preserve">INSERT INTO SC_SystemeProduits(RefDimension,NomSysteme,typePresta,ligne,Quantite,formule,cte1,DateModif) values (6,'TCFV15','MP',12,null,'CTE1*1','SURFACE',now());
</v>
      </c>
      <c r="BY49" t="str">
        <f t="shared" si="7"/>
        <v xml:space="preserve">INSERT INTO SC_SystemeProduits(RefDimension,NomSysteme,typePresta,ligne,Quantite,formule,cte1,DateModif) values (7,'TCFV15','MP',12,null,'CTE1*1','SURFACE',now());
</v>
      </c>
      <c r="CB49" t="str">
        <f t="shared" si="8"/>
        <v xml:space="preserve">INSERT INTO SC_SystemeProduits(RefDimension,NomSysteme,typePresta,ligne,Quantite,formule,cte1,DateModif) values (8,'TCFV15','MP',12,null,'CTE1*1','SURFACE',now());
</v>
      </c>
      <c r="CE49" t="str">
        <f t="shared" si="9"/>
        <v xml:space="preserve">INSERT INTO SC_SystemeProduits(RefDimension,NomSysteme,typePresta,ligne,Quantite,formule,cte1,DateModif) values (9,'TCFV15','MP',12,null,'CTE1*1','SURFACE',now());
</v>
      </c>
      <c r="CH49" t="str">
        <f t="shared" si="10"/>
        <v xml:space="preserve">INSERT INTO SC_SystemeProduits(RefDimension,NomSysteme,typePresta,ligne,Quantite,formule,cte1,DateModif) values (10,'TCFV15','MP',12,null,'CTE1*1','SURFACE',now());
</v>
      </c>
      <c r="CK49" t="str">
        <f t="shared" si="11"/>
        <v xml:space="preserve">INSERT INTO SC_SystemeProduits(RefDimension,NomSysteme,typePresta,ligne,Quantite,formule,cte1,DateModif) values (11,'TCFV15','MP',12,null,'CTE1*1','SURFACE',now());
</v>
      </c>
      <c r="CN49" t="str">
        <f t="shared" si="12"/>
        <v xml:space="preserve">INSERT INTO SC_SystemeProduits(RefDimension,NomSysteme,typePresta,ligne,Quantite,formule,cte1,DateModif) values (12,'TCFV15','MP',12,null,'CTE1*1','SURFACE',now());
</v>
      </c>
      <c r="CQ49" t="str">
        <f t="shared" si="13"/>
        <v xml:space="preserve">INSERT INTO SC_SystemeProduits(RefDimension,NomSysteme,typePresta,ligne,Quantite,formule,cte1,DateModif) values (13,'TCFV15','MP',12,null,'CTE1*1','SURFACE',now());
</v>
      </c>
      <c r="CT49" t="str">
        <f t="shared" si="14"/>
        <v xml:space="preserve">INSERT INTO SC_SystemeProduits(RefDimension,NomSysteme,typePresta,ligne,Quantite,formule,cte1,DateModif) values (14,'TCFV15','MP',12,null,'CTE1*1','SURFACE',now());
</v>
      </c>
      <c r="CW49" t="str">
        <f t="shared" si="15"/>
        <v xml:space="preserve">INSERT INTO SC_SystemeProduits(RefDimension,NomSysteme,typePresta,ligne,Quantite,formule,cte1,DateModif) values (15,'TCFV15','MP',12,null,'CTE1*1','SURFACE',now());
</v>
      </c>
      <c r="CZ49" t="str">
        <f t="shared" si="16"/>
        <v xml:space="preserve">INSERT INTO SC_SystemeProduits(RefDimension,NomSysteme,typePresta,ligne,Quantite,formule,cte1,DateModif) values (16,'TCFV15','MP',12,null,'CTE1*1','SURFACE',now());
</v>
      </c>
      <c r="DC49" t="str">
        <f t="shared" si="17"/>
        <v xml:space="preserve">INSERT INTO SC_SystemeProduits(RefDimension,NomSysteme,typePresta,ligne,Quantite,formule,cte1,DateModif) values (17,'TCFV15','MP',12,null,'CTE1*1','SURFACE',now());
</v>
      </c>
      <c r="DF49" t="str">
        <f t="shared" si="18"/>
        <v xml:space="preserve">INSERT INTO SC_SystemeProduits(RefDimension,NomSysteme,typePresta,ligne,Quantite,formule,cte1,DateModif) values (18,'TCFV15','MP',12,null,'CTE1*1','SURFACE',now());
</v>
      </c>
    </row>
    <row r="50" spans="1:110" x14ac:dyDescent="0.25">
      <c r="A50" s="67">
        <f>IF(B50="MATIERE",VLOOKUP($C50,MATIERE!$B$2:$K$601,10,0),IF(B50="MOA",VLOOKUP($C50,ATELIER!$B$2:$K$291,10,0),IF(B50="MOC",VLOOKUP($C50,CHANTIER!$B$2:$K$291,10,0),IF(B50="MP",VLOOKUP($C50,MINIPELLE!$B$2:$K$291,10,0),""))))</f>
        <v>2</v>
      </c>
      <c r="B50" s="89" t="s">
        <v>300</v>
      </c>
      <c r="C50" s="89" t="s">
        <v>188</v>
      </c>
      <c r="D50" s="89" t="s">
        <v>105</v>
      </c>
      <c r="E50" s="89">
        <v>4</v>
      </c>
      <c r="F50" s="90" t="s">
        <v>673</v>
      </c>
      <c r="G50" s="14" t="s">
        <v>715</v>
      </c>
      <c r="H50">
        <v>6</v>
      </c>
      <c r="I50" s="14" t="s">
        <v>673</v>
      </c>
      <c r="J50" s="14" t="s">
        <v>715</v>
      </c>
      <c r="K50">
        <v>8</v>
      </c>
      <c r="L50" s="14" t="s">
        <v>673</v>
      </c>
      <c r="M50" s="14" t="s">
        <v>715</v>
      </c>
      <c r="N50">
        <v>10</v>
      </c>
      <c r="O50" s="14" t="s">
        <v>673</v>
      </c>
      <c r="P50" s="14" t="s">
        <v>715</v>
      </c>
      <c r="Q50">
        <v>12</v>
      </c>
      <c r="R50" s="14" t="s">
        <v>673</v>
      </c>
      <c r="S50" s="14" t="s">
        <v>715</v>
      </c>
      <c r="T50">
        <v>14</v>
      </c>
      <c r="U50" s="14" t="s">
        <v>673</v>
      </c>
      <c r="V50" s="14" t="s">
        <v>715</v>
      </c>
      <c r="W50">
        <v>16</v>
      </c>
      <c r="X50" s="14" t="s">
        <v>673</v>
      </c>
      <c r="Y50" s="14" t="s">
        <v>715</v>
      </c>
      <c r="Z50">
        <v>18</v>
      </c>
      <c r="AA50" s="14" t="s">
        <v>673</v>
      </c>
      <c r="AB50" s="14" t="s">
        <v>715</v>
      </c>
      <c r="AC50">
        <v>20</v>
      </c>
      <c r="AD50" s="14" t="s">
        <v>673</v>
      </c>
      <c r="AE50" s="14" t="s">
        <v>715</v>
      </c>
      <c r="AF50">
        <v>24</v>
      </c>
      <c r="AG50" s="14" t="s">
        <v>673</v>
      </c>
      <c r="AH50" s="14" t="s">
        <v>715</v>
      </c>
      <c r="AI50">
        <v>24</v>
      </c>
      <c r="AJ50" s="14" t="s">
        <v>673</v>
      </c>
      <c r="AK50" s="14" t="s">
        <v>715</v>
      </c>
      <c r="AL50">
        <v>28</v>
      </c>
      <c r="AM50" s="14" t="s">
        <v>673</v>
      </c>
      <c r="AN50" s="14" t="s">
        <v>715</v>
      </c>
      <c r="AO50">
        <v>28</v>
      </c>
      <c r="AP50" s="14" t="s">
        <v>673</v>
      </c>
      <c r="AQ50" s="14" t="s">
        <v>715</v>
      </c>
      <c r="AR50">
        <v>32</v>
      </c>
      <c r="AS50" s="14" t="s">
        <v>673</v>
      </c>
      <c r="AT50" s="14" t="s">
        <v>715</v>
      </c>
      <c r="AU50">
        <v>36</v>
      </c>
      <c r="AV50" s="14" t="s">
        <v>673</v>
      </c>
      <c r="AW50" s="14" t="s">
        <v>715</v>
      </c>
      <c r="AX50">
        <v>36</v>
      </c>
      <c r="AY50" s="14" t="s">
        <v>673</v>
      </c>
      <c r="AZ50" s="14" t="s">
        <v>715</v>
      </c>
      <c r="BA50">
        <v>40</v>
      </c>
      <c r="BB50" s="14" t="s">
        <v>673</v>
      </c>
      <c r="BC50" s="14" t="s">
        <v>715</v>
      </c>
      <c r="BD50">
        <v>40</v>
      </c>
      <c r="BE50" s="14" t="s">
        <v>673</v>
      </c>
      <c r="BF50" s="14" t="s">
        <v>715</v>
      </c>
      <c r="BG50" t="str">
        <f t="shared" si="1"/>
        <v xml:space="preserve">INSERT INTO SC_SystemeProduits(RefDimension,NomSysteme,typePresta,ligne,Quantite,formule,cte1,DateModif) values (1,'TCFV15','MP',2,null,'CTE1*1','SURFACE',now());
</v>
      </c>
      <c r="BJ50" t="str">
        <f t="shared" si="2"/>
        <v xml:space="preserve">INSERT INTO SC_SystemeProduits(RefDimension,NomSysteme,typePresta,ligne,Quantite,formule,cte1,DateModif) values (2,'TCFV15','MP',2,null,'CTE1*1','SURFACE',now());
</v>
      </c>
      <c r="BM50" t="str">
        <f t="shared" si="3"/>
        <v xml:space="preserve">INSERT INTO SC_SystemeProduits(RefDimension,NomSysteme,typePresta,ligne,Quantite,formule,cte1,DateModif) values (3,'TCFV15','MP',2,null,'CTE1*1','SURFACE',now());
</v>
      </c>
      <c r="BP50" t="str">
        <f t="shared" si="4"/>
        <v xml:space="preserve">INSERT INTO SC_SystemeProduits(RefDimension,NomSysteme,typePresta,ligne,Quantite,formule,cte1,DateModif) values (4,'TCFV15','MP',2,null,'CTE1*1','SURFACE',now());
</v>
      </c>
      <c r="BS50" t="str">
        <f t="shared" si="5"/>
        <v xml:space="preserve">INSERT INTO SC_SystemeProduits(RefDimension,NomSysteme,typePresta,ligne,Quantite,formule,cte1,DateModif) values (5,'TCFV15','MP',2,null,'CTE1*1','SURFACE',now());
</v>
      </c>
      <c r="BV50" t="str">
        <f t="shared" si="6"/>
        <v xml:space="preserve">INSERT INTO SC_SystemeProduits(RefDimension,NomSysteme,typePresta,ligne,Quantite,formule,cte1,DateModif) values (6,'TCFV15','MP',2,null,'CTE1*1','SURFACE',now());
</v>
      </c>
      <c r="BY50" t="str">
        <f t="shared" si="7"/>
        <v xml:space="preserve">INSERT INTO SC_SystemeProduits(RefDimension,NomSysteme,typePresta,ligne,Quantite,formule,cte1,DateModif) values (7,'TCFV15','MP',2,null,'CTE1*1','SURFACE',now());
</v>
      </c>
      <c r="CB50" t="str">
        <f t="shared" si="8"/>
        <v xml:space="preserve">INSERT INTO SC_SystemeProduits(RefDimension,NomSysteme,typePresta,ligne,Quantite,formule,cte1,DateModif) values (8,'TCFV15','MP',2,null,'CTE1*1','SURFACE',now());
</v>
      </c>
      <c r="CE50" t="str">
        <f t="shared" si="9"/>
        <v xml:space="preserve">INSERT INTO SC_SystemeProduits(RefDimension,NomSysteme,typePresta,ligne,Quantite,formule,cte1,DateModif) values (9,'TCFV15','MP',2,null,'CTE1*1','SURFACE',now());
</v>
      </c>
      <c r="CH50" t="str">
        <f t="shared" si="10"/>
        <v xml:space="preserve">INSERT INTO SC_SystemeProduits(RefDimension,NomSysteme,typePresta,ligne,Quantite,formule,cte1,DateModif) values (10,'TCFV15','MP',2,null,'CTE1*1','SURFACE',now());
</v>
      </c>
      <c r="CK50" t="str">
        <f t="shared" si="11"/>
        <v xml:space="preserve">INSERT INTO SC_SystemeProduits(RefDimension,NomSysteme,typePresta,ligne,Quantite,formule,cte1,DateModif) values (11,'TCFV15','MP',2,null,'CTE1*1','SURFACE',now());
</v>
      </c>
      <c r="CN50" t="str">
        <f t="shared" si="12"/>
        <v xml:space="preserve">INSERT INTO SC_SystemeProduits(RefDimension,NomSysteme,typePresta,ligne,Quantite,formule,cte1,DateModif) values (12,'TCFV15','MP',2,null,'CTE1*1','SURFACE',now());
</v>
      </c>
      <c r="CQ50" t="str">
        <f t="shared" si="13"/>
        <v xml:space="preserve">INSERT INTO SC_SystemeProduits(RefDimension,NomSysteme,typePresta,ligne,Quantite,formule,cte1,DateModif) values (13,'TCFV15','MP',2,null,'CTE1*1','SURFACE',now());
</v>
      </c>
      <c r="CT50" t="str">
        <f t="shared" si="14"/>
        <v xml:space="preserve">INSERT INTO SC_SystemeProduits(RefDimension,NomSysteme,typePresta,ligne,Quantite,formule,cte1,DateModif) values (14,'TCFV15','MP',2,null,'CTE1*1','SURFACE',now());
</v>
      </c>
      <c r="CW50" t="str">
        <f t="shared" si="15"/>
        <v xml:space="preserve">INSERT INTO SC_SystemeProduits(RefDimension,NomSysteme,typePresta,ligne,Quantite,formule,cte1,DateModif) values (15,'TCFV15','MP',2,null,'CTE1*1','SURFACE',now());
</v>
      </c>
      <c r="CZ50" t="str">
        <f t="shared" si="16"/>
        <v xml:space="preserve">INSERT INTO SC_SystemeProduits(RefDimension,NomSysteme,typePresta,ligne,Quantite,formule,cte1,DateModif) values (16,'TCFV15','MP',2,null,'CTE1*1','SURFACE',now());
</v>
      </c>
      <c r="DC50" t="str">
        <f t="shared" si="17"/>
        <v xml:space="preserve">INSERT INTO SC_SystemeProduits(RefDimension,NomSysteme,typePresta,ligne,Quantite,formule,cte1,DateModif) values (17,'TCFV15','MP',2,null,'CTE1*1','SURFACE',now());
</v>
      </c>
      <c r="DF50" t="str">
        <f t="shared" si="18"/>
        <v xml:space="preserve">INSERT INTO SC_SystemeProduits(RefDimension,NomSysteme,typePresta,ligne,Quantite,formule,cte1,DateModif) values (18,'TCFV15','MP',2,null,'CTE1*1','SURFACE',now());
</v>
      </c>
    </row>
    <row r="51" spans="1:110" x14ac:dyDescent="0.25">
      <c r="A51" s="67">
        <f>IF(B51="MATIERE",VLOOKUP($C51,MATIERE!$B$2:$K$601,10,0),IF(B51="MOA",VLOOKUP($C51,ATELIER!$B$2:$K$291,10,0),IF(B51="MOC",VLOOKUP($C51,CHANTIER!$B$2:$K$291,10,0),IF(B51="MP",VLOOKUP($C51,MINIPELLE!$B$2:$K$291,10,0),""))))</f>
        <v>3</v>
      </c>
      <c r="B51" s="89" t="s">
        <v>300</v>
      </c>
      <c r="C51" s="89" t="s">
        <v>207</v>
      </c>
      <c r="D51" s="89" t="s">
        <v>160</v>
      </c>
      <c r="E51" s="89">
        <v>2.4</v>
      </c>
      <c r="F51" s="90" t="s">
        <v>717</v>
      </c>
      <c r="G51" s="14" t="s">
        <v>715</v>
      </c>
      <c r="H51">
        <v>3.5999999999999996</v>
      </c>
      <c r="I51" s="14" t="s">
        <v>717</v>
      </c>
      <c r="J51" s="14" t="s">
        <v>715</v>
      </c>
      <c r="K51">
        <v>4.8</v>
      </c>
      <c r="L51" s="14" t="s">
        <v>717</v>
      </c>
      <c r="M51" s="14" t="s">
        <v>715</v>
      </c>
      <c r="N51">
        <v>6</v>
      </c>
      <c r="O51" s="14" t="s">
        <v>717</v>
      </c>
      <c r="P51" s="14" t="s">
        <v>715</v>
      </c>
      <c r="Q51">
        <v>7.1999999999999993</v>
      </c>
      <c r="R51" s="14" t="s">
        <v>717</v>
      </c>
      <c r="S51" s="14" t="s">
        <v>715</v>
      </c>
      <c r="T51">
        <v>8.4</v>
      </c>
      <c r="U51" s="14" t="s">
        <v>717</v>
      </c>
      <c r="V51" s="14" t="s">
        <v>715</v>
      </c>
      <c r="W51">
        <v>9.6</v>
      </c>
      <c r="X51" s="14" t="s">
        <v>717</v>
      </c>
      <c r="Y51" s="14" t="s">
        <v>715</v>
      </c>
      <c r="Z51">
        <v>10.799999999999999</v>
      </c>
      <c r="AA51" s="14" t="s">
        <v>717</v>
      </c>
      <c r="AB51" s="14" t="s">
        <v>715</v>
      </c>
      <c r="AC51">
        <v>12</v>
      </c>
      <c r="AD51" s="14" t="s">
        <v>717</v>
      </c>
      <c r="AE51" s="14" t="s">
        <v>715</v>
      </c>
      <c r="AF51">
        <v>14.399999999999999</v>
      </c>
      <c r="AG51" s="14" t="s">
        <v>717</v>
      </c>
      <c r="AH51" s="14" t="s">
        <v>715</v>
      </c>
      <c r="AI51">
        <v>14.399999999999999</v>
      </c>
      <c r="AJ51" s="14" t="s">
        <v>717</v>
      </c>
      <c r="AK51" s="14" t="s">
        <v>715</v>
      </c>
      <c r="AL51">
        <v>16.8</v>
      </c>
      <c r="AM51" s="14" t="s">
        <v>717</v>
      </c>
      <c r="AN51" s="14" t="s">
        <v>715</v>
      </c>
      <c r="AO51">
        <v>16.8</v>
      </c>
      <c r="AP51" s="14" t="s">
        <v>717</v>
      </c>
      <c r="AQ51" s="14" t="s">
        <v>715</v>
      </c>
      <c r="AR51">
        <v>19.2</v>
      </c>
      <c r="AS51" s="14" t="s">
        <v>717</v>
      </c>
      <c r="AT51" s="14" t="s">
        <v>715</v>
      </c>
      <c r="AU51">
        <v>21.599999999999998</v>
      </c>
      <c r="AV51" s="14" t="s">
        <v>717</v>
      </c>
      <c r="AW51" s="14" t="s">
        <v>715</v>
      </c>
      <c r="AX51">
        <v>21.599999999999998</v>
      </c>
      <c r="AY51" s="14" t="s">
        <v>717</v>
      </c>
      <c r="AZ51" s="14" t="s">
        <v>715</v>
      </c>
      <c r="BA51">
        <v>24</v>
      </c>
      <c r="BB51" s="14" t="s">
        <v>717</v>
      </c>
      <c r="BC51" s="14" t="s">
        <v>715</v>
      </c>
      <c r="BD51">
        <v>24</v>
      </c>
      <c r="BE51" s="14" t="s">
        <v>717</v>
      </c>
      <c r="BF51" s="14" t="s">
        <v>715</v>
      </c>
      <c r="BG51" t="str">
        <f t="shared" si="1"/>
        <v xml:space="preserve">INSERT INTO SC_SystemeProduits(RefDimension,NomSysteme,typePresta,ligne,Quantite,formule,cte1,DateModif) values (1,'TCFV15','MP',3,null,'0.6*CTE1','SURFACE',now());
</v>
      </c>
      <c r="BJ51" t="str">
        <f t="shared" si="2"/>
        <v xml:space="preserve">INSERT INTO SC_SystemeProduits(RefDimension,NomSysteme,typePresta,ligne,Quantite,formule,cte1,DateModif) values (2,'TCFV15','MP',3,null,'0.6*CTE1','SURFACE',now());
</v>
      </c>
      <c r="BM51" t="str">
        <f t="shared" si="3"/>
        <v xml:space="preserve">INSERT INTO SC_SystemeProduits(RefDimension,NomSysteme,typePresta,ligne,Quantite,formule,cte1,DateModif) values (3,'TCFV15','MP',3,null,'0.6*CTE1','SURFACE',now());
</v>
      </c>
      <c r="BP51" t="str">
        <f t="shared" si="4"/>
        <v xml:space="preserve">INSERT INTO SC_SystemeProduits(RefDimension,NomSysteme,typePresta,ligne,Quantite,formule,cte1,DateModif) values (4,'TCFV15','MP',3,null,'0.6*CTE1','SURFACE',now());
</v>
      </c>
      <c r="BS51" t="str">
        <f t="shared" si="5"/>
        <v xml:space="preserve">INSERT INTO SC_SystemeProduits(RefDimension,NomSysteme,typePresta,ligne,Quantite,formule,cte1,DateModif) values (5,'TCFV15','MP',3,null,'0.6*CTE1','SURFACE',now());
</v>
      </c>
      <c r="BV51" t="str">
        <f t="shared" si="6"/>
        <v xml:space="preserve">INSERT INTO SC_SystemeProduits(RefDimension,NomSysteme,typePresta,ligne,Quantite,formule,cte1,DateModif) values (6,'TCFV15','MP',3,null,'0.6*CTE1','SURFACE',now());
</v>
      </c>
      <c r="BY51" t="str">
        <f t="shared" si="7"/>
        <v xml:space="preserve">INSERT INTO SC_SystemeProduits(RefDimension,NomSysteme,typePresta,ligne,Quantite,formule,cte1,DateModif) values (7,'TCFV15','MP',3,null,'0.6*CTE1','SURFACE',now());
</v>
      </c>
      <c r="CB51" t="str">
        <f t="shared" si="8"/>
        <v xml:space="preserve">INSERT INTO SC_SystemeProduits(RefDimension,NomSysteme,typePresta,ligne,Quantite,formule,cte1,DateModif) values (8,'TCFV15','MP',3,null,'0.6*CTE1','SURFACE',now());
</v>
      </c>
      <c r="CE51" t="str">
        <f t="shared" si="9"/>
        <v xml:space="preserve">INSERT INTO SC_SystemeProduits(RefDimension,NomSysteme,typePresta,ligne,Quantite,formule,cte1,DateModif) values (9,'TCFV15','MP',3,null,'0.6*CTE1','SURFACE',now());
</v>
      </c>
      <c r="CH51" t="str">
        <f t="shared" si="10"/>
        <v xml:space="preserve">INSERT INTO SC_SystemeProduits(RefDimension,NomSysteme,typePresta,ligne,Quantite,formule,cte1,DateModif) values (10,'TCFV15','MP',3,null,'0.6*CTE1','SURFACE',now());
</v>
      </c>
      <c r="CK51" t="str">
        <f t="shared" si="11"/>
        <v xml:space="preserve">INSERT INTO SC_SystemeProduits(RefDimension,NomSysteme,typePresta,ligne,Quantite,formule,cte1,DateModif) values (11,'TCFV15','MP',3,null,'0.6*CTE1','SURFACE',now());
</v>
      </c>
      <c r="CN51" t="str">
        <f t="shared" si="12"/>
        <v xml:space="preserve">INSERT INTO SC_SystemeProduits(RefDimension,NomSysteme,typePresta,ligne,Quantite,formule,cte1,DateModif) values (12,'TCFV15','MP',3,null,'0.6*CTE1','SURFACE',now());
</v>
      </c>
      <c r="CQ51" t="str">
        <f t="shared" si="13"/>
        <v xml:space="preserve">INSERT INTO SC_SystemeProduits(RefDimension,NomSysteme,typePresta,ligne,Quantite,formule,cte1,DateModif) values (13,'TCFV15','MP',3,null,'0.6*CTE1','SURFACE',now());
</v>
      </c>
      <c r="CT51" t="str">
        <f t="shared" si="14"/>
        <v xml:space="preserve">INSERT INTO SC_SystemeProduits(RefDimension,NomSysteme,typePresta,ligne,Quantite,formule,cte1,DateModif) values (14,'TCFV15','MP',3,null,'0.6*CTE1','SURFACE',now());
</v>
      </c>
      <c r="CW51" t="str">
        <f t="shared" si="15"/>
        <v xml:space="preserve">INSERT INTO SC_SystemeProduits(RefDimension,NomSysteme,typePresta,ligne,Quantite,formule,cte1,DateModif) values (15,'TCFV15','MP',3,null,'0.6*CTE1','SURFACE',now());
</v>
      </c>
      <c r="CZ51" t="str">
        <f t="shared" si="16"/>
        <v xml:space="preserve">INSERT INTO SC_SystemeProduits(RefDimension,NomSysteme,typePresta,ligne,Quantite,formule,cte1,DateModif) values (16,'TCFV15','MP',3,null,'0.6*CTE1','SURFACE',now());
</v>
      </c>
      <c r="DC51" t="str">
        <f t="shared" si="17"/>
        <v xml:space="preserve">INSERT INTO SC_SystemeProduits(RefDimension,NomSysteme,typePresta,ligne,Quantite,formule,cte1,DateModif) values (17,'TCFV15','MP',3,null,'0.6*CTE1','SURFACE',now());
</v>
      </c>
      <c r="DF51" t="str">
        <f t="shared" si="18"/>
        <v xml:space="preserve">INSERT INTO SC_SystemeProduits(RefDimension,NomSysteme,typePresta,ligne,Quantite,formule,cte1,DateModif) values (18,'TCFV15','MP',3,null,'0.6*CTE1','SURFACE',now());
</v>
      </c>
    </row>
    <row r="52" spans="1:110" s="89" customFormat="1" x14ac:dyDescent="0.25">
      <c r="A52" s="126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89" t="str">
        <f t="shared" ref="BG52" si="55">IF(AND(E52="",F52=""),"",SUBSTITUTE(SUBSTITUTE(SUBSTITUTE(SUBSTITUTE(SUBSTITUTE(SUBSTITUTE(SUBSTITUTE($BG$1,"#SYSTEME#",$A$1),"#DIM#",E$1),"#TYPE#",$B52),"#LIGNE#",$A52),"#Q#",IF(F52="",SUBSTITUTE(E52,",","."),"null")),"#FORMULE#",IF(F52="","null",CONCATENATE("'",F52,"'"))),"#CTE#",IF(G52="","null",CONCATENATE("'",G52,"'"))))</f>
        <v/>
      </c>
      <c r="BJ52" s="89" t="str">
        <f t="shared" ref="BJ52" si="56">IF(AND(H52="",I52=""),"",SUBSTITUTE(SUBSTITUTE(SUBSTITUTE(SUBSTITUTE(SUBSTITUTE(SUBSTITUTE(SUBSTITUTE($BG$1,"#SYSTEME#",$A$1),"#DIM#",H$1),"#TYPE#",$B52),"#LIGNE#",$A52),"#Q#",IF(I52="",SUBSTITUTE(H52,",","."),"null")),"#FORMULE#",IF(I52="","null",CONCATENATE("'",I52,"'"))),"#CTE#",IF(J52="","null",CONCATENATE("'",J52,"'"))))</f>
        <v/>
      </c>
      <c r="BM52" s="89" t="str">
        <f t="shared" ref="BM52" si="57">IF(AND(K52="",L52=""),"",SUBSTITUTE(SUBSTITUTE(SUBSTITUTE(SUBSTITUTE(SUBSTITUTE(SUBSTITUTE(SUBSTITUTE($BG$1,"#SYSTEME#",$A$1),"#DIM#",K$1),"#TYPE#",$B52),"#LIGNE#",$A52),"#Q#",IF(L52="",SUBSTITUTE(K52,",","."),"null")),"#FORMULE#",IF(L52="","null",CONCATENATE("'",L52,"'"))),"#CTE#",IF(M52="","null",CONCATENATE("'",M52,"'"))))</f>
        <v/>
      </c>
      <c r="BP52" s="89" t="str">
        <f t="shared" ref="BP52" si="58">IF(AND(N52="",O52=""),"",SUBSTITUTE(SUBSTITUTE(SUBSTITUTE(SUBSTITUTE(SUBSTITUTE(SUBSTITUTE(SUBSTITUTE($BG$1,"#SYSTEME#",$A$1),"#DIM#",N$1),"#TYPE#",$B52),"#LIGNE#",$A52),"#Q#",IF(O52="",SUBSTITUTE(N52,",","."),"null")),"#FORMULE#",IF(O52="","null",CONCATENATE("'",O52,"'"))),"#CTE#",IF(P52="","null",CONCATENATE("'",P52,"'"))))</f>
        <v/>
      </c>
      <c r="BS52" s="89" t="str">
        <f t="shared" ref="BS52" si="59">IF(AND(Q52="",R52=""),"",SUBSTITUTE(SUBSTITUTE(SUBSTITUTE(SUBSTITUTE(SUBSTITUTE(SUBSTITUTE(SUBSTITUTE($BG$1,"#SYSTEME#",$A$1),"#DIM#",Q$1),"#TYPE#",$B52),"#LIGNE#",$A52),"#Q#",IF(R52="",SUBSTITUTE(Q52,",","."),"null")),"#FORMULE#",IF(R52="","null",CONCATENATE("'",R52,"'"))),"#CTE#",IF(S52="","null",CONCATENATE("'",S52,"'"))))</f>
        <v/>
      </c>
      <c r="BV52" s="89" t="str">
        <f t="shared" ref="BV52" si="60">IF(AND(T52="",U52=""),"",SUBSTITUTE(SUBSTITUTE(SUBSTITUTE(SUBSTITUTE(SUBSTITUTE(SUBSTITUTE(SUBSTITUTE($BG$1,"#SYSTEME#",$A$1),"#DIM#",T$1),"#TYPE#",$B52),"#LIGNE#",$A52),"#Q#",IF(U52="",SUBSTITUTE(T52,",","."),"null")),"#FORMULE#",IF(U52="","null",CONCATENATE("'",U52,"'"))),"#CTE#",IF(V52="","null",CONCATENATE("'",V52,"'"))))</f>
        <v/>
      </c>
      <c r="BY52" s="89" t="str">
        <f t="shared" ref="BY52" si="61">IF(AND(W52="",X52=""),"",SUBSTITUTE(SUBSTITUTE(SUBSTITUTE(SUBSTITUTE(SUBSTITUTE(SUBSTITUTE(SUBSTITUTE($BG$1,"#SYSTEME#",$A$1),"#DIM#",W$1),"#TYPE#",$B52),"#LIGNE#",$A52),"#Q#",IF(X52="",SUBSTITUTE(W52,",","."),"null")),"#FORMULE#",IF(X52="","null",CONCATENATE("'",X52,"'"))),"#CTE#",IF(Y52="","null",CONCATENATE("'",Y52,"'"))))</f>
        <v/>
      </c>
      <c r="CB52" s="89" t="str">
        <f t="shared" ref="CB52" si="62">IF(AND(Z52="",AA52=""),"",SUBSTITUTE(SUBSTITUTE(SUBSTITUTE(SUBSTITUTE(SUBSTITUTE(SUBSTITUTE(SUBSTITUTE($BG$1,"#SYSTEME#",$A$1),"#DIM#",Z$1),"#TYPE#",$B52),"#LIGNE#",$A52),"#Q#",IF(AA52="",SUBSTITUTE(Z52,",","."),"null")),"#FORMULE#",IF(AA52="","null",CONCATENATE("'",AA52,"'"))),"#CTE#",IF(AB52="","null",CONCATENATE("'",AB52,"'"))))</f>
        <v/>
      </c>
      <c r="CE52" s="89" t="str">
        <f t="shared" ref="CE52" si="63">IF(AND(AC52="",AD52=""),"",SUBSTITUTE(SUBSTITUTE(SUBSTITUTE(SUBSTITUTE(SUBSTITUTE(SUBSTITUTE(SUBSTITUTE($BG$1,"#SYSTEME#",$A$1),"#DIM#",AC$1),"#TYPE#",$B52),"#LIGNE#",$A52),"#Q#",IF(AD52="",SUBSTITUTE(AC52,",","."),"null")),"#FORMULE#",IF(AD52="","null",CONCATENATE("'",AD52,"'"))),"#CTE#",IF(AE52="","null",CONCATENATE("'",AE52,"'"))))</f>
        <v/>
      </c>
      <c r="CH52" s="89" t="str">
        <f t="shared" ref="CH52" si="64">IF(AND(AF52="",AG52=""),"",SUBSTITUTE(SUBSTITUTE(SUBSTITUTE(SUBSTITUTE(SUBSTITUTE(SUBSTITUTE(SUBSTITUTE($BG$1,"#SYSTEME#",$A$1),"#DIM#",AF$1),"#TYPE#",$B52),"#LIGNE#",$A52),"#Q#",IF(AG52="",SUBSTITUTE(AF52,",","."),"null")),"#FORMULE#",IF(AG52="","null",CONCATENATE("'",AG52,"'"))),"#CTE#",IF(AH52="","null",CONCATENATE("'",AH52,"'"))))</f>
        <v/>
      </c>
      <c r="CK52" s="89" t="str">
        <f t="shared" ref="CK52" si="65">IF(AND(AI52="",AJ52=""),"",SUBSTITUTE(SUBSTITUTE(SUBSTITUTE(SUBSTITUTE(SUBSTITUTE(SUBSTITUTE(SUBSTITUTE($BG$1,"#SYSTEME#",$A$1),"#DIM#",AI$1),"#TYPE#",$B52),"#LIGNE#",$A52),"#Q#",IF(AJ52="",SUBSTITUTE(AI52,",","."),"null")),"#FORMULE#",IF(AJ52="","null",CONCATENATE("'",AJ52,"'"))),"#CTE#",IF(AK52="","null",CONCATENATE("'",AK52,"'"))))</f>
        <v/>
      </c>
      <c r="CN52" s="89" t="str">
        <f t="shared" ref="CN52" si="66">IF(AND(AL52="",AM52=""),"",SUBSTITUTE(SUBSTITUTE(SUBSTITUTE(SUBSTITUTE(SUBSTITUTE(SUBSTITUTE(SUBSTITUTE($BG$1,"#SYSTEME#",$A$1),"#DIM#",AL$1),"#TYPE#",$B52),"#LIGNE#",$A52),"#Q#",IF(AM52="",SUBSTITUTE(AL52,",","."),"null")),"#FORMULE#",IF(AM52="","null",CONCATENATE("'",AM52,"'"))),"#CTE#",IF(AN52="","null",CONCATENATE("'",AN52,"'"))))</f>
        <v/>
      </c>
      <c r="CQ52" s="89" t="str">
        <f t="shared" ref="CQ52" si="67">IF(AND(AO52="",AP52=""),"",SUBSTITUTE(SUBSTITUTE(SUBSTITUTE(SUBSTITUTE(SUBSTITUTE(SUBSTITUTE(SUBSTITUTE($BG$1,"#SYSTEME#",$A$1),"#DIM#",AO$1),"#TYPE#",$B52),"#LIGNE#",$A52),"#Q#",IF(AP52="",SUBSTITUTE(AO52,",","."),"null")),"#FORMULE#",IF(AP52="","null",CONCATENATE("'",AP52,"'"))),"#CTE#",IF(AQ52="","null",CONCATENATE("'",AQ52,"'"))))</f>
        <v/>
      </c>
      <c r="CT52" s="89" t="str">
        <f t="shared" ref="CT52" si="68">IF(AND(AR52="",AS52=""),"",SUBSTITUTE(SUBSTITUTE(SUBSTITUTE(SUBSTITUTE(SUBSTITUTE(SUBSTITUTE(SUBSTITUTE($BG$1,"#SYSTEME#",$A$1),"#DIM#",AR$1),"#TYPE#",$B52),"#LIGNE#",$A52),"#Q#",IF(AS52="",SUBSTITUTE(AR52,",","."),"null")),"#FORMULE#",IF(AS52="","null",CONCATENATE("'",AS52,"'"))),"#CTE#",IF(AT52="","null",CONCATENATE("'",AT52,"'"))))</f>
        <v/>
      </c>
      <c r="CW52" s="89" t="str">
        <f t="shared" ref="CW52" si="69">IF(AND(AU52="",AV52=""),"",SUBSTITUTE(SUBSTITUTE(SUBSTITUTE(SUBSTITUTE(SUBSTITUTE(SUBSTITUTE(SUBSTITUTE($BG$1,"#SYSTEME#",$A$1),"#DIM#",AU$1),"#TYPE#",$B52),"#LIGNE#",$A52),"#Q#",IF(AV52="",SUBSTITUTE(AU52,",","."),"null")),"#FORMULE#",IF(AV52="","null",CONCATENATE("'",AV52,"'"))),"#CTE#",IF(AW52="","null",CONCATENATE("'",AW52,"'"))))</f>
        <v/>
      </c>
      <c r="CZ52" s="89" t="str">
        <f t="shared" ref="CZ52" si="70">IF(AND(AX52="",AY52=""),"",SUBSTITUTE(SUBSTITUTE(SUBSTITUTE(SUBSTITUTE(SUBSTITUTE(SUBSTITUTE(SUBSTITUTE($BG$1,"#SYSTEME#",$A$1),"#DIM#",AX$1),"#TYPE#",$B52),"#LIGNE#",$A52),"#Q#",IF(AY52="",SUBSTITUTE(AX52,",","."),"null")),"#FORMULE#",IF(AY52="","null",CONCATENATE("'",AY52,"'"))),"#CTE#",IF(AZ52="","null",CONCATENATE("'",AZ52,"'"))))</f>
        <v/>
      </c>
      <c r="DC52" s="89" t="str">
        <f t="shared" ref="DC52" si="71">IF(AND(BA52="",BB52=""),"",SUBSTITUTE(SUBSTITUTE(SUBSTITUTE(SUBSTITUTE(SUBSTITUTE(SUBSTITUTE(SUBSTITUTE($BG$1,"#SYSTEME#",$A$1),"#DIM#",BA$1),"#TYPE#",$B52),"#LIGNE#",$A52),"#Q#",IF(BB52="",SUBSTITUTE(BA52,",","."),"null")),"#FORMULE#",IF(BB52="","null",CONCATENATE("'",BB52,"'"))),"#CTE#",IF(BC52="","null",CONCATENATE("'",BC52,"'"))))</f>
        <v/>
      </c>
      <c r="DF52" s="89" t="str">
        <f t="shared" ref="DF52" si="72">IF(AND(BD52="",BE52=""),"",SUBSTITUTE(SUBSTITUTE(SUBSTITUTE(SUBSTITUTE(SUBSTITUTE(SUBSTITUTE(SUBSTITUTE($BG$1,"#SYSTEME#",$A$1),"#DIM#",BD$1),"#TYPE#",$B52),"#LIGNE#",$A52),"#Q#",IF(BE52="",SUBSTITUTE(BD52,",","."),"null")),"#FORMULE#",IF(BE52="","null",CONCATENATE("'",BE52,"'"))),"#CTE#",IF(BF52="","null",CONCATENATE("'",BF52,"'"))))</f>
        <v/>
      </c>
    </row>
    <row r="53" spans="1:110" x14ac:dyDescent="0.25">
      <c r="B53" s="89"/>
      <c r="C53" s="89"/>
      <c r="D53" s="89"/>
      <c r="E53" s="89"/>
      <c r="F53" s="90"/>
    </row>
    <row r="54" spans="1:110" x14ac:dyDescent="0.25">
      <c r="B54" s="89"/>
      <c r="C54" s="89"/>
      <c r="D54" s="89"/>
      <c r="E54" s="89"/>
      <c r="F54" s="90"/>
    </row>
    <row r="55" spans="1:110" x14ac:dyDescent="0.25">
      <c r="B55" s="89"/>
      <c r="C55" s="89"/>
      <c r="D55" s="89"/>
      <c r="E55" s="89"/>
      <c r="F55" s="90"/>
    </row>
    <row r="56" spans="1:110" x14ac:dyDescent="0.25">
      <c r="B56" s="89"/>
      <c r="C56" s="89"/>
      <c r="D56" s="89"/>
      <c r="E56" s="89"/>
      <c r="F56" s="90"/>
    </row>
    <row r="57" spans="1:110" x14ac:dyDescent="0.25">
      <c r="B57" s="89"/>
      <c r="C57" s="89"/>
      <c r="D57" s="89"/>
      <c r="E57" s="89"/>
      <c r="F57" s="90"/>
    </row>
    <row r="58" spans="1:110" x14ac:dyDescent="0.25">
      <c r="B58" s="89"/>
      <c r="C58" s="89"/>
      <c r="D58" s="89"/>
      <c r="E58" s="89"/>
      <c r="F58" s="90"/>
    </row>
    <row r="59" spans="1:110" x14ac:dyDescent="0.25">
      <c r="B59" s="89"/>
      <c r="C59" s="89"/>
      <c r="D59" s="89"/>
      <c r="E59" s="89"/>
      <c r="F59" s="90"/>
    </row>
    <row r="60" spans="1:110" x14ac:dyDescent="0.25">
      <c r="B60" s="89"/>
      <c r="C60" s="89"/>
      <c r="D60" s="89"/>
      <c r="E60" s="89"/>
      <c r="F60" s="90"/>
    </row>
    <row r="61" spans="1:110" x14ac:dyDescent="0.25">
      <c r="B61" s="89"/>
      <c r="C61" s="89"/>
      <c r="D61" s="89"/>
      <c r="E61" s="89"/>
      <c r="F61" s="90"/>
    </row>
  </sheetData>
  <dataValidations count="1">
    <dataValidation type="list" allowBlank="1" showInputMessage="1" showErrorMessage="1" promptTitle="MATIERES" prompt="choisir le produit" sqref="C8:C22">
      <formula1>INDIRECT(B8)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H52"/>
  <sheetViews>
    <sheetView topLeftCell="A34" workbookViewId="0">
      <selection activeCell="C57" sqref="C57"/>
    </sheetView>
  </sheetViews>
  <sheetFormatPr baseColWidth="10" defaultColWidth="11.42578125" defaultRowHeight="15" x14ac:dyDescent="0.25"/>
  <cols>
    <col min="1" max="2" width="11.42578125" style="89"/>
    <col min="3" max="3" width="38" style="89" customWidth="1"/>
    <col min="4" max="4" width="11.42578125" style="89"/>
    <col min="5" max="5" width="11.5703125" style="89" customWidth="1"/>
    <col min="6" max="6" width="18.5703125" style="90" customWidth="1"/>
    <col min="7" max="7" width="4" style="90" customWidth="1"/>
    <col min="8" max="8" width="4.42578125" style="89" customWidth="1"/>
    <col min="9" max="10" width="13.28515625" style="90" customWidth="1"/>
    <col min="11" max="11" width="13.28515625" style="89" customWidth="1"/>
    <col min="12" max="13" width="13.28515625" style="90" customWidth="1"/>
    <col min="14" max="14" width="13.28515625" style="89" customWidth="1"/>
    <col min="15" max="16" width="13.28515625" style="90" customWidth="1"/>
    <col min="17" max="17" width="13.28515625" style="89" customWidth="1"/>
    <col min="18" max="19" width="13.28515625" style="90" customWidth="1"/>
    <col min="20" max="20" width="13.28515625" style="89" customWidth="1"/>
    <col min="21" max="22" width="13.28515625" style="90" customWidth="1"/>
    <col min="23" max="23" width="13.28515625" style="89" customWidth="1"/>
    <col min="24" max="25" width="13.28515625" style="90" customWidth="1"/>
    <col min="26" max="26" width="13.28515625" style="89" customWidth="1"/>
    <col min="27" max="28" width="13.28515625" style="90" customWidth="1"/>
    <col min="29" max="29" width="13.28515625" style="89" customWidth="1"/>
    <col min="30" max="31" width="13.28515625" style="90" customWidth="1"/>
    <col min="32" max="32" width="13.28515625" style="89" customWidth="1"/>
    <col min="33" max="34" width="13.28515625" style="90" customWidth="1"/>
    <col min="35" max="35" width="13.28515625" style="89" customWidth="1"/>
    <col min="36" max="37" width="13.28515625" style="90" customWidth="1"/>
    <col min="38" max="38" width="13.28515625" style="89" customWidth="1"/>
    <col min="39" max="40" width="13.28515625" style="90" customWidth="1"/>
    <col min="41" max="41" width="13.28515625" style="89" customWidth="1"/>
    <col min="42" max="43" width="13.28515625" style="90" customWidth="1"/>
    <col min="44" max="44" width="13.28515625" style="89" customWidth="1"/>
    <col min="45" max="46" width="13.28515625" style="90" customWidth="1"/>
    <col min="47" max="47" width="13.28515625" style="89" customWidth="1"/>
    <col min="48" max="49" width="13.28515625" style="90" customWidth="1"/>
    <col min="50" max="50" width="13.28515625" style="89" customWidth="1"/>
    <col min="51" max="52" width="13.28515625" style="90" customWidth="1"/>
    <col min="53" max="53" width="13.28515625" style="89" customWidth="1"/>
    <col min="54" max="55" width="13.28515625" style="90" customWidth="1"/>
    <col min="56" max="56" width="13.28515625" style="89" customWidth="1"/>
    <col min="57" max="58" width="13.28515625" style="90" customWidth="1"/>
    <col min="59" max="112" width="3.5703125" style="89" customWidth="1"/>
    <col min="113" max="16384" width="11.42578125" style="89"/>
  </cols>
  <sheetData>
    <row r="1" spans="1:112" x14ac:dyDescent="0.25">
      <c r="A1" s="89" t="s">
        <v>2010</v>
      </c>
      <c r="D1" s="89" t="s">
        <v>297</v>
      </c>
      <c r="E1" s="89">
        <v>1</v>
      </c>
      <c r="H1" s="89">
        <v>2</v>
      </c>
      <c r="K1" s="89">
        <v>3</v>
      </c>
      <c r="N1" s="89">
        <v>4</v>
      </c>
      <c r="Q1" s="89">
        <v>5</v>
      </c>
      <c r="T1" s="89">
        <v>6</v>
      </c>
      <c r="W1" s="89">
        <v>7</v>
      </c>
      <c r="Z1" s="89">
        <v>8</v>
      </c>
      <c r="AC1" s="89">
        <v>9</v>
      </c>
      <c r="AF1" s="89">
        <v>10</v>
      </c>
      <c r="AI1" s="89">
        <v>11</v>
      </c>
      <c r="AL1" s="89">
        <v>12</v>
      </c>
      <c r="AO1" s="89">
        <v>13</v>
      </c>
      <c r="AR1" s="89">
        <v>14</v>
      </c>
      <c r="AU1" s="89">
        <v>15</v>
      </c>
      <c r="AX1" s="89">
        <v>16</v>
      </c>
      <c r="BA1" s="89">
        <v>17</v>
      </c>
      <c r="BD1" s="89">
        <v>18</v>
      </c>
      <c r="BG1" s="89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s="89" t="s">
        <v>243</v>
      </c>
      <c r="D2" s="89" t="s">
        <v>244</v>
      </c>
      <c r="E2" s="89">
        <v>2</v>
      </c>
      <c r="H2" s="89">
        <v>3</v>
      </c>
      <c r="K2" s="89">
        <v>4</v>
      </c>
      <c r="N2" s="89">
        <v>5</v>
      </c>
      <c r="Q2" s="89">
        <v>6</v>
      </c>
      <c r="T2" s="89">
        <v>7</v>
      </c>
      <c r="W2" s="89">
        <v>8</v>
      </c>
      <c r="Z2" s="89">
        <v>9</v>
      </c>
      <c r="AC2" s="89">
        <v>10</v>
      </c>
      <c r="AF2" s="89" t="s">
        <v>287</v>
      </c>
      <c r="AI2" s="89" t="s">
        <v>288</v>
      </c>
      <c r="AL2" s="89" t="s">
        <v>289</v>
      </c>
      <c r="AO2" s="89" t="s">
        <v>290</v>
      </c>
      <c r="AR2" s="89">
        <v>16</v>
      </c>
      <c r="AU2" s="89" t="s">
        <v>291</v>
      </c>
      <c r="AX2" s="89" t="s">
        <v>292</v>
      </c>
      <c r="BA2" s="89" t="s">
        <v>293</v>
      </c>
      <c r="BD2" s="89" t="s">
        <v>294</v>
      </c>
      <c r="BG2" s="89">
        <v>2</v>
      </c>
      <c r="BH2" s="90"/>
      <c r="BI2" s="90"/>
      <c r="BJ2" s="89">
        <v>3</v>
      </c>
      <c r="BK2" s="90"/>
      <c r="BL2" s="90"/>
      <c r="BM2" s="89">
        <v>4</v>
      </c>
      <c r="BN2" s="90"/>
      <c r="BO2" s="90"/>
      <c r="BP2" s="89">
        <v>5</v>
      </c>
      <c r="BQ2" s="90"/>
      <c r="BR2" s="90"/>
      <c r="BS2" s="89">
        <v>6</v>
      </c>
      <c r="BT2" s="90"/>
      <c r="BU2" s="90"/>
      <c r="BV2" s="89">
        <v>7</v>
      </c>
      <c r="BW2" s="90"/>
      <c r="BX2" s="90"/>
      <c r="BY2" s="89">
        <v>8</v>
      </c>
      <c r="BZ2" s="90"/>
      <c r="CA2" s="90"/>
      <c r="CB2" s="89">
        <v>9</v>
      </c>
      <c r="CC2" s="90"/>
      <c r="CD2" s="90"/>
      <c r="CE2" s="89">
        <v>10</v>
      </c>
      <c r="CF2" s="90"/>
      <c r="CG2" s="90"/>
      <c r="CH2" s="89" t="s">
        <v>287</v>
      </c>
      <c r="CI2" s="90"/>
      <c r="CJ2" s="90"/>
      <c r="CK2" s="89" t="s">
        <v>288</v>
      </c>
      <c r="CL2" s="90"/>
      <c r="CM2" s="90"/>
      <c r="CN2" s="89" t="s">
        <v>289</v>
      </c>
      <c r="CO2" s="90"/>
      <c r="CP2" s="90"/>
      <c r="CQ2" s="89" t="s">
        <v>290</v>
      </c>
      <c r="CR2" s="90"/>
      <c r="CS2" s="90"/>
      <c r="CT2" s="89">
        <v>16</v>
      </c>
      <c r="CU2" s="90"/>
      <c r="CV2" s="90"/>
      <c r="CW2" s="89" t="s">
        <v>291</v>
      </c>
      <c r="CX2" s="90"/>
      <c r="CY2" s="90"/>
      <c r="CZ2" s="89" t="s">
        <v>292</v>
      </c>
      <c r="DA2" s="90"/>
      <c r="DB2" s="90"/>
      <c r="DC2" s="89" t="s">
        <v>293</v>
      </c>
      <c r="DD2" s="90"/>
      <c r="DE2" s="90"/>
      <c r="DF2" s="89" t="s">
        <v>294</v>
      </c>
      <c r="DG2" s="90"/>
      <c r="DH2" s="90"/>
    </row>
    <row r="3" spans="1:112" x14ac:dyDescent="0.25">
      <c r="D3" s="89" t="s">
        <v>245</v>
      </c>
      <c r="E3" s="89" t="s">
        <v>246</v>
      </c>
      <c r="H3" s="89" t="s">
        <v>246</v>
      </c>
      <c r="K3" s="89" t="s">
        <v>246</v>
      </c>
      <c r="N3" s="89" t="s">
        <v>246</v>
      </c>
      <c r="Q3" s="89" t="s">
        <v>246</v>
      </c>
      <c r="T3" s="89" t="s">
        <v>246</v>
      </c>
      <c r="W3" s="89" t="s">
        <v>246</v>
      </c>
      <c r="Z3" s="89" t="s">
        <v>246</v>
      </c>
      <c r="AC3" s="89" t="s">
        <v>246</v>
      </c>
      <c r="AF3" s="89" t="s">
        <v>246</v>
      </c>
      <c r="AI3" s="89" t="s">
        <v>246</v>
      </c>
      <c r="AL3" s="89" t="s">
        <v>246</v>
      </c>
      <c r="AO3" s="89" t="s">
        <v>246</v>
      </c>
      <c r="AR3" s="89" t="s">
        <v>246</v>
      </c>
      <c r="AU3" s="89" t="s">
        <v>246</v>
      </c>
      <c r="AX3" s="89" t="s">
        <v>246</v>
      </c>
      <c r="BA3" s="89" t="s">
        <v>246</v>
      </c>
      <c r="BD3" s="89" t="s">
        <v>246</v>
      </c>
    </row>
    <row r="4" spans="1:112" x14ac:dyDescent="0.25">
      <c r="A4" s="67">
        <f>IF(B4="MATIERE",VLOOKUP($C4,MATIERE!$B$2:$K$601,10,0),IF(B4="MOA",VLOOKUP($C4,ATELIER!$B$2:$K$291,10,0),IF(B4="MOC",VLOOKUP($C4,CHANTIER!$B$2:$K$291,10,0),IF(B4="MP",VLOOKUP($C4,MINIPELLE!$B$2:$K$291,10,0),""))))</f>
        <v>180</v>
      </c>
      <c r="B4" s="89" t="s">
        <v>295</v>
      </c>
      <c r="C4" s="89" t="s">
        <v>248</v>
      </c>
      <c r="D4" s="89" t="s">
        <v>8</v>
      </c>
      <c r="E4" s="89">
        <v>24</v>
      </c>
      <c r="F4" s="90" t="s">
        <v>714</v>
      </c>
      <c r="G4" s="90" t="s">
        <v>715</v>
      </c>
      <c r="H4" s="89">
        <v>36</v>
      </c>
      <c r="I4" s="90" t="s">
        <v>714</v>
      </c>
      <c r="J4" s="90" t="s">
        <v>715</v>
      </c>
      <c r="K4" s="89">
        <v>48</v>
      </c>
      <c r="L4" s="90" t="s">
        <v>714</v>
      </c>
      <c r="M4" s="90" t="s">
        <v>715</v>
      </c>
      <c r="N4" s="89">
        <v>60</v>
      </c>
      <c r="O4" s="90" t="s">
        <v>714</v>
      </c>
      <c r="P4" s="90" t="s">
        <v>715</v>
      </c>
      <c r="Q4" s="89">
        <v>72</v>
      </c>
      <c r="R4" s="90" t="s">
        <v>714</v>
      </c>
      <c r="S4" s="90" t="s">
        <v>715</v>
      </c>
      <c r="T4" s="89">
        <v>84</v>
      </c>
      <c r="U4" s="90" t="s">
        <v>714</v>
      </c>
      <c r="V4" s="90" t="s">
        <v>715</v>
      </c>
      <c r="W4" s="89">
        <v>96</v>
      </c>
      <c r="X4" s="90" t="s">
        <v>714</v>
      </c>
      <c r="Y4" s="90" t="s">
        <v>715</v>
      </c>
      <c r="Z4" s="89">
        <v>108</v>
      </c>
      <c r="AA4" s="90" t="s">
        <v>714</v>
      </c>
      <c r="AB4" s="90" t="s">
        <v>715</v>
      </c>
      <c r="AC4" s="89">
        <v>120</v>
      </c>
      <c r="AD4" s="90" t="s">
        <v>714</v>
      </c>
      <c r="AE4" s="90" t="s">
        <v>715</v>
      </c>
      <c r="AF4" s="89">
        <v>144</v>
      </c>
      <c r="AG4" s="90" t="s">
        <v>714</v>
      </c>
      <c r="AH4" s="90" t="s">
        <v>715</v>
      </c>
      <c r="AI4" s="89">
        <v>144</v>
      </c>
      <c r="AJ4" s="90" t="s">
        <v>714</v>
      </c>
      <c r="AK4" s="90" t="s">
        <v>715</v>
      </c>
      <c r="AL4" s="89">
        <v>168</v>
      </c>
      <c r="AM4" s="90" t="s">
        <v>714</v>
      </c>
      <c r="AN4" s="90" t="s">
        <v>715</v>
      </c>
      <c r="AO4" s="89">
        <v>168</v>
      </c>
      <c r="AP4" s="90" t="s">
        <v>714</v>
      </c>
      <c r="AQ4" s="90" t="s">
        <v>715</v>
      </c>
      <c r="AR4" s="89">
        <v>168</v>
      </c>
      <c r="AS4" s="90" t="s">
        <v>714</v>
      </c>
      <c r="AT4" s="90" t="s">
        <v>715</v>
      </c>
      <c r="AU4" s="89">
        <v>216</v>
      </c>
      <c r="AV4" s="90" t="s">
        <v>714</v>
      </c>
      <c r="AW4" s="90" t="s">
        <v>715</v>
      </c>
      <c r="AX4" s="89">
        <v>216</v>
      </c>
      <c r="AY4" s="90" t="s">
        <v>714</v>
      </c>
      <c r="AZ4" s="90" t="s">
        <v>715</v>
      </c>
      <c r="BA4" s="89">
        <v>240</v>
      </c>
      <c r="BB4" s="90" t="s">
        <v>714</v>
      </c>
      <c r="BC4" s="90" t="s">
        <v>715</v>
      </c>
      <c r="BD4" s="89">
        <v>240</v>
      </c>
      <c r="BE4" s="90" t="s">
        <v>714</v>
      </c>
      <c r="BF4" s="90" t="s">
        <v>715</v>
      </c>
      <c r="BG4" s="89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(1,'TCFV15FH','MATIERE',180,null,'6*CTE1','SURFACE',now());
</v>
      </c>
      <c r="BJ4" s="89" t="str">
        <f t="shared" ref="BJ4:BY19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(2,'TCFV15FH','MATIERE',180,null,'6*CTE1','SURFACE',now());
</v>
      </c>
      <c r="BM4" s="89" t="str">
        <f t="shared" si="0"/>
        <v xml:space="preserve">INSERT INTO SC_SystemeProduits(RefDimension,NomSysteme,typePresta,ligne,Quantite,formule,cte1,DateModif) values (3,'TCFV15FH','MATIERE',180,null,'6*CTE1','SURFACE',now());
</v>
      </c>
      <c r="BP4" s="89" t="str">
        <f t="shared" si="0"/>
        <v xml:space="preserve">INSERT INTO SC_SystemeProduits(RefDimension,NomSysteme,typePresta,ligne,Quantite,formule,cte1,DateModif) values (4,'TCFV15FH','MATIERE',180,null,'6*CTE1','SURFACE',now());
</v>
      </c>
      <c r="BS4" s="89" t="str">
        <f t="shared" si="0"/>
        <v xml:space="preserve">INSERT INTO SC_SystemeProduits(RefDimension,NomSysteme,typePresta,ligne,Quantite,formule,cte1,DateModif) values (5,'TCFV15FH','MATIERE',180,null,'6*CTE1','SURFACE',now());
</v>
      </c>
      <c r="BV4" s="89" t="str">
        <f t="shared" si="0"/>
        <v xml:space="preserve">INSERT INTO SC_SystemeProduits(RefDimension,NomSysteme,typePresta,ligne,Quantite,formule,cte1,DateModif) values (6,'TCFV15FH','MATIERE',180,null,'6*CTE1','SURFACE',now());
</v>
      </c>
      <c r="BY4" s="89" t="str">
        <f t="shared" si="0"/>
        <v xml:space="preserve">INSERT INTO SC_SystemeProduits(RefDimension,NomSysteme,typePresta,ligne,Quantite,formule,cte1,DateModif) values (7,'TCFV15FH','MATIERE',180,null,'6*CTE1','SURFACE',now());
</v>
      </c>
      <c r="CB4" s="89" t="str">
        <f t="shared" ref="CB4:CQ19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(8,'TCFV15FH','MATIERE',180,null,'6*CTE1','SURFACE',now());
</v>
      </c>
      <c r="CE4" s="89" t="str">
        <f t="shared" si="1"/>
        <v xml:space="preserve">INSERT INTO SC_SystemeProduits(RefDimension,NomSysteme,typePresta,ligne,Quantite,formule,cte1,DateModif) values (9,'TCFV15FH','MATIERE',180,null,'6*CTE1','SURFACE',now());
</v>
      </c>
      <c r="CH4" s="89" t="str">
        <f t="shared" si="1"/>
        <v xml:space="preserve">INSERT INTO SC_SystemeProduits(RefDimension,NomSysteme,typePresta,ligne,Quantite,formule,cte1,DateModif) values (10,'TCFV15FH','MATIERE',180,null,'6*CTE1','SURFACE',now());
</v>
      </c>
      <c r="CK4" s="89" t="str">
        <f t="shared" si="1"/>
        <v xml:space="preserve">INSERT INTO SC_SystemeProduits(RefDimension,NomSysteme,typePresta,ligne,Quantite,formule,cte1,DateModif) values (11,'TCFV15FH','MATIERE',180,null,'6*CTE1','SURFACE',now());
</v>
      </c>
      <c r="CN4" s="89" t="str">
        <f t="shared" si="1"/>
        <v xml:space="preserve">INSERT INTO SC_SystemeProduits(RefDimension,NomSysteme,typePresta,ligne,Quantite,formule,cte1,DateModif) values (12,'TCFV15FH','MATIERE',180,null,'6*CTE1','SURFACE',now());
</v>
      </c>
      <c r="CQ4" s="89" t="str">
        <f t="shared" si="1"/>
        <v xml:space="preserve">INSERT INTO SC_SystemeProduits(RefDimension,NomSysteme,typePresta,ligne,Quantite,formule,cte1,DateModif) values (13,'TCFV15FH','MATIERE',180,null,'6*CTE1','SURFACE',now());
</v>
      </c>
      <c r="CT4" s="89" t="str">
        <f t="shared" ref="CT4:DF19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SC_SystemeProduits(RefDimension,NomSysteme,typePresta,ligne,Quantite,formule,cte1,DateModif) values (14,'TCFV15FH','MATIERE',180,null,'6*CTE1','SURFACE',now());
</v>
      </c>
      <c r="CW4" s="89" t="str">
        <f t="shared" si="2"/>
        <v xml:space="preserve">INSERT INTO SC_SystemeProduits(RefDimension,NomSysteme,typePresta,ligne,Quantite,formule,cte1,DateModif) values (15,'TCFV15FH','MATIERE',180,null,'6*CTE1','SURFACE',now());
</v>
      </c>
      <c r="CZ4" s="89" t="str">
        <f t="shared" si="2"/>
        <v xml:space="preserve">INSERT INTO SC_SystemeProduits(RefDimension,NomSysteme,typePresta,ligne,Quantite,formule,cte1,DateModif) values (16,'TCFV15FH','MATIERE',180,null,'6*CTE1','SURFACE',now());
</v>
      </c>
      <c r="DC4" s="89" t="str">
        <f t="shared" si="2"/>
        <v xml:space="preserve">INSERT INTO SC_SystemeProduits(RefDimension,NomSysteme,typePresta,ligne,Quantite,formule,cte1,DateModif) values (17,'TCFV15FH','MATIERE',180,null,'6*CTE1','SURFACE',now());
</v>
      </c>
      <c r="DF4" s="89" t="str">
        <f t="shared" si="2"/>
        <v xml:space="preserve">INSERT INTO SC_SystemeProduits(RefDimension,NomSysteme,typePresta,ligne,Quantite,formule,cte1,DateModif) values (18,'TCFV15FH','MATIERE',180,null,'6*CTE1','SURFACE',now());
</v>
      </c>
    </row>
    <row r="5" spans="1:112" x14ac:dyDescent="0.25">
      <c r="A5" s="67">
        <f>IF(B5="MATIERE",VLOOKUP($C5,MATIERE!$B$2:$K$601,10,0),IF(B5="MOA",VLOOKUP($C5,ATELIER!$B$2:$K$291,10,0),IF(B5="MOC",VLOOKUP($C5,CHANTIER!$B$2:$K$291,10,0),IF(B5="MP",VLOOKUP($C5,MINIPELLE!$B$2:$K$291,10,0),""))))</f>
        <v>375</v>
      </c>
      <c r="B5" s="89" t="s">
        <v>295</v>
      </c>
      <c r="C5" s="89" t="s">
        <v>250</v>
      </c>
      <c r="D5" s="89" t="s">
        <v>285</v>
      </c>
      <c r="E5" s="89">
        <v>3.92</v>
      </c>
      <c r="F5" s="54" t="s">
        <v>2011</v>
      </c>
      <c r="G5" s="90" t="s">
        <v>715</v>
      </c>
      <c r="H5" s="89">
        <v>4.8800000000000008</v>
      </c>
      <c r="I5" s="54" t="s">
        <v>2011</v>
      </c>
      <c r="J5" s="90" t="s">
        <v>715</v>
      </c>
      <c r="K5" s="89">
        <v>5.84</v>
      </c>
      <c r="L5" s="54" t="s">
        <v>2011</v>
      </c>
      <c r="M5" s="90" t="s">
        <v>715</v>
      </c>
      <c r="N5" s="89">
        <v>6.8</v>
      </c>
      <c r="O5" s="54" t="s">
        <v>2011</v>
      </c>
      <c r="P5" s="90" t="s">
        <v>715</v>
      </c>
      <c r="Q5" s="89">
        <v>7.7600000000000007</v>
      </c>
      <c r="R5" s="54" t="s">
        <v>2011</v>
      </c>
      <c r="S5" s="90" t="s">
        <v>715</v>
      </c>
      <c r="T5" s="89">
        <v>8.7200000000000006</v>
      </c>
      <c r="U5" s="54" t="s">
        <v>2011</v>
      </c>
      <c r="V5" s="90" t="s">
        <v>715</v>
      </c>
      <c r="W5" s="89">
        <v>9.68</v>
      </c>
      <c r="X5" s="54" t="s">
        <v>2011</v>
      </c>
      <c r="Y5" s="90" t="s">
        <v>715</v>
      </c>
      <c r="Z5" s="89">
        <v>10.64</v>
      </c>
      <c r="AA5" s="54" t="s">
        <v>2011</v>
      </c>
      <c r="AB5" s="90" t="s">
        <v>715</v>
      </c>
      <c r="AC5" s="89">
        <v>11.6</v>
      </c>
      <c r="AD5" s="54" t="s">
        <v>2011</v>
      </c>
      <c r="AE5" s="90" t="s">
        <v>715</v>
      </c>
      <c r="AF5" s="89">
        <v>13.520000000000001</v>
      </c>
      <c r="AG5" s="54" t="s">
        <v>2011</v>
      </c>
      <c r="AH5" s="90" t="s">
        <v>715</v>
      </c>
      <c r="AI5" s="89">
        <v>13.520000000000001</v>
      </c>
      <c r="AJ5" s="54" t="s">
        <v>2011</v>
      </c>
      <c r="AK5" s="90" t="s">
        <v>715</v>
      </c>
      <c r="AL5" s="89">
        <v>15.440000000000001</v>
      </c>
      <c r="AM5" s="54" t="s">
        <v>2011</v>
      </c>
      <c r="AN5" s="90" t="s">
        <v>715</v>
      </c>
      <c r="AO5" s="89">
        <v>15.440000000000001</v>
      </c>
      <c r="AP5" s="54" t="s">
        <v>2011</v>
      </c>
      <c r="AQ5" s="90" t="s">
        <v>715</v>
      </c>
      <c r="AR5" s="89">
        <v>17.36</v>
      </c>
      <c r="AS5" s="54" t="s">
        <v>2011</v>
      </c>
      <c r="AT5" s="90" t="s">
        <v>715</v>
      </c>
      <c r="AU5" s="89">
        <v>19.28</v>
      </c>
      <c r="AV5" s="54" t="s">
        <v>2011</v>
      </c>
      <c r="AW5" s="90" t="s">
        <v>715</v>
      </c>
      <c r="AX5" s="89">
        <v>19.28</v>
      </c>
      <c r="AY5" s="54" t="s">
        <v>2011</v>
      </c>
      <c r="AZ5" s="90" t="s">
        <v>715</v>
      </c>
      <c r="BA5" s="89">
        <v>21.2</v>
      </c>
      <c r="BB5" s="54" t="s">
        <v>2011</v>
      </c>
      <c r="BC5" s="90" t="s">
        <v>715</v>
      </c>
      <c r="BD5" s="89">
        <v>21.2</v>
      </c>
      <c r="BE5" s="54" t="s">
        <v>2011</v>
      </c>
      <c r="BF5" s="90" t="s">
        <v>715</v>
      </c>
      <c r="BG5" s="89" t="str">
        <f t="shared" ref="BG5:BG52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(1,'TCFV15FH','MATIERE',375,null,'1.6*0.30*CTE1','SURFACE',now());
</v>
      </c>
      <c r="BJ5" s="89" t="str">
        <f t="shared" si="0"/>
        <v xml:space="preserve">INSERT INTO SC_SystemeProduits(RefDimension,NomSysteme,typePresta,ligne,Quantite,formule,cte1,DateModif) values (2,'TCFV15FH','MATIERE',375,null,'1.6*0.30*CTE1','SURFACE',now());
</v>
      </c>
      <c r="BM5" s="89" t="str">
        <f t="shared" si="0"/>
        <v xml:space="preserve">INSERT INTO SC_SystemeProduits(RefDimension,NomSysteme,typePresta,ligne,Quantite,formule,cte1,DateModif) values (3,'TCFV15FH','MATIERE',375,null,'1.6*0.30*CTE1','SURFACE',now());
</v>
      </c>
      <c r="BP5" s="89" t="str">
        <f t="shared" si="0"/>
        <v xml:space="preserve">INSERT INTO SC_SystemeProduits(RefDimension,NomSysteme,typePresta,ligne,Quantite,formule,cte1,DateModif) values (4,'TCFV15FH','MATIERE',375,null,'1.6*0.30*CTE1','SURFACE',now());
</v>
      </c>
      <c r="BS5" s="89" t="str">
        <f t="shared" si="0"/>
        <v xml:space="preserve">INSERT INTO SC_SystemeProduits(RefDimension,NomSysteme,typePresta,ligne,Quantite,formule,cte1,DateModif) values (5,'TCFV15FH','MATIERE',375,null,'1.6*0.30*CTE1','SURFACE',now());
</v>
      </c>
      <c r="BV5" s="89" t="str">
        <f t="shared" si="0"/>
        <v xml:space="preserve">INSERT INTO SC_SystemeProduits(RefDimension,NomSysteme,typePresta,ligne,Quantite,formule,cte1,DateModif) values (6,'TCFV15FH','MATIERE',375,null,'1.6*0.30*CTE1','SURFACE',now());
</v>
      </c>
      <c r="BY5" s="89" t="str">
        <f t="shared" si="0"/>
        <v xml:space="preserve">INSERT INTO SC_SystemeProduits(RefDimension,NomSysteme,typePresta,ligne,Quantite,formule,cte1,DateModif) values (7,'TCFV15FH','MATIERE',375,null,'1.6*0.30*CTE1','SURFACE',now());
</v>
      </c>
      <c r="CB5" s="89" t="str">
        <f t="shared" si="1"/>
        <v xml:space="preserve">INSERT INTO SC_SystemeProduits(RefDimension,NomSysteme,typePresta,ligne,Quantite,formule,cte1,DateModif) values (8,'TCFV15FH','MATIERE',375,null,'1.6*0.30*CTE1','SURFACE',now());
</v>
      </c>
      <c r="CE5" s="89" t="str">
        <f t="shared" si="1"/>
        <v xml:space="preserve">INSERT INTO SC_SystemeProduits(RefDimension,NomSysteme,typePresta,ligne,Quantite,formule,cte1,DateModif) values (9,'TCFV15FH','MATIERE',375,null,'1.6*0.30*CTE1','SURFACE',now());
</v>
      </c>
      <c r="CH5" s="89" t="str">
        <f t="shared" si="1"/>
        <v xml:space="preserve">INSERT INTO SC_SystemeProduits(RefDimension,NomSysteme,typePresta,ligne,Quantite,formule,cte1,DateModif) values (10,'TCFV15FH','MATIERE',375,null,'1.6*0.30*CTE1','SURFACE',now());
</v>
      </c>
      <c r="CK5" s="89" t="str">
        <f t="shared" si="1"/>
        <v xml:space="preserve">INSERT INTO SC_SystemeProduits(RefDimension,NomSysteme,typePresta,ligne,Quantite,formule,cte1,DateModif) values (11,'TCFV15FH','MATIERE',375,null,'1.6*0.30*CTE1','SURFACE',now());
</v>
      </c>
      <c r="CN5" s="89" t="str">
        <f t="shared" si="1"/>
        <v xml:space="preserve">INSERT INTO SC_SystemeProduits(RefDimension,NomSysteme,typePresta,ligne,Quantite,formule,cte1,DateModif) values (12,'TCFV15FH','MATIERE',375,null,'1.6*0.30*CTE1','SURFACE',now());
</v>
      </c>
      <c r="CQ5" s="89" t="str">
        <f t="shared" si="1"/>
        <v xml:space="preserve">INSERT INTO SC_SystemeProduits(RefDimension,NomSysteme,typePresta,ligne,Quantite,formule,cte1,DateModif) values (13,'TCFV15FH','MATIERE',375,null,'1.6*0.30*CTE1','SURFACE',now());
</v>
      </c>
      <c r="CT5" s="89" t="str">
        <f t="shared" si="2"/>
        <v xml:space="preserve">INSERT INTO SC_SystemeProduits(RefDimension,NomSysteme,typePresta,ligne,Quantite,formule,cte1,DateModif) values (14,'TCFV15FH','MATIERE',375,null,'1.6*0.30*CTE1','SURFACE',now());
</v>
      </c>
      <c r="CW5" s="89" t="str">
        <f t="shared" si="2"/>
        <v xml:space="preserve">INSERT INTO SC_SystemeProduits(RefDimension,NomSysteme,typePresta,ligne,Quantite,formule,cte1,DateModif) values (15,'TCFV15FH','MATIERE',375,null,'1.6*0.30*CTE1','SURFACE',now());
</v>
      </c>
      <c r="CZ5" s="89" t="str">
        <f t="shared" si="2"/>
        <v xml:space="preserve">INSERT INTO SC_SystemeProduits(RefDimension,NomSysteme,typePresta,ligne,Quantite,formule,cte1,DateModif) values (16,'TCFV15FH','MATIERE',375,null,'1.6*0.30*CTE1','SURFACE',now());
</v>
      </c>
      <c r="DC5" s="89" t="str">
        <f t="shared" si="2"/>
        <v xml:space="preserve">INSERT INTO SC_SystemeProduits(RefDimension,NomSysteme,typePresta,ligne,Quantite,formule,cte1,DateModif) values (17,'TCFV15FH','MATIERE',375,null,'1.6*0.30*CTE1','SURFACE',now());
</v>
      </c>
      <c r="DF5" s="89" t="str">
        <f t="shared" si="2"/>
        <v xml:space="preserve">INSERT INTO SC_SystemeProduits(RefDimension,NomSysteme,typePresta,ligne,Quantite,formule,cte1,DateModif) values (18,'TCFV15FH','MATIERE',375,null,'1.6*0.30*CTE1','SURFACE',now());
</v>
      </c>
    </row>
    <row r="6" spans="1:112" x14ac:dyDescent="0.25">
      <c r="A6" s="67">
        <f>IF(B6="MATIERE",VLOOKUP($C6,MATIERE!$B$2:$K$601,10,0),IF(B6="MOA",VLOOKUP($C6,ATELIER!$B$2:$K$291,10,0),IF(B6="MOC",VLOOKUP($C6,CHANTIER!$B$2:$K$291,10,0),IF(B6="MP",VLOOKUP($C6,MINIPELLE!$B$2:$K$291,10,0),""))))</f>
        <v>373</v>
      </c>
      <c r="B6" s="89" t="s">
        <v>295</v>
      </c>
      <c r="C6" s="89" t="s">
        <v>251</v>
      </c>
      <c r="D6" s="89" t="s">
        <v>285</v>
      </c>
      <c r="E6" s="89">
        <v>2.08</v>
      </c>
      <c r="F6" s="54" t="s">
        <v>2012</v>
      </c>
      <c r="G6" s="90" t="s">
        <v>715</v>
      </c>
      <c r="H6" s="89">
        <v>2.62</v>
      </c>
      <c r="I6" s="54" t="s">
        <v>2012</v>
      </c>
      <c r="J6" s="90" t="s">
        <v>715</v>
      </c>
      <c r="K6" s="89">
        <v>3.16</v>
      </c>
      <c r="L6" s="54" t="s">
        <v>2012</v>
      </c>
      <c r="M6" s="90" t="s">
        <v>715</v>
      </c>
      <c r="N6" s="89">
        <v>3.6999999999999997</v>
      </c>
      <c r="O6" s="54" t="s">
        <v>2012</v>
      </c>
      <c r="P6" s="90" t="s">
        <v>715</v>
      </c>
      <c r="Q6" s="89">
        <v>4.24</v>
      </c>
      <c r="R6" s="54" t="s">
        <v>2012</v>
      </c>
      <c r="S6" s="90" t="s">
        <v>715</v>
      </c>
      <c r="T6" s="89">
        <v>4.7799999999999994</v>
      </c>
      <c r="U6" s="54" t="s">
        <v>2012</v>
      </c>
      <c r="V6" s="90" t="s">
        <v>715</v>
      </c>
      <c r="W6" s="89">
        <v>5.32</v>
      </c>
      <c r="X6" s="54" t="s">
        <v>2012</v>
      </c>
      <c r="Y6" s="90" t="s">
        <v>715</v>
      </c>
      <c r="Z6" s="89">
        <v>5.8599999999999994</v>
      </c>
      <c r="AA6" s="54" t="s">
        <v>2012</v>
      </c>
      <c r="AB6" s="90" t="s">
        <v>715</v>
      </c>
      <c r="AC6" s="89">
        <v>6.3999999999999995</v>
      </c>
      <c r="AD6" s="54" t="s">
        <v>2012</v>
      </c>
      <c r="AE6" s="90" t="s">
        <v>715</v>
      </c>
      <c r="AF6" s="89">
        <v>7.48</v>
      </c>
      <c r="AG6" s="54" t="s">
        <v>2012</v>
      </c>
      <c r="AH6" s="90" t="s">
        <v>715</v>
      </c>
      <c r="AI6" s="89">
        <v>7.48</v>
      </c>
      <c r="AJ6" s="54" t="s">
        <v>2012</v>
      </c>
      <c r="AK6" s="90" t="s">
        <v>715</v>
      </c>
      <c r="AL6" s="89">
        <v>8.5599999999999987</v>
      </c>
      <c r="AM6" s="54" t="s">
        <v>2012</v>
      </c>
      <c r="AN6" s="90" t="s">
        <v>715</v>
      </c>
      <c r="AO6" s="89">
        <v>8.5599999999999987</v>
      </c>
      <c r="AP6" s="54" t="s">
        <v>2012</v>
      </c>
      <c r="AQ6" s="90" t="s">
        <v>715</v>
      </c>
      <c r="AR6" s="89">
        <v>9.64</v>
      </c>
      <c r="AS6" s="54" t="s">
        <v>2012</v>
      </c>
      <c r="AT6" s="90" t="s">
        <v>715</v>
      </c>
      <c r="AU6" s="89">
        <v>10.719999999999999</v>
      </c>
      <c r="AV6" s="54" t="s">
        <v>2012</v>
      </c>
      <c r="AW6" s="90" t="s">
        <v>715</v>
      </c>
      <c r="AX6" s="89">
        <v>10.719999999999999</v>
      </c>
      <c r="AY6" s="54" t="s">
        <v>2012</v>
      </c>
      <c r="AZ6" s="90" t="s">
        <v>715</v>
      </c>
      <c r="BA6" s="89">
        <v>11.799999999999999</v>
      </c>
      <c r="BB6" s="54" t="s">
        <v>2012</v>
      </c>
      <c r="BC6" s="90" t="s">
        <v>715</v>
      </c>
      <c r="BD6" s="89">
        <v>11.799999999999999</v>
      </c>
      <c r="BE6" s="54" t="s">
        <v>2012</v>
      </c>
      <c r="BF6" s="90" t="s">
        <v>715</v>
      </c>
      <c r="BG6" s="89" t="str">
        <f t="shared" si="3"/>
        <v xml:space="preserve">INSERT INTO SC_SystemeProduits(RefDimension,NomSysteme,typePresta,ligne,Quantite,formule,cte1,DateModif) values (1,'TCFV15FH','MATIERE',373,null,'1.8*0.10*CTE1','SURFACE',now());
</v>
      </c>
      <c r="BJ6" s="89" t="str">
        <f t="shared" si="0"/>
        <v xml:space="preserve">INSERT INTO SC_SystemeProduits(RefDimension,NomSysteme,typePresta,ligne,Quantite,formule,cte1,DateModif) values (2,'TCFV15FH','MATIERE',373,null,'1.8*0.10*CTE1','SURFACE',now());
</v>
      </c>
      <c r="BM6" s="89" t="str">
        <f t="shared" si="0"/>
        <v xml:space="preserve">INSERT INTO SC_SystemeProduits(RefDimension,NomSysteme,typePresta,ligne,Quantite,formule,cte1,DateModif) values (3,'TCFV15FH','MATIERE',373,null,'1.8*0.10*CTE1','SURFACE',now());
</v>
      </c>
      <c r="BP6" s="89" t="str">
        <f t="shared" si="0"/>
        <v xml:space="preserve">INSERT INTO SC_SystemeProduits(RefDimension,NomSysteme,typePresta,ligne,Quantite,formule,cte1,DateModif) values (4,'TCFV15FH','MATIERE',373,null,'1.8*0.10*CTE1','SURFACE',now());
</v>
      </c>
      <c r="BS6" s="89" t="str">
        <f t="shared" si="0"/>
        <v xml:space="preserve">INSERT INTO SC_SystemeProduits(RefDimension,NomSysteme,typePresta,ligne,Quantite,formule,cte1,DateModif) values (5,'TCFV15FH','MATIERE',373,null,'1.8*0.10*CTE1','SURFACE',now());
</v>
      </c>
      <c r="BV6" s="89" t="str">
        <f t="shared" si="0"/>
        <v xml:space="preserve">INSERT INTO SC_SystemeProduits(RefDimension,NomSysteme,typePresta,ligne,Quantite,formule,cte1,DateModif) values (6,'TCFV15FH','MATIERE',373,null,'1.8*0.10*CTE1','SURFACE',now());
</v>
      </c>
      <c r="BY6" s="89" t="str">
        <f t="shared" si="0"/>
        <v xml:space="preserve">INSERT INTO SC_SystemeProduits(RefDimension,NomSysteme,typePresta,ligne,Quantite,formule,cte1,DateModif) values (7,'TCFV15FH','MATIERE',373,null,'1.8*0.10*CTE1','SURFACE',now());
</v>
      </c>
      <c r="CB6" s="89" t="str">
        <f t="shared" si="1"/>
        <v xml:space="preserve">INSERT INTO SC_SystemeProduits(RefDimension,NomSysteme,typePresta,ligne,Quantite,formule,cte1,DateModif) values (8,'TCFV15FH','MATIERE',373,null,'1.8*0.10*CTE1','SURFACE',now());
</v>
      </c>
      <c r="CE6" s="89" t="str">
        <f t="shared" si="1"/>
        <v xml:space="preserve">INSERT INTO SC_SystemeProduits(RefDimension,NomSysteme,typePresta,ligne,Quantite,formule,cte1,DateModif) values (9,'TCFV15FH','MATIERE',373,null,'1.8*0.10*CTE1','SURFACE',now());
</v>
      </c>
      <c r="CH6" s="89" t="str">
        <f t="shared" si="1"/>
        <v xml:space="preserve">INSERT INTO SC_SystemeProduits(RefDimension,NomSysteme,typePresta,ligne,Quantite,formule,cte1,DateModif) values (10,'TCFV15FH','MATIERE',373,null,'1.8*0.10*CTE1','SURFACE',now());
</v>
      </c>
      <c r="CK6" s="89" t="str">
        <f t="shared" si="1"/>
        <v xml:space="preserve">INSERT INTO SC_SystemeProduits(RefDimension,NomSysteme,typePresta,ligne,Quantite,formule,cte1,DateModif) values (11,'TCFV15FH','MATIERE',373,null,'1.8*0.10*CTE1','SURFACE',now());
</v>
      </c>
      <c r="CN6" s="89" t="str">
        <f t="shared" si="1"/>
        <v xml:space="preserve">INSERT INTO SC_SystemeProduits(RefDimension,NomSysteme,typePresta,ligne,Quantite,formule,cte1,DateModif) values (12,'TCFV15FH','MATIERE',373,null,'1.8*0.10*CTE1','SURFACE',now());
</v>
      </c>
      <c r="CQ6" s="89" t="str">
        <f t="shared" si="1"/>
        <v xml:space="preserve">INSERT INTO SC_SystemeProduits(RefDimension,NomSysteme,typePresta,ligne,Quantite,formule,cte1,DateModif) values (13,'TCFV15FH','MATIERE',373,null,'1.8*0.10*CTE1','SURFACE',now());
</v>
      </c>
      <c r="CT6" s="89" t="str">
        <f t="shared" si="2"/>
        <v xml:space="preserve">INSERT INTO SC_SystemeProduits(RefDimension,NomSysteme,typePresta,ligne,Quantite,formule,cte1,DateModif) values (14,'TCFV15FH','MATIERE',373,null,'1.8*0.10*CTE1','SURFACE',now());
</v>
      </c>
      <c r="CW6" s="89" t="str">
        <f t="shared" si="2"/>
        <v xml:space="preserve">INSERT INTO SC_SystemeProduits(RefDimension,NomSysteme,typePresta,ligne,Quantite,formule,cte1,DateModif) values (15,'TCFV15FH','MATIERE',373,null,'1.8*0.10*CTE1','SURFACE',now());
</v>
      </c>
      <c r="CZ6" s="89" t="str">
        <f t="shared" si="2"/>
        <v xml:space="preserve">INSERT INTO SC_SystemeProduits(RefDimension,NomSysteme,typePresta,ligne,Quantite,formule,cte1,DateModif) values (16,'TCFV15FH','MATIERE',373,null,'1.8*0.10*CTE1','SURFACE',now());
</v>
      </c>
      <c r="DC6" s="89" t="str">
        <f t="shared" si="2"/>
        <v xml:space="preserve">INSERT INTO SC_SystemeProduits(RefDimension,NomSysteme,typePresta,ligne,Quantite,formule,cte1,DateModif) values (17,'TCFV15FH','MATIERE',373,null,'1.8*0.10*CTE1','SURFACE',now());
</v>
      </c>
      <c r="DF6" s="89" t="str">
        <f t="shared" si="2"/>
        <v xml:space="preserve">INSERT INTO SC_SystemeProduits(RefDimension,NomSysteme,typePresta,ligne,Quantite,formule,cte1,DateModif) values (18,'TCFV15FH','MATIERE',373,null,'1.8*0.10*CTE1','SURFACE',now());
</v>
      </c>
    </row>
    <row r="7" spans="1:112" x14ac:dyDescent="0.25">
      <c r="A7" s="67">
        <f>IF(B7="MATIERE",VLOOKUP($C7,MATIERE!$B$2:$K$601,10,0),IF(B7="MOA",VLOOKUP($C7,ATELIER!$B$2:$K$291,10,0),IF(B7="MOC",VLOOKUP($C7,CHANTIER!$B$2:$K$291,10,0),IF(B7="MP",VLOOKUP($C7,MINIPELLE!$B$2:$K$291,10,0),""))))</f>
        <v>376</v>
      </c>
      <c r="B7" s="89" t="s">
        <v>295</v>
      </c>
      <c r="C7" s="89" t="s">
        <v>252</v>
      </c>
      <c r="D7" s="89" t="s">
        <v>285</v>
      </c>
      <c r="E7" s="89">
        <v>3.6</v>
      </c>
      <c r="F7" s="90" t="s">
        <v>723</v>
      </c>
      <c r="G7" s="90" t="s">
        <v>715</v>
      </c>
      <c r="H7" s="89">
        <v>4.4000000000000004</v>
      </c>
      <c r="I7" s="90" t="s">
        <v>723</v>
      </c>
      <c r="J7" s="90" t="s">
        <v>715</v>
      </c>
      <c r="K7" s="89">
        <v>5.2</v>
      </c>
      <c r="L7" s="90" t="s">
        <v>723</v>
      </c>
      <c r="M7" s="90" t="s">
        <v>715</v>
      </c>
      <c r="N7" s="89">
        <v>6</v>
      </c>
      <c r="O7" s="90" t="s">
        <v>723</v>
      </c>
      <c r="P7" s="90" t="s">
        <v>715</v>
      </c>
      <c r="Q7" s="89">
        <v>6.8000000000000007</v>
      </c>
      <c r="R7" s="90" t="s">
        <v>723</v>
      </c>
      <c r="S7" s="90" t="s">
        <v>715</v>
      </c>
      <c r="T7" s="89">
        <v>7.6000000000000005</v>
      </c>
      <c r="U7" s="90" t="s">
        <v>723</v>
      </c>
      <c r="V7" s="90" t="s">
        <v>715</v>
      </c>
      <c r="W7" s="89">
        <v>8.4</v>
      </c>
      <c r="X7" s="90" t="s">
        <v>723</v>
      </c>
      <c r="Y7" s="90" t="s">
        <v>715</v>
      </c>
      <c r="Z7" s="89">
        <v>9.1999999999999993</v>
      </c>
      <c r="AA7" s="90" t="s">
        <v>723</v>
      </c>
      <c r="AB7" s="90" t="s">
        <v>715</v>
      </c>
      <c r="AC7" s="89">
        <v>10</v>
      </c>
      <c r="AD7" s="90" t="s">
        <v>723</v>
      </c>
      <c r="AE7" s="90" t="s">
        <v>715</v>
      </c>
      <c r="AF7" s="89">
        <v>11.600000000000001</v>
      </c>
      <c r="AG7" s="90" t="s">
        <v>723</v>
      </c>
      <c r="AH7" s="90" t="s">
        <v>715</v>
      </c>
      <c r="AI7" s="89">
        <v>11.600000000000001</v>
      </c>
      <c r="AJ7" s="90" t="s">
        <v>723</v>
      </c>
      <c r="AK7" s="90" t="s">
        <v>715</v>
      </c>
      <c r="AL7" s="89">
        <v>13.200000000000001</v>
      </c>
      <c r="AM7" s="90" t="s">
        <v>723</v>
      </c>
      <c r="AN7" s="90" t="s">
        <v>715</v>
      </c>
      <c r="AO7" s="89">
        <v>13.200000000000001</v>
      </c>
      <c r="AP7" s="90" t="s">
        <v>723</v>
      </c>
      <c r="AQ7" s="90" t="s">
        <v>715</v>
      </c>
      <c r="AR7" s="89">
        <v>14.8</v>
      </c>
      <c r="AS7" s="90" t="s">
        <v>723</v>
      </c>
      <c r="AT7" s="90" t="s">
        <v>715</v>
      </c>
      <c r="AU7" s="89">
        <v>16.399999999999999</v>
      </c>
      <c r="AV7" s="90" t="s">
        <v>723</v>
      </c>
      <c r="AW7" s="90" t="s">
        <v>715</v>
      </c>
      <c r="AX7" s="89">
        <v>16.399999999999999</v>
      </c>
      <c r="AY7" s="90" t="s">
        <v>723</v>
      </c>
      <c r="AZ7" s="90" t="s">
        <v>715</v>
      </c>
      <c r="BA7" s="89">
        <v>18</v>
      </c>
      <c r="BB7" s="90" t="s">
        <v>723</v>
      </c>
      <c r="BC7" s="90" t="s">
        <v>715</v>
      </c>
      <c r="BD7" s="89">
        <v>18</v>
      </c>
      <c r="BE7" s="90" t="s">
        <v>723</v>
      </c>
      <c r="BF7" s="90" t="s">
        <v>715</v>
      </c>
      <c r="BG7" s="89" t="str">
        <f t="shared" si="3"/>
        <v xml:space="preserve">INSERT INTO SC_SystemeProduits(RefDimension,NomSysteme,typePresta,ligne,Quantite,formule,cte1,DateModif) values (1,'TCFV15FH','MATIERE',376,null,'1.6*0.2*CTE1','SURFACE',now());
</v>
      </c>
      <c r="BJ7" s="89" t="str">
        <f t="shared" si="0"/>
        <v xml:space="preserve">INSERT INTO SC_SystemeProduits(RefDimension,NomSysteme,typePresta,ligne,Quantite,formule,cte1,DateModif) values (2,'TCFV15FH','MATIERE',376,null,'1.6*0.2*CTE1','SURFACE',now());
</v>
      </c>
      <c r="BM7" s="89" t="str">
        <f t="shared" si="0"/>
        <v xml:space="preserve">INSERT INTO SC_SystemeProduits(RefDimension,NomSysteme,typePresta,ligne,Quantite,formule,cte1,DateModif) values (3,'TCFV15FH','MATIERE',376,null,'1.6*0.2*CTE1','SURFACE',now());
</v>
      </c>
      <c r="BP7" s="89" t="str">
        <f t="shared" si="0"/>
        <v xml:space="preserve">INSERT INTO SC_SystemeProduits(RefDimension,NomSysteme,typePresta,ligne,Quantite,formule,cte1,DateModif) values (4,'TCFV15FH','MATIERE',376,null,'1.6*0.2*CTE1','SURFACE',now());
</v>
      </c>
      <c r="BS7" s="89" t="str">
        <f t="shared" si="0"/>
        <v xml:space="preserve">INSERT INTO SC_SystemeProduits(RefDimension,NomSysteme,typePresta,ligne,Quantite,formule,cte1,DateModif) values (5,'TCFV15FH','MATIERE',376,null,'1.6*0.2*CTE1','SURFACE',now());
</v>
      </c>
      <c r="BV7" s="89" t="str">
        <f t="shared" si="0"/>
        <v xml:space="preserve">INSERT INTO SC_SystemeProduits(RefDimension,NomSysteme,typePresta,ligne,Quantite,formule,cte1,DateModif) values (6,'TCFV15FH','MATIERE',376,null,'1.6*0.2*CTE1','SURFACE',now());
</v>
      </c>
      <c r="BY7" s="89" t="str">
        <f t="shared" si="0"/>
        <v xml:space="preserve">INSERT INTO SC_SystemeProduits(RefDimension,NomSysteme,typePresta,ligne,Quantite,formule,cte1,DateModif) values (7,'TCFV15FH','MATIERE',376,null,'1.6*0.2*CTE1','SURFACE',now());
</v>
      </c>
      <c r="CB7" s="89" t="str">
        <f t="shared" si="1"/>
        <v xml:space="preserve">INSERT INTO SC_SystemeProduits(RefDimension,NomSysteme,typePresta,ligne,Quantite,formule,cte1,DateModif) values (8,'TCFV15FH','MATIERE',376,null,'1.6*0.2*CTE1','SURFACE',now());
</v>
      </c>
      <c r="CE7" s="89" t="str">
        <f t="shared" si="1"/>
        <v xml:space="preserve">INSERT INTO SC_SystemeProduits(RefDimension,NomSysteme,typePresta,ligne,Quantite,formule,cte1,DateModif) values (9,'TCFV15FH','MATIERE',376,null,'1.6*0.2*CTE1','SURFACE',now());
</v>
      </c>
      <c r="CH7" s="89" t="str">
        <f t="shared" si="1"/>
        <v xml:space="preserve">INSERT INTO SC_SystemeProduits(RefDimension,NomSysteme,typePresta,ligne,Quantite,formule,cte1,DateModif) values (10,'TCFV15FH','MATIERE',376,null,'1.6*0.2*CTE1','SURFACE',now());
</v>
      </c>
      <c r="CK7" s="89" t="str">
        <f t="shared" si="1"/>
        <v xml:space="preserve">INSERT INTO SC_SystemeProduits(RefDimension,NomSysteme,typePresta,ligne,Quantite,formule,cte1,DateModif) values (11,'TCFV15FH','MATIERE',376,null,'1.6*0.2*CTE1','SURFACE',now());
</v>
      </c>
      <c r="CN7" s="89" t="str">
        <f t="shared" si="1"/>
        <v xml:space="preserve">INSERT INTO SC_SystemeProduits(RefDimension,NomSysteme,typePresta,ligne,Quantite,formule,cte1,DateModif) values (12,'TCFV15FH','MATIERE',376,null,'1.6*0.2*CTE1','SURFACE',now());
</v>
      </c>
      <c r="CQ7" s="89" t="str">
        <f t="shared" si="1"/>
        <v xml:space="preserve">INSERT INTO SC_SystemeProduits(RefDimension,NomSysteme,typePresta,ligne,Quantite,formule,cte1,DateModif) values (13,'TCFV15FH','MATIERE',376,null,'1.6*0.2*CTE1','SURFACE',now());
</v>
      </c>
      <c r="CT7" s="89" t="str">
        <f t="shared" si="2"/>
        <v xml:space="preserve">INSERT INTO SC_SystemeProduits(RefDimension,NomSysteme,typePresta,ligne,Quantite,formule,cte1,DateModif) values (14,'TCFV15FH','MATIERE',376,null,'1.6*0.2*CTE1','SURFACE',now());
</v>
      </c>
      <c r="CW7" s="89" t="str">
        <f t="shared" si="2"/>
        <v xml:space="preserve">INSERT INTO SC_SystemeProduits(RefDimension,NomSysteme,typePresta,ligne,Quantite,formule,cte1,DateModif) values (15,'TCFV15FH','MATIERE',376,null,'1.6*0.2*CTE1','SURFACE',now());
</v>
      </c>
      <c r="CZ7" s="89" t="str">
        <f t="shared" si="2"/>
        <v xml:space="preserve">INSERT INTO SC_SystemeProduits(RefDimension,NomSysteme,typePresta,ligne,Quantite,formule,cte1,DateModif) values (16,'TCFV15FH','MATIERE',376,null,'1.6*0.2*CTE1','SURFACE',now());
</v>
      </c>
      <c r="DC7" s="89" t="str">
        <f t="shared" si="2"/>
        <v xml:space="preserve">INSERT INTO SC_SystemeProduits(RefDimension,NomSysteme,typePresta,ligne,Quantite,formule,cte1,DateModif) values (17,'TCFV15FH','MATIERE',376,null,'1.6*0.2*CTE1','SURFACE',now());
</v>
      </c>
      <c r="DF7" s="89" t="str">
        <f t="shared" si="2"/>
        <v xml:space="preserve">INSERT INTO SC_SystemeProduits(RefDimension,NomSysteme,typePresta,ligne,Quantite,formule,cte1,DateModif) values (18,'TCFV15FH','MATIERE',376,null,'1.6*0.2*CTE1','SURFACE',now());
</v>
      </c>
    </row>
    <row r="8" spans="1:112" x14ac:dyDescent="0.25">
      <c r="A8" s="67">
        <f>IF(B8="MATIERE",VLOOKUP($C8,MATIERE!$B$2:$K$601,10,0),IF(B8="MOA",VLOOKUP($C8,ATELIER!$B$2:$K$291,10,0),IF(B8="MOC",VLOOKUP($C8,CHANTIER!$B$2:$K$291,10,0),IF(B8="MP",VLOOKUP($C8,MINIPELLE!$B$2:$K$291,10,0),""))))</f>
        <v>379</v>
      </c>
      <c r="B8" s="89" t="s">
        <v>295</v>
      </c>
      <c r="C8" s="23" t="s">
        <v>726</v>
      </c>
      <c r="D8" s="89" t="s">
        <v>8</v>
      </c>
      <c r="E8" s="89">
        <v>1</v>
      </c>
      <c r="BG8" s="89" t="str">
        <f t="shared" si="3"/>
        <v xml:space="preserve">INSERT INTO SC_SystemeProduits(RefDimension,NomSysteme,typePresta,ligne,Quantite,formule,cte1,DateModif) values (1,'TCFV15FH','MATIERE',379,1,null,null,now());
</v>
      </c>
      <c r="BJ8" s="89" t="str">
        <f t="shared" si="0"/>
        <v/>
      </c>
      <c r="BM8" s="89" t="str">
        <f t="shared" si="0"/>
        <v/>
      </c>
      <c r="BP8" s="89" t="str">
        <f t="shared" si="0"/>
        <v/>
      </c>
      <c r="BS8" s="89" t="str">
        <f t="shared" si="0"/>
        <v/>
      </c>
      <c r="BV8" s="89" t="str">
        <f t="shared" si="0"/>
        <v/>
      </c>
      <c r="BY8" s="89" t="str">
        <f t="shared" si="0"/>
        <v/>
      </c>
      <c r="CB8" s="89" t="str">
        <f t="shared" si="1"/>
        <v/>
      </c>
      <c r="CE8" s="89" t="str">
        <f t="shared" si="1"/>
        <v/>
      </c>
      <c r="CH8" s="89" t="str">
        <f t="shared" si="1"/>
        <v/>
      </c>
      <c r="CK8" s="89" t="str">
        <f t="shared" si="1"/>
        <v/>
      </c>
      <c r="CN8" s="89" t="str">
        <f t="shared" si="1"/>
        <v/>
      </c>
      <c r="CQ8" s="89" t="str">
        <f t="shared" si="1"/>
        <v/>
      </c>
      <c r="CT8" s="89" t="str">
        <f t="shared" si="2"/>
        <v/>
      </c>
      <c r="CW8" s="89" t="str">
        <f t="shared" si="2"/>
        <v/>
      </c>
      <c r="CZ8" s="89" t="str">
        <f t="shared" si="2"/>
        <v/>
      </c>
      <c r="DC8" s="89" t="str">
        <f t="shared" si="2"/>
        <v/>
      </c>
      <c r="DF8" s="89" t="str">
        <f t="shared" si="2"/>
        <v/>
      </c>
    </row>
    <row r="9" spans="1:112" x14ac:dyDescent="0.25">
      <c r="A9" s="67">
        <f>IF(B9="MATIERE",VLOOKUP($C9,MATIERE!$B$2:$K$601,10,0),IF(B9="MOA",VLOOKUP($C9,ATELIER!$B$2:$K$291,10,0),IF(B9="MOC",VLOOKUP($C9,CHANTIER!$B$2:$K$291,10,0),IF(B9="MP",VLOOKUP($C9,MINIPELLE!$B$2:$K$291,10,0),""))))</f>
        <v>380</v>
      </c>
      <c r="B9" s="89" t="s">
        <v>295</v>
      </c>
      <c r="C9" s="23" t="s">
        <v>727</v>
      </c>
      <c r="D9" s="89" t="s">
        <v>8</v>
      </c>
      <c r="H9" s="89">
        <v>1</v>
      </c>
      <c r="BG9" s="89" t="str">
        <f t="shared" si="3"/>
        <v/>
      </c>
      <c r="BJ9" s="89" t="str">
        <f t="shared" si="0"/>
        <v xml:space="preserve">INSERT INTO SC_SystemeProduits(RefDimension,NomSysteme,typePresta,ligne,Quantite,formule,cte1,DateModif) values (2,'TCFV15FH','MATIERE',380,1,null,null,now());
</v>
      </c>
      <c r="BM9" s="89" t="str">
        <f t="shared" si="0"/>
        <v/>
      </c>
      <c r="BP9" s="89" t="str">
        <f t="shared" si="0"/>
        <v/>
      </c>
      <c r="BS9" s="89" t="str">
        <f t="shared" si="0"/>
        <v/>
      </c>
      <c r="BV9" s="89" t="str">
        <f t="shared" si="0"/>
        <v/>
      </c>
      <c r="BY9" s="89" t="str">
        <f t="shared" si="0"/>
        <v/>
      </c>
      <c r="CB9" s="89" t="str">
        <f t="shared" si="1"/>
        <v/>
      </c>
      <c r="CE9" s="89" t="str">
        <f t="shared" si="1"/>
        <v/>
      </c>
      <c r="CH9" s="89" t="str">
        <f t="shared" si="1"/>
        <v/>
      </c>
      <c r="CK9" s="89" t="str">
        <f t="shared" si="1"/>
        <v/>
      </c>
      <c r="CN9" s="89" t="str">
        <f t="shared" si="1"/>
        <v/>
      </c>
      <c r="CQ9" s="89" t="str">
        <f t="shared" si="1"/>
        <v/>
      </c>
      <c r="CT9" s="89" t="str">
        <f t="shared" si="2"/>
        <v/>
      </c>
      <c r="CW9" s="89" t="str">
        <f t="shared" si="2"/>
        <v/>
      </c>
      <c r="CZ9" s="89" t="str">
        <f t="shared" si="2"/>
        <v/>
      </c>
      <c r="DC9" s="89" t="str">
        <f t="shared" si="2"/>
        <v/>
      </c>
      <c r="DF9" s="89" t="str">
        <f t="shared" si="2"/>
        <v/>
      </c>
    </row>
    <row r="10" spans="1:112" x14ac:dyDescent="0.25">
      <c r="A10" s="67">
        <f>IF(B10="MATIERE",VLOOKUP($C10,MATIERE!$B$2:$K$601,10,0),IF(B10="MOA",VLOOKUP($C10,ATELIER!$B$2:$K$291,10,0),IF(B10="MOC",VLOOKUP($C10,CHANTIER!$B$2:$K$291,10,0),IF(B10="MP",VLOOKUP($C10,MINIPELLE!$B$2:$K$291,10,0),""))))</f>
        <v>381</v>
      </c>
      <c r="B10" s="89" t="s">
        <v>295</v>
      </c>
      <c r="C10" s="23" t="s">
        <v>728</v>
      </c>
      <c r="D10" s="89" t="s">
        <v>8</v>
      </c>
      <c r="K10" s="89">
        <v>1</v>
      </c>
      <c r="BG10" s="89" t="str">
        <f t="shared" si="3"/>
        <v/>
      </c>
      <c r="BJ10" s="89" t="str">
        <f t="shared" si="0"/>
        <v/>
      </c>
      <c r="BM10" s="89" t="str">
        <f t="shared" si="0"/>
        <v xml:space="preserve">INSERT INTO SC_SystemeProduits(RefDimension,NomSysteme,typePresta,ligne,Quantite,formule,cte1,DateModif) values (3,'TCFV15FH','MATIERE',381,1,null,null,now());
</v>
      </c>
      <c r="BP10" s="89" t="str">
        <f t="shared" si="0"/>
        <v/>
      </c>
      <c r="BS10" s="89" t="str">
        <f t="shared" si="0"/>
        <v/>
      </c>
      <c r="BV10" s="89" t="str">
        <f t="shared" si="0"/>
        <v/>
      </c>
      <c r="BY10" s="89" t="str">
        <f t="shared" si="0"/>
        <v/>
      </c>
      <c r="CB10" s="89" t="str">
        <f t="shared" si="1"/>
        <v/>
      </c>
      <c r="CE10" s="89" t="str">
        <f t="shared" si="1"/>
        <v/>
      </c>
      <c r="CH10" s="89" t="str">
        <f t="shared" si="1"/>
        <v/>
      </c>
      <c r="CK10" s="89" t="str">
        <f t="shared" si="1"/>
        <v/>
      </c>
      <c r="CN10" s="89" t="str">
        <f t="shared" si="1"/>
        <v/>
      </c>
      <c r="CQ10" s="89" t="str">
        <f t="shared" si="1"/>
        <v/>
      </c>
      <c r="CT10" s="89" t="str">
        <f t="shared" si="2"/>
        <v/>
      </c>
      <c r="CW10" s="89" t="str">
        <f t="shared" si="2"/>
        <v/>
      </c>
      <c r="CZ10" s="89" t="str">
        <f t="shared" si="2"/>
        <v/>
      </c>
      <c r="DC10" s="89" t="str">
        <f t="shared" si="2"/>
        <v/>
      </c>
      <c r="DF10" s="89" t="str">
        <f t="shared" si="2"/>
        <v/>
      </c>
    </row>
    <row r="11" spans="1:112" x14ac:dyDescent="0.25">
      <c r="A11" s="67">
        <f>IF(B11="MATIERE",VLOOKUP($C11,MATIERE!$B$2:$K$601,10,0),IF(B11="MOA",VLOOKUP($C11,ATELIER!$B$2:$K$291,10,0),IF(B11="MOC",VLOOKUP($C11,CHANTIER!$B$2:$K$291,10,0),IF(B11="MP",VLOOKUP($C11,MINIPELLE!$B$2:$K$291,10,0),""))))</f>
        <v>382</v>
      </c>
      <c r="B11" s="89" t="s">
        <v>295</v>
      </c>
      <c r="C11" s="23" t="s">
        <v>729</v>
      </c>
      <c r="D11" s="89" t="s">
        <v>8</v>
      </c>
      <c r="N11" s="89">
        <v>1</v>
      </c>
      <c r="BG11" s="89" t="str">
        <f t="shared" si="3"/>
        <v/>
      </c>
      <c r="BJ11" s="89" t="str">
        <f t="shared" si="0"/>
        <v/>
      </c>
      <c r="BM11" s="89" t="str">
        <f t="shared" si="0"/>
        <v/>
      </c>
      <c r="BP11" s="89" t="str">
        <f t="shared" si="0"/>
        <v xml:space="preserve">INSERT INTO SC_SystemeProduits(RefDimension,NomSysteme,typePresta,ligne,Quantite,formule,cte1,DateModif) values (4,'TCFV15FH','MATIERE',382,1,null,null,now());
</v>
      </c>
      <c r="BS11" s="89" t="str">
        <f t="shared" si="0"/>
        <v/>
      </c>
      <c r="BV11" s="89" t="str">
        <f t="shared" si="0"/>
        <v/>
      </c>
      <c r="BY11" s="89" t="str">
        <f t="shared" si="0"/>
        <v/>
      </c>
      <c r="CB11" s="89" t="str">
        <f t="shared" si="1"/>
        <v/>
      </c>
      <c r="CE11" s="89" t="str">
        <f t="shared" si="1"/>
        <v/>
      </c>
      <c r="CH11" s="89" t="str">
        <f t="shared" si="1"/>
        <v/>
      </c>
      <c r="CK11" s="89" t="str">
        <f t="shared" si="1"/>
        <v/>
      </c>
      <c r="CN11" s="89" t="str">
        <f t="shared" si="1"/>
        <v/>
      </c>
      <c r="CQ11" s="89" t="str">
        <f t="shared" si="1"/>
        <v/>
      </c>
      <c r="CT11" s="89" t="str">
        <f t="shared" si="2"/>
        <v/>
      </c>
      <c r="CW11" s="89" t="str">
        <f t="shared" si="2"/>
        <v/>
      </c>
      <c r="CZ11" s="89" t="str">
        <f t="shared" si="2"/>
        <v/>
      </c>
      <c r="DC11" s="89" t="str">
        <f t="shared" si="2"/>
        <v/>
      </c>
      <c r="DF11" s="89" t="str">
        <f t="shared" si="2"/>
        <v/>
      </c>
    </row>
    <row r="12" spans="1:112" x14ac:dyDescent="0.25">
      <c r="A12" s="67">
        <f>IF(B12="MATIERE",VLOOKUP($C12,MATIERE!$B$2:$K$601,10,0),IF(B12="MOA",VLOOKUP($C12,ATELIER!$B$2:$K$291,10,0),IF(B12="MOC",VLOOKUP($C12,CHANTIER!$B$2:$K$291,10,0),IF(B12="MP",VLOOKUP($C12,MINIPELLE!$B$2:$K$291,10,0),""))))</f>
        <v>383</v>
      </c>
      <c r="B12" s="89" t="s">
        <v>295</v>
      </c>
      <c r="C12" s="23" t="s">
        <v>730</v>
      </c>
      <c r="D12" s="89" t="s">
        <v>8</v>
      </c>
      <c r="Q12" s="89">
        <v>1</v>
      </c>
      <c r="BG12" s="89" t="str">
        <f t="shared" si="3"/>
        <v/>
      </c>
      <c r="BJ12" s="89" t="str">
        <f t="shared" si="0"/>
        <v/>
      </c>
      <c r="BM12" s="89" t="str">
        <f t="shared" si="0"/>
        <v/>
      </c>
      <c r="BP12" s="89" t="str">
        <f t="shared" si="0"/>
        <v/>
      </c>
      <c r="BS12" s="89" t="str">
        <f t="shared" si="0"/>
        <v xml:space="preserve">INSERT INTO SC_SystemeProduits(RefDimension,NomSysteme,typePresta,ligne,Quantite,formule,cte1,DateModif) values (5,'TCFV15FH','MATIERE',383,1,null,null,now());
</v>
      </c>
      <c r="BV12" s="89" t="str">
        <f t="shared" si="0"/>
        <v/>
      </c>
      <c r="BY12" s="89" t="str">
        <f t="shared" si="0"/>
        <v/>
      </c>
      <c r="CB12" s="89" t="str">
        <f t="shared" si="1"/>
        <v/>
      </c>
      <c r="CE12" s="89" t="str">
        <f t="shared" si="1"/>
        <v/>
      </c>
      <c r="CH12" s="89" t="str">
        <f t="shared" si="1"/>
        <v/>
      </c>
      <c r="CK12" s="89" t="str">
        <f t="shared" si="1"/>
        <v/>
      </c>
      <c r="CN12" s="89" t="str">
        <f t="shared" si="1"/>
        <v/>
      </c>
      <c r="CQ12" s="89" t="str">
        <f t="shared" si="1"/>
        <v/>
      </c>
      <c r="CT12" s="89" t="str">
        <f t="shared" si="2"/>
        <v/>
      </c>
      <c r="CW12" s="89" t="str">
        <f t="shared" si="2"/>
        <v/>
      </c>
      <c r="CZ12" s="89" t="str">
        <f t="shared" si="2"/>
        <v/>
      </c>
      <c r="DC12" s="89" t="str">
        <f t="shared" si="2"/>
        <v/>
      </c>
      <c r="DF12" s="89" t="str">
        <f t="shared" si="2"/>
        <v/>
      </c>
    </row>
    <row r="13" spans="1:112" x14ac:dyDescent="0.25">
      <c r="A13" s="67">
        <f>IF(B13="MATIERE",VLOOKUP($C13,MATIERE!$B$2:$K$601,10,0),IF(B13="MOA",VLOOKUP($C13,ATELIER!$B$2:$K$291,10,0),IF(B13="MOC",VLOOKUP($C13,CHANTIER!$B$2:$K$291,10,0),IF(B13="MP",VLOOKUP($C13,MINIPELLE!$B$2:$K$291,10,0),""))))</f>
        <v>384</v>
      </c>
      <c r="B13" s="89" t="s">
        <v>295</v>
      </c>
      <c r="C13" s="23" t="s">
        <v>731</v>
      </c>
      <c r="D13" s="89" t="s">
        <v>8</v>
      </c>
      <c r="T13" s="89">
        <v>1</v>
      </c>
      <c r="BG13" s="89" t="str">
        <f t="shared" si="3"/>
        <v/>
      </c>
      <c r="BJ13" s="89" t="str">
        <f t="shared" si="0"/>
        <v/>
      </c>
      <c r="BM13" s="89" t="str">
        <f t="shared" si="0"/>
        <v/>
      </c>
      <c r="BP13" s="89" t="str">
        <f t="shared" si="0"/>
        <v/>
      </c>
      <c r="BS13" s="89" t="str">
        <f t="shared" si="0"/>
        <v/>
      </c>
      <c r="BV13" s="89" t="str">
        <f t="shared" si="0"/>
        <v xml:space="preserve">INSERT INTO SC_SystemeProduits(RefDimension,NomSysteme,typePresta,ligne,Quantite,formule,cte1,DateModif) values (6,'TCFV15FH','MATIERE',384,1,null,null,now());
</v>
      </c>
      <c r="BY13" s="89" t="str">
        <f t="shared" si="0"/>
        <v/>
      </c>
      <c r="CB13" s="89" t="str">
        <f t="shared" si="1"/>
        <v/>
      </c>
      <c r="CE13" s="89" t="str">
        <f t="shared" si="1"/>
        <v/>
      </c>
      <c r="CH13" s="89" t="str">
        <f t="shared" si="1"/>
        <v/>
      </c>
      <c r="CK13" s="89" t="str">
        <f t="shared" si="1"/>
        <v/>
      </c>
      <c r="CN13" s="89" t="str">
        <f t="shared" si="1"/>
        <v/>
      </c>
      <c r="CQ13" s="89" t="str">
        <f t="shared" si="1"/>
        <v/>
      </c>
      <c r="CT13" s="89" t="str">
        <f t="shared" si="2"/>
        <v/>
      </c>
      <c r="CW13" s="89" t="str">
        <f t="shared" si="2"/>
        <v/>
      </c>
      <c r="CZ13" s="89" t="str">
        <f t="shared" si="2"/>
        <v/>
      </c>
      <c r="DC13" s="89" t="str">
        <f t="shared" si="2"/>
        <v/>
      </c>
      <c r="DF13" s="89" t="str">
        <f t="shared" si="2"/>
        <v/>
      </c>
    </row>
    <row r="14" spans="1:112" x14ac:dyDescent="0.25">
      <c r="A14" s="67">
        <f>IF(B14="MATIERE",VLOOKUP($C14,MATIERE!$B$2:$K$601,10,0),IF(B14="MOA",VLOOKUP($C14,ATELIER!$B$2:$K$291,10,0),IF(B14="MOC",VLOOKUP($C14,CHANTIER!$B$2:$K$291,10,0),IF(B14="MP",VLOOKUP($C14,MINIPELLE!$B$2:$K$291,10,0),""))))</f>
        <v>385</v>
      </c>
      <c r="B14" s="89" t="s">
        <v>295</v>
      </c>
      <c r="C14" s="23" t="s">
        <v>732</v>
      </c>
      <c r="D14" s="89" t="s">
        <v>8</v>
      </c>
      <c r="W14" s="89">
        <v>1</v>
      </c>
      <c r="BG14" s="89" t="str">
        <f t="shared" si="3"/>
        <v/>
      </c>
      <c r="BJ14" s="89" t="str">
        <f t="shared" si="0"/>
        <v/>
      </c>
      <c r="BM14" s="89" t="str">
        <f t="shared" si="0"/>
        <v/>
      </c>
      <c r="BP14" s="89" t="str">
        <f t="shared" si="0"/>
        <v/>
      </c>
      <c r="BS14" s="89" t="str">
        <f t="shared" si="0"/>
        <v/>
      </c>
      <c r="BV14" s="89" t="str">
        <f t="shared" si="0"/>
        <v/>
      </c>
      <c r="BY14" s="89" t="str">
        <f t="shared" si="0"/>
        <v xml:space="preserve">INSERT INTO SC_SystemeProduits(RefDimension,NomSysteme,typePresta,ligne,Quantite,formule,cte1,DateModif) values (7,'TCFV15FH','MATIERE',385,1,null,null,now());
</v>
      </c>
      <c r="CB14" s="89" t="str">
        <f t="shared" si="1"/>
        <v/>
      </c>
      <c r="CE14" s="89" t="str">
        <f t="shared" si="1"/>
        <v/>
      </c>
      <c r="CH14" s="89" t="str">
        <f t="shared" si="1"/>
        <v/>
      </c>
      <c r="CK14" s="89" t="str">
        <f t="shared" si="1"/>
        <v/>
      </c>
      <c r="CN14" s="89" t="str">
        <f t="shared" si="1"/>
        <v/>
      </c>
      <c r="CQ14" s="89" t="str">
        <f t="shared" si="1"/>
        <v/>
      </c>
      <c r="CT14" s="89" t="str">
        <f t="shared" si="2"/>
        <v/>
      </c>
      <c r="CW14" s="89" t="str">
        <f t="shared" si="2"/>
        <v/>
      </c>
      <c r="CZ14" s="89" t="str">
        <f t="shared" si="2"/>
        <v/>
      </c>
      <c r="DC14" s="89" t="str">
        <f t="shared" si="2"/>
        <v/>
      </c>
      <c r="DF14" s="89" t="str">
        <f t="shared" si="2"/>
        <v/>
      </c>
    </row>
    <row r="15" spans="1:112" x14ac:dyDescent="0.25">
      <c r="A15" s="67">
        <f>IF(B15="MATIERE",VLOOKUP($C15,MATIERE!$B$2:$K$601,10,0),IF(B15="MOA",VLOOKUP($C15,ATELIER!$B$2:$K$291,10,0),IF(B15="MOC",VLOOKUP($C15,CHANTIER!$B$2:$K$291,10,0),IF(B15="MP",VLOOKUP($C15,MINIPELLE!$B$2:$K$291,10,0),""))))</f>
        <v>386</v>
      </c>
      <c r="B15" s="89" t="s">
        <v>295</v>
      </c>
      <c r="C15" s="23" t="s">
        <v>733</v>
      </c>
      <c r="D15" s="89" t="s">
        <v>8</v>
      </c>
      <c r="Z15" s="89">
        <v>1</v>
      </c>
      <c r="BG15" s="89" t="str">
        <f t="shared" si="3"/>
        <v/>
      </c>
      <c r="BJ15" s="89" t="str">
        <f t="shared" si="0"/>
        <v/>
      </c>
      <c r="BM15" s="89" t="str">
        <f t="shared" si="0"/>
        <v/>
      </c>
      <c r="BP15" s="89" t="str">
        <f t="shared" si="0"/>
        <v/>
      </c>
      <c r="BS15" s="89" t="str">
        <f t="shared" si="0"/>
        <v/>
      </c>
      <c r="BV15" s="89" t="str">
        <f t="shared" si="0"/>
        <v/>
      </c>
      <c r="BY15" s="89" t="str">
        <f t="shared" si="0"/>
        <v/>
      </c>
      <c r="CB15" s="89" t="str">
        <f t="shared" si="1"/>
        <v xml:space="preserve">INSERT INTO SC_SystemeProduits(RefDimension,NomSysteme,typePresta,ligne,Quantite,formule,cte1,DateModif) values (8,'TCFV15FH','MATIERE',386,1,null,null,now());
</v>
      </c>
      <c r="CE15" s="89" t="str">
        <f t="shared" si="1"/>
        <v/>
      </c>
      <c r="CH15" s="89" t="str">
        <f t="shared" si="1"/>
        <v/>
      </c>
      <c r="CK15" s="89" t="str">
        <f t="shared" si="1"/>
        <v/>
      </c>
      <c r="CN15" s="89" t="str">
        <f t="shared" si="1"/>
        <v/>
      </c>
      <c r="CQ15" s="89" t="str">
        <f t="shared" si="1"/>
        <v/>
      </c>
      <c r="CT15" s="89" t="str">
        <f t="shared" si="2"/>
        <v/>
      </c>
      <c r="CW15" s="89" t="str">
        <f t="shared" si="2"/>
        <v/>
      </c>
      <c r="CZ15" s="89" t="str">
        <f t="shared" si="2"/>
        <v/>
      </c>
      <c r="DC15" s="89" t="str">
        <f t="shared" si="2"/>
        <v/>
      </c>
      <c r="DF15" s="89" t="str">
        <f t="shared" si="2"/>
        <v/>
      </c>
    </row>
    <row r="16" spans="1:112" x14ac:dyDescent="0.25">
      <c r="A16" s="67">
        <f>IF(B16="MATIERE",VLOOKUP($C16,MATIERE!$B$2:$K$601,10,0),IF(B16="MOA",VLOOKUP($C16,ATELIER!$B$2:$K$291,10,0),IF(B16="MOC",VLOOKUP($C16,CHANTIER!$B$2:$K$291,10,0),IF(B16="MP",VLOOKUP($C16,MINIPELLE!$B$2:$K$291,10,0),""))))</f>
        <v>387</v>
      </c>
      <c r="B16" s="89" t="s">
        <v>295</v>
      </c>
      <c r="C16" s="23" t="s">
        <v>734</v>
      </c>
      <c r="D16" s="89" t="s">
        <v>8</v>
      </c>
      <c r="AC16" s="89">
        <v>1</v>
      </c>
      <c r="BG16" s="89" t="str">
        <f t="shared" si="3"/>
        <v/>
      </c>
      <c r="BJ16" s="89" t="str">
        <f t="shared" si="0"/>
        <v/>
      </c>
      <c r="BM16" s="89" t="str">
        <f t="shared" si="0"/>
        <v/>
      </c>
      <c r="BP16" s="89" t="str">
        <f t="shared" si="0"/>
        <v/>
      </c>
      <c r="BS16" s="89" t="str">
        <f t="shared" si="0"/>
        <v/>
      </c>
      <c r="BV16" s="89" t="str">
        <f t="shared" si="0"/>
        <v/>
      </c>
      <c r="BY16" s="89" t="str">
        <f t="shared" si="0"/>
        <v/>
      </c>
      <c r="CB16" s="89" t="str">
        <f t="shared" si="1"/>
        <v/>
      </c>
      <c r="CE16" s="89" t="str">
        <f t="shared" si="1"/>
        <v xml:space="preserve">INSERT INTO SC_SystemeProduits(RefDimension,NomSysteme,typePresta,ligne,Quantite,formule,cte1,DateModif) values (9,'TCFV15FH','MATIERE',387,1,null,null,now());
</v>
      </c>
      <c r="CH16" s="89" t="str">
        <f t="shared" si="1"/>
        <v/>
      </c>
      <c r="CK16" s="89" t="str">
        <f t="shared" si="1"/>
        <v/>
      </c>
      <c r="CN16" s="89" t="str">
        <f t="shared" si="1"/>
        <v/>
      </c>
      <c r="CQ16" s="89" t="str">
        <f t="shared" si="1"/>
        <v/>
      </c>
      <c r="CT16" s="89" t="str">
        <f t="shared" si="2"/>
        <v/>
      </c>
      <c r="CW16" s="89" t="str">
        <f t="shared" si="2"/>
        <v/>
      </c>
      <c r="CZ16" s="89" t="str">
        <f t="shared" si="2"/>
        <v/>
      </c>
      <c r="DC16" s="89" t="str">
        <f t="shared" si="2"/>
        <v/>
      </c>
      <c r="DF16" s="89" t="str">
        <f t="shared" si="2"/>
        <v/>
      </c>
    </row>
    <row r="17" spans="1:110" x14ac:dyDescent="0.25">
      <c r="A17" s="67">
        <f>IF(B17="MATIERE",VLOOKUP($C17,MATIERE!$B$2:$K$601,10,0),IF(B17="MOA",VLOOKUP($C17,ATELIER!$B$2:$K$291,10,0),IF(B17="MOC",VLOOKUP($C17,CHANTIER!$B$2:$K$291,10,0),IF(B17="MP",VLOOKUP($C17,MINIPELLE!$B$2:$K$291,10,0),""))))</f>
        <v>388</v>
      </c>
      <c r="B17" s="89" t="s">
        <v>295</v>
      </c>
      <c r="C17" s="23" t="s">
        <v>735</v>
      </c>
      <c r="D17" s="89" t="s">
        <v>8</v>
      </c>
      <c r="AF17" s="89">
        <v>1</v>
      </c>
      <c r="AI17" s="89">
        <v>1</v>
      </c>
      <c r="BG17" s="89" t="str">
        <f t="shared" si="3"/>
        <v/>
      </c>
      <c r="BJ17" s="89" t="str">
        <f t="shared" si="0"/>
        <v/>
      </c>
      <c r="BM17" s="89" t="str">
        <f t="shared" si="0"/>
        <v/>
      </c>
      <c r="BP17" s="89" t="str">
        <f t="shared" si="0"/>
        <v/>
      </c>
      <c r="BS17" s="89" t="str">
        <f t="shared" si="0"/>
        <v/>
      </c>
      <c r="BV17" s="89" t="str">
        <f t="shared" si="0"/>
        <v/>
      </c>
      <c r="BY17" s="89" t="str">
        <f t="shared" si="0"/>
        <v/>
      </c>
      <c r="CB17" s="89" t="str">
        <f t="shared" si="1"/>
        <v/>
      </c>
      <c r="CE17" s="89" t="str">
        <f t="shared" si="1"/>
        <v/>
      </c>
      <c r="CH17" s="89" t="str">
        <f t="shared" si="1"/>
        <v xml:space="preserve">INSERT INTO SC_SystemeProduits(RefDimension,NomSysteme,typePresta,ligne,Quantite,formule,cte1,DateModif) values (10,'TCFV15FH','MATIERE',388,1,null,null,now());
</v>
      </c>
      <c r="CK17" s="89" t="str">
        <f t="shared" si="1"/>
        <v xml:space="preserve">INSERT INTO SC_SystemeProduits(RefDimension,NomSysteme,typePresta,ligne,Quantite,formule,cte1,DateModif) values (11,'TCFV15FH','MATIERE',388,1,null,null,now());
</v>
      </c>
      <c r="CN17" s="89" t="str">
        <f t="shared" si="1"/>
        <v/>
      </c>
      <c r="CQ17" s="89" t="str">
        <f t="shared" si="1"/>
        <v/>
      </c>
      <c r="CT17" s="89" t="str">
        <f t="shared" si="2"/>
        <v/>
      </c>
      <c r="CW17" s="89" t="str">
        <f t="shared" si="2"/>
        <v/>
      </c>
      <c r="CZ17" s="89" t="str">
        <f t="shared" si="2"/>
        <v/>
      </c>
      <c r="DC17" s="89" t="str">
        <f t="shared" si="2"/>
        <v/>
      </c>
      <c r="DF17" s="89" t="str">
        <f t="shared" si="2"/>
        <v/>
      </c>
    </row>
    <row r="18" spans="1:110" x14ac:dyDescent="0.25">
      <c r="A18" s="67">
        <f>IF(B18="MATIERE",VLOOKUP($C18,MATIERE!$B$2:$K$601,10,0),IF(B18="MOA",VLOOKUP($C18,ATELIER!$B$2:$K$291,10,0),IF(B18="MOC",VLOOKUP($C18,CHANTIER!$B$2:$K$291,10,0),IF(B18="MP",VLOOKUP($C18,MINIPELLE!$B$2:$K$291,10,0),""))))</f>
        <v>389</v>
      </c>
      <c r="B18" s="89" t="s">
        <v>295</v>
      </c>
      <c r="C18" s="23" t="s">
        <v>736</v>
      </c>
      <c r="D18" s="89" t="s">
        <v>8</v>
      </c>
      <c r="AL18" s="89">
        <v>1</v>
      </c>
      <c r="AO18" s="89">
        <v>1</v>
      </c>
      <c r="BG18" s="89" t="str">
        <f t="shared" si="3"/>
        <v/>
      </c>
      <c r="BJ18" s="89" t="str">
        <f t="shared" si="0"/>
        <v/>
      </c>
      <c r="BM18" s="89" t="str">
        <f t="shared" si="0"/>
        <v/>
      </c>
      <c r="BP18" s="89" t="str">
        <f t="shared" si="0"/>
        <v/>
      </c>
      <c r="BS18" s="89" t="str">
        <f t="shared" si="0"/>
        <v/>
      </c>
      <c r="BV18" s="89" t="str">
        <f t="shared" si="0"/>
        <v/>
      </c>
      <c r="BY18" s="89" t="str">
        <f t="shared" si="0"/>
        <v/>
      </c>
      <c r="CB18" s="89" t="str">
        <f t="shared" si="1"/>
        <v/>
      </c>
      <c r="CE18" s="89" t="str">
        <f t="shared" si="1"/>
        <v/>
      </c>
      <c r="CH18" s="89" t="str">
        <f t="shared" si="1"/>
        <v/>
      </c>
      <c r="CK18" s="89" t="str">
        <f t="shared" si="1"/>
        <v/>
      </c>
      <c r="CN18" s="89" t="str">
        <f t="shared" si="1"/>
        <v xml:space="preserve">INSERT INTO SC_SystemeProduits(RefDimension,NomSysteme,typePresta,ligne,Quantite,formule,cte1,DateModif) values (12,'TCFV15FH','MATIERE',389,1,null,null,now());
</v>
      </c>
      <c r="CQ18" s="89" t="str">
        <f t="shared" si="1"/>
        <v xml:space="preserve">INSERT INTO SC_SystemeProduits(RefDimension,NomSysteme,typePresta,ligne,Quantite,formule,cte1,DateModif) values (13,'TCFV15FH','MATIERE',389,1,null,null,now());
</v>
      </c>
      <c r="CT18" s="89" t="str">
        <f t="shared" si="2"/>
        <v/>
      </c>
      <c r="CW18" s="89" t="str">
        <f t="shared" si="2"/>
        <v/>
      </c>
      <c r="CZ18" s="89" t="str">
        <f t="shared" si="2"/>
        <v/>
      </c>
      <c r="DC18" s="89" t="str">
        <f t="shared" si="2"/>
        <v/>
      </c>
      <c r="DF18" s="89" t="str">
        <f t="shared" si="2"/>
        <v/>
      </c>
    </row>
    <row r="19" spans="1:110" x14ac:dyDescent="0.25">
      <c r="A19" s="67">
        <f>IF(B19="MATIERE",VLOOKUP($C19,MATIERE!$B$2:$K$601,10,0),IF(B19="MOA",VLOOKUP($C19,ATELIER!$B$2:$K$291,10,0),IF(B19="MOC",VLOOKUP($C19,CHANTIER!$B$2:$K$291,10,0),IF(B19="MP",VLOOKUP($C19,MINIPELLE!$B$2:$K$291,10,0),""))))</f>
        <v>390</v>
      </c>
      <c r="B19" s="89" t="s">
        <v>295</v>
      </c>
      <c r="C19" s="23" t="s">
        <v>737</v>
      </c>
      <c r="D19" s="89" t="s">
        <v>8</v>
      </c>
      <c r="AR19" s="89">
        <v>1</v>
      </c>
      <c r="BG19" s="89" t="str">
        <f t="shared" si="3"/>
        <v/>
      </c>
      <c r="BJ19" s="89" t="str">
        <f t="shared" si="0"/>
        <v/>
      </c>
      <c r="BM19" s="89" t="str">
        <f t="shared" si="0"/>
        <v/>
      </c>
      <c r="BP19" s="89" t="str">
        <f t="shared" si="0"/>
        <v/>
      </c>
      <c r="BS19" s="89" t="str">
        <f t="shared" si="0"/>
        <v/>
      </c>
      <c r="BV19" s="89" t="str">
        <f t="shared" si="0"/>
        <v/>
      </c>
      <c r="BY19" s="89" t="str">
        <f t="shared" si="0"/>
        <v/>
      </c>
      <c r="CB19" s="89" t="str">
        <f t="shared" si="1"/>
        <v/>
      </c>
      <c r="CE19" s="89" t="str">
        <f t="shared" si="1"/>
        <v/>
      </c>
      <c r="CH19" s="89" t="str">
        <f t="shared" si="1"/>
        <v/>
      </c>
      <c r="CK19" s="89" t="str">
        <f t="shared" si="1"/>
        <v/>
      </c>
      <c r="CN19" s="89" t="str">
        <f t="shared" si="1"/>
        <v/>
      </c>
      <c r="CQ19" s="89" t="str">
        <f t="shared" si="1"/>
        <v/>
      </c>
      <c r="CT19" s="89" t="str">
        <f t="shared" si="2"/>
        <v xml:space="preserve">INSERT INTO SC_SystemeProduits(RefDimension,NomSysteme,typePresta,ligne,Quantite,formule,cte1,DateModif) values (14,'TCFV15FH','MATIERE',390,1,null,null,now());
</v>
      </c>
      <c r="CW19" s="89" t="str">
        <f t="shared" si="2"/>
        <v/>
      </c>
      <c r="CZ19" s="89" t="str">
        <f t="shared" si="2"/>
        <v/>
      </c>
      <c r="DC19" s="89" t="str">
        <f t="shared" si="2"/>
        <v/>
      </c>
      <c r="DF19" s="89" t="str">
        <f t="shared" si="2"/>
        <v/>
      </c>
    </row>
    <row r="20" spans="1:110" x14ac:dyDescent="0.25">
      <c r="A20" s="67">
        <f>IF(B20="MATIERE",VLOOKUP($C20,MATIERE!$B$2:$K$601,10,0),IF(B20="MOA",VLOOKUP($C20,ATELIER!$B$2:$K$291,10,0),IF(B20="MOC",VLOOKUP($C20,CHANTIER!$B$2:$K$291,10,0),IF(B20="MP",VLOOKUP($C20,MINIPELLE!$B$2:$K$291,10,0),""))))</f>
        <v>391</v>
      </c>
      <c r="B20" s="89" t="s">
        <v>295</v>
      </c>
      <c r="C20" s="23" t="s">
        <v>738</v>
      </c>
      <c r="D20" s="89" t="s">
        <v>8</v>
      </c>
      <c r="AU20" s="89">
        <v>1</v>
      </c>
      <c r="BG20" s="89" t="str">
        <f t="shared" si="3"/>
        <v/>
      </c>
      <c r="BJ20" s="89" t="str">
        <f t="shared" ref="BJ20:BJ52" si="4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/>
      </c>
      <c r="BM20" s="89" t="str">
        <f t="shared" ref="BM20:BM52" si="5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/>
      </c>
      <c r="BP20" s="89" t="str">
        <f t="shared" ref="BP20:BP52" si="6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/>
      </c>
      <c r="BS20" s="89" t="str">
        <f t="shared" ref="BS20:BS52" si="7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/>
      </c>
      <c r="BV20" s="89" t="str">
        <f t="shared" ref="BV20:BV52" si="8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/>
      </c>
      <c r="BY20" s="89" t="str">
        <f t="shared" ref="BY20:BY52" si="9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/>
      </c>
      <c r="CB20" s="89" t="str">
        <f t="shared" ref="CB20:CB52" si="10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/>
      </c>
      <c r="CE20" s="89" t="str">
        <f t="shared" ref="CE20:CE52" si="11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/>
      </c>
      <c r="CH20" s="89" t="str">
        <f t="shared" ref="CH20:CH52" si="12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/>
      </c>
      <c r="CK20" s="89" t="str">
        <f t="shared" ref="CK20:CK52" si="13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/>
      </c>
      <c r="CN20" s="89" t="str">
        <f t="shared" ref="CN20:CN52" si="14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/>
      </c>
      <c r="CQ20" s="89" t="str">
        <f t="shared" ref="CQ20:CQ52" si="15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/>
      </c>
      <c r="CT20" s="89" t="str">
        <f t="shared" ref="CT20:CT52" si="16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/>
      </c>
      <c r="CW20" s="89" t="str">
        <f t="shared" ref="CW20:CW52" si="17">IF(AND(AU20="",AV20=""),"",SUBSTITUTE(SUBSTITUTE(SUBSTITUTE(SUBSTITUTE(SUBSTITUTE(SUBSTITUTE(SUBSTITUTE($BG$1,"#SYSTEME#",$A$1),"#DIM#",AU$1),"#TYPE#",$B20),"#LIGNE#",$A20),"#Q#",IF(AV20="",SUBSTITUTE(AU20,",","."),"null")),"#FORMULE#",IF(AV20="","null",CONCATENATE("'",AV20,"'"))),"#CTE#",IF(AW20="","null",CONCATENATE("'",AW20,"'"))))</f>
        <v xml:space="preserve">INSERT INTO SC_SystemeProduits(RefDimension,NomSysteme,typePresta,ligne,Quantite,formule,cte1,DateModif) values (15,'TCFV15FH','MATIERE',391,1,null,null,now());
</v>
      </c>
      <c r="CZ20" s="89" t="str">
        <f t="shared" ref="CZ20:CZ52" si="18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/>
      </c>
      <c r="DC20" s="89" t="str">
        <f t="shared" ref="DC20:DC52" si="19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/>
      </c>
      <c r="DF20" s="89" t="str">
        <f t="shared" ref="DF20:DF52" si="20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/>
      </c>
    </row>
    <row r="21" spans="1:110" x14ac:dyDescent="0.25">
      <c r="A21" s="67">
        <f>IF(B21="MATIERE",VLOOKUP($C21,MATIERE!$B$2:$K$601,10,0),IF(B21="MOA",VLOOKUP($C21,ATELIER!$B$2:$K$291,10,0),IF(B21="MOC",VLOOKUP($C21,CHANTIER!$B$2:$K$291,10,0),IF(B21="MP",VLOOKUP($C21,MINIPELLE!$B$2:$K$291,10,0),""))))</f>
        <v>391</v>
      </c>
      <c r="B21" s="89" t="s">
        <v>295</v>
      </c>
      <c r="C21" s="23" t="s">
        <v>738</v>
      </c>
      <c r="D21" s="89" t="s">
        <v>8</v>
      </c>
      <c r="AX21" s="89">
        <v>1</v>
      </c>
      <c r="BG21" s="89" t="str">
        <f t="shared" si="3"/>
        <v/>
      </c>
      <c r="BJ21" s="89" t="str">
        <f t="shared" si="4"/>
        <v/>
      </c>
      <c r="BM21" s="89" t="str">
        <f t="shared" si="5"/>
        <v/>
      </c>
      <c r="BP21" s="89" t="str">
        <f t="shared" si="6"/>
        <v/>
      </c>
      <c r="BS21" s="89" t="str">
        <f t="shared" si="7"/>
        <v/>
      </c>
      <c r="BV21" s="89" t="str">
        <f t="shared" si="8"/>
        <v/>
      </c>
      <c r="BY21" s="89" t="str">
        <f t="shared" si="9"/>
        <v/>
      </c>
      <c r="CB21" s="89" t="str">
        <f t="shared" si="10"/>
        <v/>
      </c>
      <c r="CE21" s="89" t="str">
        <f t="shared" si="11"/>
        <v/>
      </c>
      <c r="CH21" s="89" t="str">
        <f t="shared" si="12"/>
        <v/>
      </c>
      <c r="CK21" s="89" t="str">
        <f t="shared" si="13"/>
        <v/>
      </c>
      <c r="CN21" s="89" t="str">
        <f t="shared" si="14"/>
        <v/>
      </c>
      <c r="CQ21" s="89" t="str">
        <f t="shared" si="15"/>
        <v/>
      </c>
      <c r="CT21" s="89" t="str">
        <f t="shared" si="16"/>
        <v/>
      </c>
      <c r="CW21" s="89" t="str">
        <f t="shared" si="17"/>
        <v/>
      </c>
      <c r="CZ21" s="89" t="str">
        <f t="shared" si="18"/>
        <v xml:space="preserve">INSERT INTO SC_SystemeProduits(RefDimension,NomSysteme,typePresta,ligne,Quantite,formule,cte1,DateModif) values (16,'TCFV15FH','MATIERE',391,1,null,null,now());
</v>
      </c>
      <c r="DC21" s="89" t="str">
        <f t="shared" si="19"/>
        <v/>
      </c>
      <c r="DF21" s="89" t="str">
        <f t="shared" si="20"/>
        <v/>
      </c>
    </row>
    <row r="22" spans="1:110" x14ac:dyDescent="0.25">
      <c r="A22" s="67">
        <f>IF(B22="MATIERE",VLOOKUP($C22,MATIERE!$B$2:$K$601,10,0),IF(B22="MOA",VLOOKUP($C22,ATELIER!$B$2:$K$291,10,0),IF(B22="MOC",VLOOKUP($C22,CHANTIER!$B$2:$K$291,10,0),IF(B22="MP",VLOOKUP($C22,MINIPELLE!$B$2:$K$291,10,0),""))))</f>
        <v>392</v>
      </c>
      <c r="B22" s="89" t="s">
        <v>295</v>
      </c>
      <c r="C22" s="23" t="s">
        <v>739</v>
      </c>
      <c r="D22" s="89" t="s">
        <v>8</v>
      </c>
      <c r="BA22" s="89">
        <v>1</v>
      </c>
      <c r="BD22" s="89">
        <v>1</v>
      </c>
      <c r="BG22" s="89" t="str">
        <f t="shared" si="3"/>
        <v/>
      </c>
      <c r="BJ22" s="89" t="str">
        <f t="shared" si="4"/>
        <v/>
      </c>
      <c r="BM22" s="89" t="str">
        <f t="shared" si="5"/>
        <v/>
      </c>
      <c r="BP22" s="89" t="str">
        <f t="shared" si="6"/>
        <v/>
      </c>
      <c r="BS22" s="89" t="str">
        <f t="shared" si="7"/>
        <v/>
      </c>
      <c r="BV22" s="89" t="str">
        <f t="shared" si="8"/>
        <v/>
      </c>
      <c r="BY22" s="89" t="str">
        <f t="shared" si="9"/>
        <v/>
      </c>
      <c r="CB22" s="89" t="str">
        <f t="shared" si="10"/>
        <v/>
      </c>
      <c r="CE22" s="89" t="str">
        <f t="shared" si="11"/>
        <v/>
      </c>
      <c r="CH22" s="89" t="str">
        <f t="shared" si="12"/>
        <v/>
      </c>
      <c r="CK22" s="89" t="str">
        <f t="shared" si="13"/>
        <v/>
      </c>
      <c r="CN22" s="89" t="str">
        <f t="shared" si="14"/>
        <v/>
      </c>
      <c r="CQ22" s="89" t="str">
        <f t="shared" si="15"/>
        <v/>
      </c>
      <c r="CT22" s="89" t="str">
        <f t="shared" si="16"/>
        <v/>
      </c>
      <c r="CW22" s="89" t="str">
        <f t="shared" si="17"/>
        <v/>
      </c>
      <c r="CZ22" s="89" t="str">
        <f t="shared" si="18"/>
        <v/>
      </c>
      <c r="DC22" s="89" t="str">
        <f t="shared" si="19"/>
        <v xml:space="preserve">INSERT INTO SC_SystemeProduits(RefDimension,NomSysteme,typePresta,ligne,Quantite,formule,cte1,DateModif) values (17,'TCFV15FH','MATIERE',392,1,null,null,now());
</v>
      </c>
      <c r="DF22" s="89" t="str">
        <f t="shared" si="20"/>
        <v xml:space="preserve">INSERT INTO SC_SystemeProduits(RefDimension,NomSysteme,typePresta,ligne,Quantite,formule,cte1,DateModif) values (18,'TCFV15FH','MATIERE',392,1,null,null,now());
</v>
      </c>
    </row>
    <row r="23" spans="1:110" x14ac:dyDescent="0.25">
      <c r="A23" s="67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s="89" t="s">
        <v>295</v>
      </c>
      <c r="C23" s="89" t="s">
        <v>273</v>
      </c>
      <c r="D23" s="89" t="s">
        <v>42</v>
      </c>
      <c r="E23" s="89">
        <v>2.5</v>
      </c>
      <c r="F23" s="90" t="s">
        <v>673</v>
      </c>
      <c r="G23" s="90" t="s">
        <v>674</v>
      </c>
      <c r="H23" s="89">
        <v>2.5</v>
      </c>
      <c r="I23" s="90" t="s">
        <v>673</v>
      </c>
      <c r="J23" s="90" t="s">
        <v>674</v>
      </c>
      <c r="K23" s="89">
        <v>2.5</v>
      </c>
      <c r="L23" s="90" t="s">
        <v>673</v>
      </c>
      <c r="M23" s="90" t="s">
        <v>674</v>
      </c>
      <c r="N23" s="89">
        <v>2.5</v>
      </c>
      <c r="O23" s="90" t="s">
        <v>673</v>
      </c>
      <c r="P23" s="90" t="s">
        <v>674</v>
      </c>
      <c r="Q23" s="89">
        <v>2.5</v>
      </c>
      <c r="R23" s="90" t="s">
        <v>673</v>
      </c>
      <c r="S23" s="90" t="s">
        <v>674</v>
      </c>
      <c r="T23" s="89">
        <v>2.5</v>
      </c>
      <c r="U23" s="90" t="s">
        <v>673</v>
      </c>
      <c r="V23" s="90" t="s">
        <v>674</v>
      </c>
      <c r="W23" s="89">
        <v>2.5</v>
      </c>
      <c r="X23" s="90" t="s">
        <v>673</v>
      </c>
      <c r="Y23" s="90" t="s">
        <v>674</v>
      </c>
      <c r="Z23" s="89">
        <v>2.5</v>
      </c>
      <c r="AA23" s="90" t="s">
        <v>673</v>
      </c>
      <c r="AB23" s="90" t="s">
        <v>674</v>
      </c>
      <c r="AC23" s="89">
        <v>2.5</v>
      </c>
      <c r="AD23" s="90" t="s">
        <v>673</v>
      </c>
      <c r="AE23" s="90" t="s">
        <v>674</v>
      </c>
      <c r="AF23" s="89">
        <v>2.5</v>
      </c>
      <c r="AG23" s="90" t="s">
        <v>673</v>
      </c>
      <c r="AH23" s="90" t="s">
        <v>674</v>
      </c>
      <c r="AI23" s="89">
        <v>2.5</v>
      </c>
      <c r="AJ23" s="90" t="s">
        <v>673</v>
      </c>
      <c r="AK23" s="90" t="s">
        <v>674</v>
      </c>
      <c r="AL23" s="89">
        <v>2.5</v>
      </c>
      <c r="AM23" s="90" t="s">
        <v>673</v>
      </c>
      <c r="AN23" s="90" t="s">
        <v>674</v>
      </c>
      <c r="AO23" s="89">
        <v>2.5</v>
      </c>
      <c r="AP23" s="90" t="s">
        <v>673</v>
      </c>
      <c r="AQ23" s="90" t="s">
        <v>674</v>
      </c>
      <c r="AR23" s="89">
        <v>2.5</v>
      </c>
      <c r="AS23" s="90" t="s">
        <v>673</v>
      </c>
      <c r="AT23" s="90" t="s">
        <v>674</v>
      </c>
      <c r="AU23" s="89">
        <v>2.5</v>
      </c>
      <c r="AV23" s="90" t="s">
        <v>673</v>
      </c>
      <c r="AW23" s="90" t="s">
        <v>674</v>
      </c>
      <c r="AX23" s="89">
        <v>2.5</v>
      </c>
      <c r="AY23" s="90" t="s">
        <v>673</v>
      </c>
      <c r="AZ23" s="90" t="s">
        <v>674</v>
      </c>
      <c r="BA23" s="89">
        <v>2.5</v>
      </c>
      <c r="BB23" s="90" t="s">
        <v>673</v>
      </c>
      <c r="BC23" s="90" t="s">
        <v>674</v>
      </c>
      <c r="BD23" s="89">
        <v>2.5</v>
      </c>
      <c r="BE23" s="90" t="s">
        <v>673</v>
      </c>
      <c r="BF23" s="90" t="s">
        <v>674</v>
      </c>
      <c r="BG23" s="89" t="str">
        <f t="shared" si="3"/>
        <v xml:space="preserve">INSERT INTO SC_SystemeProduits(RefDimension,NomSysteme,typePresta,ligne,Quantite,formule,cte1,DateModif) values (1,'TCFV15FH','MATIERE',360,null,'CTE1*1','LARGEUR',now());
</v>
      </c>
      <c r="BJ23" s="89" t="str">
        <f t="shared" si="4"/>
        <v xml:space="preserve">INSERT INTO SC_SystemeProduits(RefDimension,NomSysteme,typePresta,ligne,Quantite,formule,cte1,DateModif) values (2,'TCFV15FH','MATIERE',360,null,'CTE1*1','LARGEUR',now());
</v>
      </c>
      <c r="BM23" s="89" t="str">
        <f t="shared" si="5"/>
        <v xml:space="preserve">INSERT INTO SC_SystemeProduits(RefDimension,NomSysteme,typePresta,ligne,Quantite,formule,cte1,DateModif) values (3,'TCFV15FH','MATIERE',360,null,'CTE1*1','LARGEUR',now());
</v>
      </c>
      <c r="BP23" s="89" t="str">
        <f t="shared" si="6"/>
        <v xml:space="preserve">INSERT INTO SC_SystemeProduits(RefDimension,NomSysteme,typePresta,ligne,Quantite,formule,cte1,DateModif) values (4,'TCFV15FH','MATIERE',360,null,'CTE1*1','LARGEUR',now());
</v>
      </c>
      <c r="BS23" s="89" t="str">
        <f t="shared" si="7"/>
        <v xml:space="preserve">INSERT INTO SC_SystemeProduits(RefDimension,NomSysteme,typePresta,ligne,Quantite,formule,cte1,DateModif) values (5,'TCFV15FH','MATIERE',360,null,'CTE1*1','LARGEUR',now());
</v>
      </c>
      <c r="BV23" s="89" t="str">
        <f t="shared" si="8"/>
        <v xml:space="preserve">INSERT INTO SC_SystemeProduits(RefDimension,NomSysteme,typePresta,ligne,Quantite,formule,cte1,DateModif) values (6,'TCFV15FH','MATIERE',360,null,'CTE1*1','LARGEUR',now());
</v>
      </c>
      <c r="BY23" s="89" t="str">
        <f t="shared" si="9"/>
        <v xml:space="preserve">INSERT INTO SC_SystemeProduits(RefDimension,NomSysteme,typePresta,ligne,Quantite,formule,cte1,DateModif) values (7,'TCFV15FH','MATIERE',360,null,'CTE1*1','LARGEUR',now());
</v>
      </c>
      <c r="CB23" s="89" t="str">
        <f t="shared" si="10"/>
        <v xml:space="preserve">INSERT INTO SC_SystemeProduits(RefDimension,NomSysteme,typePresta,ligne,Quantite,formule,cte1,DateModif) values (8,'TCFV15FH','MATIERE',360,null,'CTE1*1','LARGEUR',now());
</v>
      </c>
      <c r="CE23" s="89" t="str">
        <f t="shared" si="11"/>
        <v xml:space="preserve">INSERT INTO SC_SystemeProduits(RefDimension,NomSysteme,typePresta,ligne,Quantite,formule,cte1,DateModif) values (9,'TCFV15FH','MATIERE',360,null,'CTE1*1','LARGEUR',now());
</v>
      </c>
      <c r="CH23" s="89" t="str">
        <f t="shared" si="12"/>
        <v xml:space="preserve">INSERT INTO SC_SystemeProduits(RefDimension,NomSysteme,typePresta,ligne,Quantite,formule,cte1,DateModif) values (10,'TCFV15FH','MATIERE',360,null,'CTE1*1','LARGEUR',now());
</v>
      </c>
      <c r="CK23" s="89" t="str">
        <f t="shared" si="13"/>
        <v xml:space="preserve">INSERT INTO SC_SystemeProduits(RefDimension,NomSysteme,typePresta,ligne,Quantite,formule,cte1,DateModif) values (11,'TCFV15FH','MATIERE',360,null,'CTE1*1','LARGEUR',now());
</v>
      </c>
      <c r="CN23" s="89" t="str">
        <f t="shared" si="14"/>
        <v xml:space="preserve">INSERT INTO SC_SystemeProduits(RefDimension,NomSysteme,typePresta,ligne,Quantite,formule,cte1,DateModif) values (12,'TCFV15FH','MATIERE',360,null,'CTE1*1','LARGEUR',now());
</v>
      </c>
      <c r="CQ23" s="89" t="str">
        <f t="shared" si="15"/>
        <v xml:space="preserve">INSERT INTO SC_SystemeProduits(RefDimension,NomSysteme,typePresta,ligne,Quantite,formule,cte1,DateModif) values (13,'TCFV15FH','MATIERE',360,null,'CTE1*1','LARGEUR',now());
</v>
      </c>
      <c r="CT23" s="89" t="str">
        <f t="shared" si="16"/>
        <v xml:space="preserve">INSERT INTO SC_SystemeProduits(RefDimension,NomSysteme,typePresta,ligne,Quantite,formule,cte1,DateModif) values (14,'TCFV15FH','MATIERE',360,null,'CTE1*1','LARGEUR',now());
</v>
      </c>
      <c r="CW23" s="89" t="str">
        <f t="shared" si="17"/>
        <v xml:space="preserve">INSERT INTO SC_SystemeProduits(RefDimension,NomSysteme,typePresta,ligne,Quantite,formule,cte1,DateModif) values (15,'TCFV15FH','MATIERE',360,null,'CTE1*1','LARGEUR',now());
</v>
      </c>
      <c r="CZ23" s="89" t="str">
        <f t="shared" si="18"/>
        <v xml:space="preserve">INSERT INTO SC_SystemeProduits(RefDimension,NomSysteme,typePresta,ligne,Quantite,formule,cte1,DateModif) values (16,'TCFV15FH','MATIERE',360,null,'CTE1*1','LARGEUR',now());
</v>
      </c>
      <c r="DC23" s="89" t="str">
        <f t="shared" si="19"/>
        <v xml:space="preserve">INSERT INTO SC_SystemeProduits(RefDimension,NomSysteme,typePresta,ligne,Quantite,formule,cte1,DateModif) values (17,'TCFV15FH','MATIERE',360,null,'CTE1*1','LARGEUR',now());
</v>
      </c>
      <c r="DF23" s="89" t="str">
        <f t="shared" si="20"/>
        <v xml:space="preserve">INSERT INTO SC_SystemeProduits(RefDimension,NomSysteme,typePresta,ligne,Quantite,formule,cte1,DateModif) values (18,'TCFV15FH','MATIERE',360,null,'CTE1*1','LARGEUR',now());
</v>
      </c>
    </row>
    <row r="24" spans="1:110" x14ac:dyDescent="0.25">
      <c r="A24" s="67">
        <f>IF(B24="MATIERE",VLOOKUP($C24,MATIERE!$B$2:$K$601,10,0),IF(B24="MOA",VLOOKUP($C24,ATELIER!$B$2:$K$291,10,0),IF(B24="MOC",VLOOKUP($C24,CHANTIER!$B$2:$K$291,10,0),IF(B24="MP",VLOOKUP($C24,MINIPELLE!$B$2:$K$291,10,0),""))))</f>
        <v>454</v>
      </c>
      <c r="B24" s="89" t="s">
        <v>295</v>
      </c>
      <c r="C24" s="118" t="s">
        <v>1423</v>
      </c>
      <c r="D24" s="89" t="s">
        <v>8</v>
      </c>
      <c r="E24" s="89">
        <v>2</v>
      </c>
      <c r="H24" s="89">
        <v>2</v>
      </c>
      <c r="K24" s="89">
        <v>2</v>
      </c>
      <c r="N24" s="89">
        <v>2</v>
      </c>
      <c r="Q24" s="89">
        <v>2</v>
      </c>
      <c r="T24" s="89">
        <v>2</v>
      </c>
      <c r="W24" s="89">
        <v>2</v>
      </c>
      <c r="Z24" s="89">
        <v>2</v>
      </c>
      <c r="AC24" s="89">
        <v>2</v>
      </c>
      <c r="AF24" s="89">
        <v>2</v>
      </c>
      <c r="AI24" s="89">
        <v>2</v>
      </c>
      <c r="AL24" s="89">
        <v>2</v>
      </c>
      <c r="AO24" s="89">
        <v>2</v>
      </c>
      <c r="AR24" s="89">
        <v>2</v>
      </c>
      <c r="AU24" s="89">
        <v>2</v>
      </c>
      <c r="AX24" s="89">
        <v>2</v>
      </c>
      <c r="BA24" s="89">
        <v>2</v>
      </c>
      <c r="BD24" s="89">
        <v>2</v>
      </c>
      <c r="BG24" s="89" t="str">
        <f t="shared" si="3"/>
        <v xml:space="preserve">INSERT INTO SC_SystemeProduits(RefDimension,NomSysteme,typePresta,ligne,Quantite,formule,cte1,DateModif) values (1,'TCFV15FH','MATIERE',454,2,null,null,now());
</v>
      </c>
      <c r="BJ24" s="89" t="str">
        <f t="shared" si="4"/>
        <v xml:space="preserve">INSERT INTO SC_SystemeProduits(RefDimension,NomSysteme,typePresta,ligne,Quantite,formule,cte1,DateModif) values (2,'TCFV15FH','MATIERE',454,2,null,null,now());
</v>
      </c>
      <c r="BM24" s="89" t="str">
        <f t="shared" si="5"/>
        <v xml:space="preserve">INSERT INTO SC_SystemeProduits(RefDimension,NomSysteme,typePresta,ligne,Quantite,formule,cte1,DateModif) values (3,'TCFV15FH','MATIERE',454,2,null,null,now());
</v>
      </c>
      <c r="BP24" s="89" t="str">
        <f t="shared" si="6"/>
        <v xml:space="preserve">INSERT INTO SC_SystemeProduits(RefDimension,NomSysteme,typePresta,ligne,Quantite,formule,cte1,DateModif) values (4,'TCFV15FH','MATIERE',454,2,null,null,now());
</v>
      </c>
      <c r="BS24" s="89" t="str">
        <f t="shared" si="7"/>
        <v xml:space="preserve">INSERT INTO SC_SystemeProduits(RefDimension,NomSysteme,typePresta,ligne,Quantite,formule,cte1,DateModif) values (5,'TCFV15FH','MATIERE',454,2,null,null,now());
</v>
      </c>
      <c r="BV24" s="89" t="str">
        <f t="shared" si="8"/>
        <v xml:space="preserve">INSERT INTO SC_SystemeProduits(RefDimension,NomSysteme,typePresta,ligne,Quantite,formule,cte1,DateModif) values (6,'TCFV15FH','MATIERE',454,2,null,null,now());
</v>
      </c>
      <c r="BY24" s="89" t="str">
        <f t="shared" si="9"/>
        <v xml:space="preserve">INSERT INTO SC_SystemeProduits(RefDimension,NomSysteme,typePresta,ligne,Quantite,formule,cte1,DateModif) values (7,'TCFV15FH','MATIERE',454,2,null,null,now());
</v>
      </c>
      <c r="CB24" s="89" t="str">
        <f t="shared" si="10"/>
        <v xml:space="preserve">INSERT INTO SC_SystemeProduits(RefDimension,NomSysteme,typePresta,ligne,Quantite,formule,cte1,DateModif) values (8,'TCFV15FH','MATIERE',454,2,null,null,now());
</v>
      </c>
      <c r="CE24" s="89" t="str">
        <f t="shared" si="11"/>
        <v xml:space="preserve">INSERT INTO SC_SystemeProduits(RefDimension,NomSysteme,typePresta,ligne,Quantite,formule,cte1,DateModif) values (9,'TCFV15FH','MATIERE',454,2,null,null,now());
</v>
      </c>
      <c r="CH24" s="89" t="str">
        <f t="shared" si="12"/>
        <v xml:space="preserve">INSERT INTO SC_SystemeProduits(RefDimension,NomSysteme,typePresta,ligne,Quantite,formule,cte1,DateModif) values (10,'TCFV15FH','MATIERE',454,2,null,null,now());
</v>
      </c>
      <c r="CK24" s="89" t="str">
        <f t="shared" si="13"/>
        <v xml:space="preserve">INSERT INTO SC_SystemeProduits(RefDimension,NomSysteme,typePresta,ligne,Quantite,formule,cte1,DateModif) values (11,'TCFV15FH','MATIERE',454,2,null,null,now());
</v>
      </c>
      <c r="CN24" s="89" t="str">
        <f t="shared" si="14"/>
        <v xml:space="preserve">INSERT INTO SC_SystemeProduits(RefDimension,NomSysteme,typePresta,ligne,Quantite,formule,cte1,DateModif) values (12,'TCFV15FH','MATIERE',454,2,null,null,now());
</v>
      </c>
      <c r="CQ24" s="89" t="str">
        <f t="shared" si="15"/>
        <v xml:space="preserve">INSERT INTO SC_SystemeProduits(RefDimension,NomSysteme,typePresta,ligne,Quantite,formule,cte1,DateModif) values (13,'TCFV15FH','MATIERE',454,2,null,null,now());
</v>
      </c>
      <c r="CT24" s="89" t="str">
        <f t="shared" si="16"/>
        <v xml:space="preserve">INSERT INTO SC_SystemeProduits(RefDimension,NomSysteme,typePresta,ligne,Quantite,formule,cte1,DateModif) values (14,'TCFV15FH','MATIERE',454,2,null,null,now());
</v>
      </c>
      <c r="CW24" s="89" t="str">
        <f t="shared" si="17"/>
        <v xml:space="preserve">INSERT INTO SC_SystemeProduits(RefDimension,NomSysteme,typePresta,ligne,Quantite,formule,cte1,DateModif) values (15,'TCFV15FH','MATIERE',454,2,null,null,now());
</v>
      </c>
      <c r="CZ24" s="89" t="str">
        <f t="shared" si="18"/>
        <v xml:space="preserve">INSERT INTO SC_SystemeProduits(RefDimension,NomSysteme,typePresta,ligne,Quantite,formule,cte1,DateModif) values (16,'TCFV15FH','MATIERE',454,2,null,null,now());
</v>
      </c>
      <c r="DC24" s="89" t="str">
        <f t="shared" si="19"/>
        <v xml:space="preserve">INSERT INTO SC_SystemeProduits(RefDimension,NomSysteme,typePresta,ligne,Quantite,formule,cte1,DateModif) values (17,'TCFV15FH','MATIERE',454,2,null,null,now());
</v>
      </c>
      <c r="DF24" s="89" t="str">
        <f t="shared" si="20"/>
        <v xml:space="preserve">INSERT INTO SC_SystemeProduits(RefDimension,NomSysteme,typePresta,ligne,Quantite,formule,cte1,DateModif) values (18,'TCFV15FH','MATIERE',454,2,null,null,now());
</v>
      </c>
    </row>
    <row r="25" spans="1:110" x14ac:dyDescent="0.25">
      <c r="A25" s="67">
        <f>IF(B25="MATIERE",VLOOKUP($C25,MATIERE!$B$2:$K$601,10,0),IF(B25="MOA",VLOOKUP($C25,ATELIER!$B$2:$K$291,10,0),IF(B25="MOC",VLOOKUP($C25,CHANTIER!$B$2:$K$291,10,0),IF(B25="MP",VLOOKUP($C25,MINIPELLE!$B$2:$K$291,10,0),""))))</f>
        <v>374</v>
      </c>
      <c r="B25" s="89" t="s">
        <v>295</v>
      </c>
      <c r="C25" s="89" t="s">
        <v>277</v>
      </c>
      <c r="D25" s="89" t="s">
        <v>8</v>
      </c>
      <c r="E25" s="89">
        <v>0.36000000000000004</v>
      </c>
      <c r="F25" s="90" t="s">
        <v>716</v>
      </c>
      <c r="G25" s="90" t="s">
        <v>715</v>
      </c>
      <c r="H25" s="89">
        <v>0.36000000000000004</v>
      </c>
      <c r="I25" s="90" t="s">
        <v>716</v>
      </c>
      <c r="J25" s="90" t="s">
        <v>715</v>
      </c>
      <c r="K25" s="89">
        <v>0.36000000000000004</v>
      </c>
      <c r="L25" s="90" t="s">
        <v>716</v>
      </c>
      <c r="M25" s="90" t="s">
        <v>715</v>
      </c>
      <c r="N25" s="89">
        <v>0.36000000000000004</v>
      </c>
      <c r="O25" s="90" t="s">
        <v>716</v>
      </c>
      <c r="P25" s="90" t="s">
        <v>715</v>
      </c>
      <c r="Q25" s="89">
        <v>0.36000000000000004</v>
      </c>
      <c r="R25" s="90" t="s">
        <v>716</v>
      </c>
      <c r="S25" s="90" t="s">
        <v>715</v>
      </c>
      <c r="T25" s="89">
        <v>0.36000000000000004</v>
      </c>
      <c r="U25" s="90" t="s">
        <v>716</v>
      </c>
      <c r="V25" s="90" t="s">
        <v>715</v>
      </c>
      <c r="W25" s="89">
        <v>0.36000000000000004</v>
      </c>
      <c r="X25" s="90" t="s">
        <v>716</v>
      </c>
      <c r="Y25" s="90" t="s">
        <v>715</v>
      </c>
      <c r="Z25" s="89">
        <v>0.36000000000000004</v>
      </c>
      <c r="AA25" s="90" t="s">
        <v>716</v>
      </c>
      <c r="AB25" s="90" t="s">
        <v>715</v>
      </c>
      <c r="AC25" s="89">
        <v>0.36000000000000004</v>
      </c>
      <c r="AD25" s="90" t="s">
        <v>716</v>
      </c>
      <c r="AE25" s="90" t="s">
        <v>715</v>
      </c>
      <c r="AF25" s="89">
        <v>0.36000000000000004</v>
      </c>
      <c r="AG25" s="90" t="s">
        <v>716</v>
      </c>
      <c r="AH25" s="90" t="s">
        <v>715</v>
      </c>
      <c r="AI25" s="89">
        <v>0.36000000000000004</v>
      </c>
      <c r="AJ25" s="90" t="s">
        <v>716</v>
      </c>
      <c r="AK25" s="90" t="s">
        <v>715</v>
      </c>
      <c r="AL25" s="89">
        <v>0.36000000000000004</v>
      </c>
      <c r="AM25" s="90" t="s">
        <v>716</v>
      </c>
      <c r="AN25" s="90" t="s">
        <v>715</v>
      </c>
      <c r="AO25" s="89">
        <v>0.36000000000000004</v>
      </c>
      <c r="AP25" s="90" t="s">
        <v>716</v>
      </c>
      <c r="AQ25" s="90" t="s">
        <v>715</v>
      </c>
      <c r="AR25" s="89">
        <v>0.36000000000000004</v>
      </c>
      <c r="AS25" s="90" t="s">
        <v>716</v>
      </c>
      <c r="AT25" s="90" t="s">
        <v>715</v>
      </c>
      <c r="AU25" s="89">
        <v>0.36000000000000004</v>
      </c>
      <c r="AV25" s="90" t="s">
        <v>716</v>
      </c>
      <c r="AW25" s="90" t="s">
        <v>715</v>
      </c>
      <c r="AX25" s="89">
        <v>0.36000000000000004</v>
      </c>
      <c r="AY25" s="90" t="s">
        <v>716</v>
      </c>
      <c r="AZ25" s="90" t="s">
        <v>715</v>
      </c>
      <c r="BA25" s="89">
        <v>0.36000000000000004</v>
      </c>
      <c r="BB25" s="90" t="s">
        <v>716</v>
      </c>
      <c r="BC25" s="90" t="s">
        <v>715</v>
      </c>
      <c r="BD25" s="89">
        <v>0.36000000000000004</v>
      </c>
      <c r="BE25" s="90" t="s">
        <v>716</v>
      </c>
      <c r="BF25" s="90" t="s">
        <v>715</v>
      </c>
      <c r="BG25" s="89" t="str">
        <f t="shared" si="3"/>
        <v xml:space="preserve">INSERT INTO SC_SystemeProduits(RefDimension,NomSysteme,typePresta,ligne,Quantite,formule,cte1,DateModif) values (1,'TCFV15FH','MATIERE',374,null,'1.8*0.05*CTE1','SURFACE',now());
</v>
      </c>
      <c r="BJ25" s="89" t="str">
        <f t="shared" si="4"/>
        <v xml:space="preserve">INSERT INTO SC_SystemeProduits(RefDimension,NomSysteme,typePresta,ligne,Quantite,formule,cte1,DateModif) values (2,'TCFV15FH','MATIERE',374,null,'1.8*0.05*CTE1','SURFACE',now());
</v>
      </c>
      <c r="BM25" s="89" t="str">
        <f t="shared" si="5"/>
        <v xml:space="preserve">INSERT INTO SC_SystemeProduits(RefDimension,NomSysteme,typePresta,ligne,Quantite,formule,cte1,DateModif) values (3,'TCFV15FH','MATIERE',374,null,'1.8*0.05*CTE1','SURFACE',now());
</v>
      </c>
      <c r="BP25" s="89" t="str">
        <f t="shared" si="6"/>
        <v xml:space="preserve">INSERT INTO SC_SystemeProduits(RefDimension,NomSysteme,typePresta,ligne,Quantite,formule,cte1,DateModif) values (4,'TCFV15FH','MATIERE',374,null,'1.8*0.05*CTE1','SURFACE',now());
</v>
      </c>
      <c r="BS25" s="89" t="str">
        <f t="shared" si="7"/>
        <v xml:space="preserve">INSERT INTO SC_SystemeProduits(RefDimension,NomSysteme,typePresta,ligne,Quantite,formule,cte1,DateModif) values (5,'TCFV15FH','MATIERE',374,null,'1.8*0.05*CTE1','SURFACE',now());
</v>
      </c>
      <c r="BV25" s="89" t="str">
        <f t="shared" si="8"/>
        <v xml:space="preserve">INSERT INTO SC_SystemeProduits(RefDimension,NomSysteme,typePresta,ligne,Quantite,formule,cte1,DateModif) values (6,'TCFV15FH','MATIERE',374,null,'1.8*0.05*CTE1','SURFACE',now());
</v>
      </c>
      <c r="BY25" s="89" t="str">
        <f t="shared" si="9"/>
        <v xml:space="preserve">INSERT INTO SC_SystemeProduits(RefDimension,NomSysteme,typePresta,ligne,Quantite,formule,cte1,DateModif) values (7,'TCFV15FH','MATIERE',374,null,'1.8*0.05*CTE1','SURFACE',now());
</v>
      </c>
      <c r="CB25" s="89" t="str">
        <f t="shared" si="10"/>
        <v xml:space="preserve">INSERT INTO SC_SystemeProduits(RefDimension,NomSysteme,typePresta,ligne,Quantite,formule,cte1,DateModif) values (8,'TCFV15FH','MATIERE',374,null,'1.8*0.05*CTE1','SURFACE',now());
</v>
      </c>
      <c r="CE25" s="89" t="str">
        <f t="shared" si="11"/>
        <v xml:space="preserve">INSERT INTO SC_SystemeProduits(RefDimension,NomSysteme,typePresta,ligne,Quantite,formule,cte1,DateModif) values (9,'TCFV15FH','MATIERE',374,null,'1.8*0.05*CTE1','SURFACE',now());
</v>
      </c>
      <c r="CH25" s="89" t="str">
        <f t="shared" si="12"/>
        <v xml:space="preserve">INSERT INTO SC_SystemeProduits(RefDimension,NomSysteme,typePresta,ligne,Quantite,formule,cte1,DateModif) values (10,'TCFV15FH','MATIERE',374,null,'1.8*0.05*CTE1','SURFACE',now());
</v>
      </c>
      <c r="CK25" s="89" t="str">
        <f t="shared" si="13"/>
        <v xml:space="preserve">INSERT INTO SC_SystemeProduits(RefDimension,NomSysteme,typePresta,ligne,Quantite,formule,cte1,DateModif) values (11,'TCFV15FH','MATIERE',374,null,'1.8*0.05*CTE1','SURFACE',now());
</v>
      </c>
      <c r="CN25" s="89" t="str">
        <f t="shared" si="14"/>
        <v xml:space="preserve">INSERT INTO SC_SystemeProduits(RefDimension,NomSysteme,typePresta,ligne,Quantite,formule,cte1,DateModif) values (12,'TCFV15FH','MATIERE',374,null,'1.8*0.05*CTE1','SURFACE',now());
</v>
      </c>
      <c r="CQ25" s="89" t="str">
        <f t="shared" si="15"/>
        <v xml:space="preserve">INSERT INTO SC_SystemeProduits(RefDimension,NomSysteme,typePresta,ligne,Quantite,formule,cte1,DateModif) values (13,'TCFV15FH','MATIERE',374,null,'1.8*0.05*CTE1','SURFACE',now());
</v>
      </c>
      <c r="CT25" s="89" t="str">
        <f t="shared" si="16"/>
        <v xml:space="preserve">INSERT INTO SC_SystemeProduits(RefDimension,NomSysteme,typePresta,ligne,Quantite,formule,cte1,DateModif) values (14,'TCFV15FH','MATIERE',374,null,'1.8*0.05*CTE1','SURFACE',now());
</v>
      </c>
      <c r="CW25" s="89" t="str">
        <f t="shared" si="17"/>
        <v xml:space="preserve">INSERT INTO SC_SystemeProduits(RefDimension,NomSysteme,typePresta,ligne,Quantite,formule,cte1,DateModif) values (15,'TCFV15FH','MATIERE',374,null,'1.8*0.05*CTE1','SURFACE',now());
</v>
      </c>
      <c r="CZ25" s="89" t="str">
        <f t="shared" si="18"/>
        <v xml:space="preserve">INSERT INTO SC_SystemeProduits(RefDimension,NomSysteme,typePresta,ligne,Quantite,formule,cte1,DateModif) values (16,'TCFV15FH','MATIERE',374,null,'1.8*0.05*CTE1','SURFACE',now());
</v>
      </c>
      <c r="DC25" s="89" t="str">
        <f t="shared" si="19"/>
        <v xml:space="preserve">INSERT INTO SC_SystemeProduits(RefDimension,NomSysteme,typePresta,ligne,Quantite,formule,cte1,DateModif) values (17,'TCFV15FH','MATIERE',374,null,'1.8*0.05*CTE1','SURFACE',now());
</v>
      </c>
      <c r="DF25" s="89" t="str">
        <f t="shared" si="20"/>
        <v xml:space="preserve">INSERT INTO SC_SystemeProduits(RefDimension,NomSysteme,typePresta,ligne,Quantite,formule,cte1,DateModif) values (18,'TCFV15FH','MATIERE',374,null,'1.8*0.05*CTE1','SURFACE',now());
</v>
      </c>
    </row>
    <row r="26" spans="1:110" x14ac:dyDescent="0.25">
      <c r="A26" s="67">
        <f>IF(B26="MATIERE",VLOOKUP($C26,MATIERE!$B$2:$K$601,10,0),IF(B26="MOA",VLOOKUP($C26,ATELIER!$B$2:$K$291,10,0),IF(B26="MOC",VLOOKUP($C26,CHANTIER!$B$2:$K$291,10,0),IF(B26="MP",VLOOKUP($C26,MINIPELLE!$B$2:$K$291,10,0),""))))</f>
        <v>361</v>
      </c>
      <c r="B26" s="89" t="s">
        <v>295</v>
      </c>
      <c r="C26" s="103" t="s">
        <v>1908</v>
      </c>
      <c r="D26" s="89" t="s">
        <v>8</v>
      </c>
      <c r="E26" s="89">
        <v>0.5</v>
      </c>
      <c r="H26" s="89">
        <v>0.5</v>
      </c>
      <c r="K26" s="89">
        <v>0.5</v>
      </c>
      <c r="N26" s="89">
        <v>0.5</v>
      </c>
      <c r="Q26" s="89">
        <v>0.5</v>
      </c>
      <c r="T26" s="89">
        <v>0.5</v>
      </c>
      <c r="W26" s="89">
        <v>0.5</v>
      </c>
      <c r="Z26" s="89">
        <v>0.5</v>
      </c>
      <c r="AC26" s="89">
        <v>0.5</v>
      </c>
      <c r="AF26" s="89">
        <v>0.5</v>
      </c>
      <c r="AI26" s="89">
        <v>0.5</v>
      </c>
      <c r="AL26" s="89">
        <v>0.5</v>
      </c>
      <c r="AO26" s="89">
        <v>0.5</v>
      </c>
      <c r="AR26" s="89">
        <v>0.5</v>
      </c>
      <c r="AU26" s="89">
        <v>0.5</v>
      </c>
      <c r="AX26" s="89">
        <v>0.5</v>
      </c>
      <c r="BA26" s="89">
        <v>0.5</v>
      </c>
      <c r="BD26" s="89">
        <v>0.5</v>
      </c>
      <c r="BG26" s="89" t="str">
        <f t="shared" si="3"/>
        <v xml:space="preserve">INSERT INTO SC_SystemeProduits(RefDimension,NomSysteme,typePresta,ligne,Quantite,formule,cte1,DateModif) values (1,'TCFV15FH','MATIERE',361,0.5,null,null,now());
</v>
      </c>
      <c r="BJ26" s="89" t="str">
        <f t="shared" si="4"/>
        <v xml:space="preserve">INSERT INTO SC_SystemeProduits(RefDimension,NomSysteme,typePresta,ligne,Quantite,formule,cte1,DateModif) values (2,'TCFV15FH','MATIERE',361,0.5,null,null,now());
</v>
      </c>
      <c r="BM26" s="89" t="str">
        <f t="shared" si="5"/>
        <v xml:space="preserve">INSERT INTO SC_SystemeProduits(RefDimension,NomSysteme,typePresta,ligne,Quantite,formule,cte1,DateModif) values (3,'TCFV15FH','MATIERE',361,0.5,null,null,now());
</v>
      </c>
      <c r="BP26" s="89" t="str">
        <f t="shared" si="6"/>
        <v xml:space="preserve">INSERT INTO SC_SystemeProduits(RefDimension,NomSysteme,typePresta,ligne,Quantite,formule,cte1,DateModif) values (4,'TCFV15FH','MATIERE',361,0.5,null,null,now());
</v>
      </c>
      <c r="BS26" s="89" t="str">
        <f t="shared" si="7"/>
        <v xml:space="preserve">INSERT INTO SC_SystemeProduits(RefDimension,NomSysteme,typePresta,ligne,Quantite,formule,cte1,DateModif) values (5,'TCFV15FH','MATIERE',361,0.5,null,null,now());
</v>
      </c>
      <c r="BV26" s="89" t="str">
        <f t="shared" si="8"/>
        <v xml:space="preserve">INSERT INTO SC_SystemeProduits(RefDimension,NomSysteme,typePresta,ligne,Quantite,formule,cte1,DateModif) values (6,'TCFV15FH','MATIERE',361,0.5,null,null,now());
</v>
      </c>
      <c r="BY26" s="89" t="str">
        <f t="shared" si="9"/>
        <v xml:space="preserve">INSERT INTO SC_SystemeProduits(RefDimension,NomSysteme,typePresta,ligne,Quantite,formule,cte1,DateModif) values (7,'TCFV15FH','MATIERE',361,0.5,null,null,now());
</v>
      </c>
      <c r="CB26" s="89" t="str">
        <f t="shared" si="10"/>
        <v xml:space="preserve">INSERT INTO SC_SystemeProduits(RefDimension,NomSysteme,typePresta,ligne,Quantite,formule,cte1,DateModif) values (8,'TCFV15FH','MATIERE',361,0.5,null,null,now());
</v>
      </c>
      <c r="CE26" s="89" t="str">
        <f t="shared" si="11"/>
        <v xml:space="preserve">INSERT INTO SC_SystemeProduits(RefDimension,NomSysteme,typePresta,ligne,Quantite,formule,cte1,DateModif) values (9,'TCFV15FH','MATIERE',361,0.5,null,null,now());
</v>
      </c>
      <c r="CH26" s="89" t="str">
        <f t="shared" si="12"/>
        <v xml:space="preserve">INSERT INTO SC_SystemeProduits(RefDimension,NomSysteme,typePresta,ligne,Quantite,formule,cte1,DateModif) values (10,'TCFV15FH','MATIERE',361,0.5,null,null,now());
</v>
      </c>
      <c r="CK26" s="89" t="str">
        <f t="shared" si="13"/>
        <v xml:space="preserve">INSERT INTO SC_SystemeProduits(RefDimension,NomSysteme,typePresta,ligne,Quantite,formule,cte1,DateModif) values (11,'TCFV15FH','MATIERE',361,0.5,null,null,now());
</v>
      </c>
      <c r="CN26" s="89" t="str">
        <f t="shared" si="14"/>
        <v xml:space="preserve">INSERT INTO SC_SystemeProduits(RefDimension,NomSysteme,typePresta,ligne,Quantite,formule,cte1,DateModif) values (12,'TCFV15FH','MATIERE',361,0.5,null,null,now());
</v>
      </c>
      <c r="CQ26" s="89" t="str">
        <f t="shared" si="15"/>
        <v xml:space="preserve">INSERT INTO SC_SystemeProduits(RefDimension,NomSysteme,typePresta,ligne,Quantite,formule,cte1,DateModif) values (13,'TCFV15FH','MATIERE',361,0.5,null,null,now());
</v>
      </c>
      <c r="CT26" s="89" t="str">
        <f t="shared" si="16"/>
        <v xml:space="preserve">INSERT INTO SC_SystemeProduits(RefDimension,NomSysteme,typePresta,ligne,Quantite,formule,cte1,DateModif) values (14,'TCFV15FH','MATIERE',361,0.5,null,null,now());
</v>
      </c>
      <c r="CW26" s="89" t="str">
        <f t="shared" si="17"/>
        <v xml:space="preserve">INSERT INTO SC_SystemeProduits(RefDimension,NomSysteme,typePresta,ligne,Quantite,formule,cte1,DateModif) values (15,'TCFV15FH','MATIERE',361,0.5,null,null,now());
</v>
      </c>
      <c r="CZ26" s="89" t="str">
        <f t="shared" si="18"/>
        <v xml:space="preserve">INSERT INTO SC_SystemeProduits(RefDimension,NomSysteme,typePresta,ligne,Quantite,formule,cte1,DateModif) values (16,'TCFV15FH','MATIERE',361,0.5,null,null,now());
</v>
      </c>
      <c r="DC26" s="89" t="str">
        <f t="shared" si="19"/>
        <v xml:space="preserve">INSERT INTO SC_SystemeProduits(RefDimension,NomSysteme,typePresta,ligne,Quantite,formule,cte1,DateModif) values (17,'TCFV15FH','MATIERE',361,0.5,null,null,now());
</v>
      </c>
      <c r="DF26" s="89" t="str">
        <f t="shared" si="20"/>
        <v xml:space="preserve">INSERT INTO SC_SystemeProduits(RefDimension,NomSysteme,typePresta,ligne,Quantite,formule,cte1,DateModif) values (18,'TCFV15FH','MATIERE',361,0.5,null,null,now());
</v>
      </c>
    </row>
    <row r="27" spans="1:110" x14ac:dyDescent="0.25">
      <c r="A27" s="67">
        <f>IF(B27="MATIERE",VLOOKUP($C27,MATIERE!$B$2:$K$601,10,0),IF(B27="MOA",VLOOKUP($C27,ATELIER!$B$2:$K$291,10,0),IF(B27="MOC",VLOOKUP($C27,CHANTIER!$B$2:$K$291,10,0),IF(B27="MP",VLOOKUP($C27,MINIPELLE!$B$2:$K$291,10,0),""))))</f>
        <v>6</v>
      </c>
      <c r="B27" s="119" t="s">
        <v>295</v>
      </c>
      <c r="C27" s="118" t="s">
        <v>1531</v>
      </c>
      <c r="D27" s="119" t="s">
        <v>42</v>
      </c>
      <c r="E27" s="118">
        <v>3</v>
      </c>
      <c r="F27" s="118"/>
      <c r="G27" s="118"/>
      <c r="H27" s="118">
        <v>3</v>
      </c>
      <c r="I27" s="118"/>
      <c r="J27" s="118"/>
      <c r="K27" s="118">
        <v>3</v>
      </c>
      <c r="L27" s="118"/>
      <c r="M27" s="118"/>
      <c r="N27" s="118">
        <v>3</v>
      </c>
      <c r="O27" s="118"/>
      <c r="P27" s="118"/>
      <c r="Q27" s="118">
        <v>3</v>
      </c>
      <c r="R27" s="118"/>
      <c r="S27" s="118"/>
      <c r="T27" s="118">
        <v>3</v>
      </c>
      <c r="U27" s="118"/>
      <c r="V27" s="118"/>
      <c r="W27" s="118">
        <v>3</v>
      </c>
      <c r="X27" s="118"/>
      <c r="Y27" s="118"/>
      <c r="Z27" s="118">
        <v>3</v>
      </c>
      <c r="AA27" s="118"/>
      <c r="AB27" s="118"/>
      <c r="AC27" s="118">
        <v>3</v>
      </c>
      <c r="AD27" s="118"/>
      <c r="AE27" s="118"/>
      <c r="AF27" s="118">
        <v>3</v>
      </c>
      <c r="AG27" s="118"/>
      <c r="AH27" s="118"/>
      <c r="AI27" s="118">
        <v>3</v>
      </c>
      <c r="AJ27" s="118"/>
      <c r="AK27" s="118"/>
      <c r="AL27" s="118">
        <v>3</v>
      </c>
      <c r="AM27" s="118"/>
      <c r="AN27" s="118"/>
      <c r="AO27" s="118">
        <v>3</v>
      </c>
      <c r="AP27" s="118"/>
      <c r="AQ27" s="118"/>
      <c r="AR27" s="118">
        <v>3</v>
      </c>
      <c r="AS27" s="118"/>
      <c r="AT27" s="118"/>
      <c r="AU27" s="118">
        <v>3</v>
      </c>
      <c r="AV27" s="118"/>
      <c r="AW27" s="118"/>
      <c r="AX27" s="118">
        <v>3</v>
      </c>
      <c r="AY27" s="118"/>
      <c r="AZ27" s="118"/>
      <c r="BA27" s="118">
        <v>3</v>
      </c>
      <c r="BB27" s="118"/>
      <c r="BC27" s="118"/>
      <c r="BD27" s="118">
        <v>3</v>
      </c>
      <c r="BE27" s="118"/>
      <c r="BG27" s="89" t="str">
        <f t="shared" si="3"/>
        <v xml:space="preserve">INSERT INTO SC_SystemeProduits(RefDimension,NomSysteme,typePresta,ligne,Quantite,formule,cte1,DateModif) values (1,'TCFV15FH','MATIERE',6,3,null,null,now());
</v>
      </c>
      <c r="BJ27" s="89" t="str">
        <f t="shared" si="4"/>
        <v xml:space="preserve">INSERT INTO SC_SystemeProduits(RefDimension,NomSysteme,typePresta,ligne,Quantite,formule,cte1,DateModif) values (2,'TCFV15FH','MATIERE',6,3,null,null,now());
</v>
      </c>
      <c r="BM27" s="89" t="str">
        <f t="shared" si="5"/>
        <v xml:space="preserve">INSERT INTO SC_SystemeProduits(RefDimension,NomSysteme,typePresta,ligne,Quantite,formule,cte1,DateModif) values (3,'TCFV15FH','MATIERE',6,3,null,null,now());
</v>
      </c>
      <c r="BP27" s="89" t="str">
        <f t="shared" si="6"/>
        <v xml:space="preserve">INSERT INTO SC_SystemeProduits(RefDimension,NomSysteme,typePresta,ligne,Quantite,formule,cte1,DateModif) values (4,'TCFV15FH','MATIERE',6,3,null,null,now());
</v>
      </c>
      <c r="BS27" s="89" t="str">
        <f t="shared" si="7"/>
        <v xml:space="preserve">INSERT INTO SC_SystemeProduits(RefDimension,NomSysteme,typePresta,ligne,Quantite,formule,cte1,DateModif) values (5,'TCFV15FH','MATIERE',6,3,null,null,now());
</v>
      </c>
      <c r="BV27" s="89" t="str">
        <f t="shared" si="8"/>
        <v xml:space="preserve">INSERT INTO SC_SystemeProduits(RefDimension,NomSysteme,typePresta,ligne,Quantite,formule,cte1,DateModif) values (6,'TCFV15FH','MATIERE',6,3,null,null,now());
</v>
      </c>
      <c r="BY27" s="89" t="str">
        <f t="shared" si="9"/>
        <v xml:space="preserve">INSERT INTO SC_SystemeProduits(RefDimension,NomSysteme,typePresta,ligne,Quantite,formule,cte1,DateModif) values (7,'TCFV15FH','MATIERE',6,3,null,null,now());
</v>
      </c>
      <c r="CB27" s="89" t="str">
        <f t="shared" si="10"/>
        <v xml:space="preserve">INSERT INTO SC_SystemeProduits(RefDimension,NomSysteme,typePresta,ligne,Quantite,formule,cte1,DateModif) values (8,'TCFV15FH','MATIERE',6,3,null,null,now());
</v>
      </c>
      <c r="CE27" s="89" t="str">
        <f t="shared" si="11"/>
        <v xml:space="preserve">INSERT INTO SC_SystemeProduits(RefDimension,NomSysteme,typePresta,ligne,Quantite,formule,cte1,DateModif) values (9,'TCFV15FH','MATIERE',6,3,null,null,now());
</v>
      </c>
      <c r="CH27" s="89" t="str">
        <f t="shared" si="12"/>
        <v xml:space="preserve">INSERT INTO SC_SystemeProduits(RefDimension,NomSysteme,typePresta,ligne,Quantite,formule,cte1,DateModif) values (10,'TCFV15FH','MATIERE',6,3,null,null,now());
</v>
      </c>
      <c r="CK27" s="89" t="str">
        <f t="shared" si="13"/>
        <v xml:space="preserve">INSERT INTO SC_SystemeProduits(RefDimension,NomSysteme,typePresta,ligne,Quantite,formule,cte1,DateModif) values (11,'TCFV15FH','MATIERE',6,3,null,null,now());
</v>
      </c>
      <c r="CN27" s="89" t="str">
        <f t="shared" si="14"/>
        <v xml:space="preserve">INSERT INTO SC_SystemeProduits(RefDimension,NomSysteme,typePresta,ligne,Quantite,formule,cte1,DateModif) values (12,'TCFV15FH','MATIERE',6,3,null,null,now());
</v>
      </c>
      <c r="CQ27" s="89" t="str">
        <f t="shared" si="15"/>
        <v xml:space="preserve">INSERT INTO SC_SystemeProduits(RefDimension,NomSysteme,typePresta,ligne,Quantite,formule,cte1,DateModif) values (13,'TCFV15FH','MATIERE',6,3,null,null,now());
</v>
      </c>
      <c r="CT27" s="89" t="str">
        <f t="shared" si="16"/>
        <v xml:space="preserve">INSERT INTO SC_SystemeProduits(RefDimension,NomSysteme,typePresta,ligne,Quantite,formule,cte1,DateModif) values (14,'TCFV15FH','MATIERE',6,3,null,null,now());
</v>
      </c>
      <c r="CW27" s="89" t="str">
        <f t="shared" si="17"/>
        <v xml:space="preserve">INSERT INTO SC_SystemeProduits(RefDimension,NomSysteme,typePresta,ligne,Quantite,formule,cte1,DateModif) values (15,'TCFV15FH','MATIERE',6,3,null,null,now());
</v>
      </c>
      <c r="CZ27" s="89" t="str">
        <f t="shared" si="18"/>
        <v xml:space="preserve">INSERT INTO SC_SystemeProduits(RefDimension,NomSysteme,typePresta,ligne,Quantite,formule,cte1,DateModif) values (16,'TCFV15FH','MATIERE',6,3,null,null,now());
</v>
      </c>
      <c r="DC27" s="89" t="str">
        <f t="shared" si="19"/>
        <v xml:space="preserve">INSERT INTO SC_SystemeProduits(RefDimension,NomSysteme,typePresta,ligne,Quantite,formule,cte1,DateModif) values (17,'TCFV15FH','MATIERE',6,3,null,null,now());
</v>
      </c>
      <c r="DF27" s="89" t="str">
        <f t="shared" si="20"/>
        <v xml:space="preserve">INSERT INTO SC_SystemeProduits(RefDimension,NomSysteme,typePresta,ligne,Quantite,formule,cte1,DateModif) values (18,'TCFV15FH','MATIERE',6,3,null,null,now());
</v>
      </c>
    </row>
    <row r="28" spans="1:110" x14ac:dyDescent="0.25">
      <c r="A28" s="67">
        <f>IF(B28="MATIERE",VLOOKUP($C28,MATIERE!$B$2:$K$601,10,0),IF(B28="MOA",VLOOKUP($C28,ATELIER!$B$2:$K$291,10,0),IF(B28="MOC",VLOOKUP($C28,CHANTIER!$B$2:$K$291,10,0),IF(B28="MP",VLOOKUP($C28,MINIPELLE!$B$2:$K$291,10,0),""))))</f>
        <v>455</v>
      </c>
      <c r="B28" s="119" t="s">
        <v>295</v>
      </c>
      <c r="C28" s="120" t="s">
        <v>1425</v>
      </c>
      <c r="D28" s="119" t="s">
        <v>8</v>
      </c>
      <c r="E28" s="118">
        <v>1</v>
      </c>
      <c r="F28" s="118"/>
      <c r="G28" s="118"/>
      <c r="H28" s="118">
        <v>1</v>
      </c>
      <c r="I28" s="118"/>
      <c r="J28" s="118"/>
      <c r="K28" s="118">
        <v>1</v>
      </c>
      <c r="L28" s="118"/>
      <c r="M28" s="118"/>
      <c r="N28" s="118">
        <v>1</v>
      </c>
      <c r="O28" s="118"/>
      <c r="P28" s="118"/>
      <c r="Q28" s="118">
        <v>1</v>
      </c>
      <c r="R28" s="118"/>
      <c r="S28" s="118"/>
      <c r="T28" s="118">
        <v>1</v>
      </c>
      <c r="U28" s="118"/>
      <c r="V28" s="118"/>
      <c r="W28" s="118">
        <v>1</v>
      </c>
      <c r="X28" s="118"/>
      <c r="Y28" s="118"/>
      <c r="Z28" s="118">
        <v>1</v>
      </c>
      <c r="AA28" s="118"/>
      <c r="AB28" s="118"/>
      <c r="AC28" s="118">
        <v>1</v>
      </c>
      <c r="AD28" s="118"/>
      <c r="AE28" s="118"/>
      <c r="AF28" s="118">
        <v>1</v>
      </c>
      <c r="AG28" s="118"/>
      <c r="AH28" s="118"/>
      <c r="AI28" s="118">
        <v>1</v>
      </c>
      <c r="AJ28" s="118"/>
      <c r="AK28" s="118"/>
      <c r="AL28" s="118">
        <v>1</v>
      </c>
      <c r="AM28" s="118"/>
      <c r="AN28" s="118"/>
      <c r="AO28" s="118">
        <v>1</v>
      </c>
      <c r="AP28" s="118"/>
      <c r="AQ28" s="118"/>
      <c r="AR28" s="118">
        <v>1</v>
      </c>
      <c r="AS28" s="118"/>
      <c r="AT28" s="118"/>
      <c r="AU28" s="118">
        <v>1</v>
      </c>
      <c r="AV28" s="118"/>
      <c r="AW28" s="118"/>
      <c r="AX28" s="118">
        <v>1</v>
      </c>
      <c r="AY28" s="118"/>
      <c r="AZ28" s="118"/>
      <c r="BA28" s="118">
        <v>1</v>
      </c>
      <c r="BB28" s="118"/>
      <c r="BC28" s="118"/>
      <c r="BD28" s="118">
        <v>1</v>
      </c>
      <c r="BE28" s="118"/>
      <c r="BG28" s="89" t="str">
        <f t="shared" si="3"/>
        <v xml:space="preserve">INSERT INTO SC_SystemeProduits(RefDimension,NomSysteme,typePresta,ligne,Quantite,formule,cte1,DateModif) values (1,'TCFV15FH','MATIERE',455,1,null,null,now());
</v>
      </c>
      <c r="BJ28" s="89" t="str">
        <f t="shared" si="4"/>
        <v xml:space="preserve">INSERT INTO SC_SystemeProduits(RefDimension,NomSysteme,typePresta,ligne,Quantite,formule,cte1,DateModif) values (2,'TCFV15FH','MATIERE',455,1,null,null,now());
</v>
      </c>
      <c r="BM28" s="89" t="str">
        <f t="shared" si="5"/>
        <v xml:space="preserve">INSERT INTO SC_SystemeProduits(RefDimension,NomSysteme,typePresta,ligne,Quantite,formule,cte1,DateModif) values (3,'TCFV15FH','MATIERE',455,1,null,null,now());
</v>
      </c>
      <c r="BP28" s="89" t="str">
        <f t="shared" si="6"/>
        <v xml:space="preserve">INSERT INTO SC_SystemeProduits(RefDimension,NomSysteme,typePresta,ligne,Quantite,formule,cte1,DateModif) values (4,'TCFV15FH','MATIERE',455,1,null,null,now());
</v>
      </c>
      <c r="BS28" s="89" t="str">
        <f t="shared" si="7"/>
        <v xml:space="preserve">INSERT INTO SC_SystemeProduits(RefDimension,NomSysteme,typePresta,ligne,Quantite,formule,cte1,DateModif) values (5,'TCFV15FH','MATIERE',455,1,null,null,now());
</v>
      </c>
      <c r="BV28" s="89" t="str">
        <f t="shared" si="8"/>
        <v xml:space="preserve">INSERT INTO SC_SystemeProduits(RefDimension,NomSysteme,typePresta,ligne,Quantite,formule,cte1,DateModif) values (6,'TCFV15FH','MATIERE',455,1,null,null,now());
</v>
      </c>
      <c r="BY28" s="89" t="str">
        <f t="shared" si="9"/>
        <v xml:space="preserve">INSERT INTO SC_SystemeProduits(RefDimension,NomSysteme,typePresta,ligne,Quantite,formule,cte1,DateModif) values (7,'TCFV15FH','MATIERE',455,1,null,null,now());
</v>
      </c>
      <c r="CB28" s="89" t="str">
        <f t="shared" si="10"/>
        <v xml:space="preserve">INSERT INTO SC_SystemeProduits(RefDimension,NomSysteme,typePresta,ligne,Quantite,formule,cte1,DateModif) values (8,'TCFV15FH','MATIERE',455,1,null,null,now());
</v>
      </c>
      <c r="CE28" s="89" t="str">
        <f t="shared" si="11"/>
        <v xml:space="preserve">INSERT INTO SC_SystemeProduits(RefDimension,NomSysteme,typePresta,ligne,Quantite,formule,cte1,DateModif) values (9,'TCFV15FH','MATIERE',455,1,null,null,now());
</v>
      </c>
      <c r="CH28" s="89" t="str">
        <f t="shared" si="12"/>
        <v xml:space="preserve">INSERT INTO SC_SystemeProduits(RefDimension,NomSysteme,typePresta,ligne,Quantite,formule,cte1,DateModif) values (10,'TCFV15FH','MATIERE',455,1,null,null,now());
</v>
      </c>
      <c r="CK28" s="89" t="str">
        <f t="shared" si="13"/>
        <v xml:space="preserve">INSERT INTO SC_SystemeProduits(RefDimension,NomSysteme,typePresta,ligne,Quantite,formule,cte1,DateModif) values (11,'TCFV15FH','MATIERE',455,1,null,null,now());
</v>
      </c>
      <c r="CN28" s="89" t="str">
        <f t="shared" si="14"/>
        <v xml:space="preserve">INSERT INTO SC_SystemeProduits(RefDimension,NomSysteme,typePresta,ligne,Quantite,formule,cte1,DateModif) values (12,'TCFV15FH','MATIERE',455,1,null,null,now());
</v>
      </c>
      <c r="CQ28" s="89" t="str">
        <f t="shared" si="15"/>
        <v xml:space="preserve">INSERT INTO SC_SystemeProduits(RefDimension,NomSysteme,typePresta,ligne,Quantite,formule,cte1,DateModif) values (13,'TCFV15FH','MATIERE',455,1,null,null,now());
</v>
      </c>
      <c r="CT28" s="89" t="str">
        <f t="shared" si="16"/>
        <v xml:space="preserve">INSERT INTO SC_SystemeProduits(RefDimension,NomSysteme,typePresta,ligne,Quantite,formule,cte1,DateModif) values (14,'TCFV15FH','MATIERE',455,1,null,null,now());
</v>
      </c>
      <c r="CW28" s="89" t="str">
        <f t="shared" si="17"/>
        <v xml:space="preserve">INSERT INTO SC_SystemeProduits(RefDimension,NomSysteme,typePresta,ligne,Quantite,formule,cte1,DateModif) values (15,'TCFV15FH','MATIERE',455,1,null,null,now());
</v>
      </c>
      <c r="CZ28" s="89" t="str">
        <f t="shared" si="18"/>
        <v xml:space="preserve">INSERT INTO SC_SystemeProduits(RefDimension,NomSysteme,typePresta,ligne,Quantite,formule,cte1,DateModif) values (16,'TCFV15FH','MATIERE',455,1,null,null,now());
</v>
      </c>
      <c r="DC28" s="89" t="str">
        <f t="shared" si="19"/>
        <v xml:space="preserve">INSERT INTO SC_SystemeProduits(RefDimension,NomSysteme,typePresta,ligne,Quantite,formule,cte1,DateModif) values (17,'TCFV15FH','MATIERE',455,1,null,null,now());
</v>
      </c>
      <c r="DF28" s="89" t="str">
        <f t="shared" si="20"/>
        <v xml:space="preserve">INSERT INTO SC_SystemeProduits(RefDimension,NomSysteme,typePresta,ligne,Quantite,formule,cte1,DateModif) values (18,'TCFV15FH','MATIERE',455,1,null,null,now());
</v>
      </c>
    </row>
    <row r="29" spans="1:110" x14ac:dyDescent="0.25">
      <c r="A29" s="126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89" t="str">
        <f t="shared" si="3"/>
        <v/>
      </c>
      <c r="BJ29" s="89" t="str">
        <f t="shared" si="4"/>
        <v/>
      </c>
      <c r="BM29" s="89" t="str">
        <f t="shared" si="5"/>
        <v/>
      </c>
      <c r="BP29" s="89" t="str">
        <f t="shared" si="6"/>
        <v/>
      </c>
      <c r="BS29" s="89" t="str">
        <f t="shared" si="7"/>
        <v/>
      </c>
      <c r="BV29" s="89" t="str">
        <f t="shared" si="8"/>
        <v/>
      </c>
      <c r="BY29" s="89" t="str">
        <f t="shared" si="9"/>
        <v/>
      </c>
      <c r="CB29" s="89" t="str">
        <f t="shared" si="10"/>
        <v/>
      </c>
      <c r="CE29" s="89" t="str">
        <f t="shared" si="11"/>
        <v/>
      </c>
      <c r="CH29" s="89" t="str">
        <f t="shared" si="12"/>
        <v/>
      </c>
      <c r="CK29" s="89" t="str">
        <f t="shared" si="13"/>
        <v/>
      </c>
      <c r="CN29" s="89" t="str">
        <f t="shared" si="14"/>
        <v/>
      </c>
      <c r="CQ29" s="89" t="str">
        <f t="shared" si="15"/>
        <v/>
      </c>
      <c r="CT29" s="89" t="str">
        <f t="shared" si="16"/>
        <v/>
      </c>
      <c r="CW29" s="89" t="str">
        <f t="shared" si="17"/>
        <v/>
      </c>
      <c r="CZ29" s="89" t="str">
        <f t="shared" si="18"/>
        <v/>
      </c>
      <c r="DC29" s="89" t="str">
        <f t="shared" si="19"/>
        <v/>
      </c>
      <c r="DF29" s="89" t="str">
        <f t="shared" si="20"/>
        <v/>
      </c>
    </row>
    <row r="30" spans="1:110" x14ac:dyDescent="0.25">
      <c r="A30" s="67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G30" s="89" t="str">
        <f t="shared" si="3"/>
        <v/>
      </c>
      <c r="BJ30" s="89" t="str">
        <f t="shared" si="4"/>
        <v/>
      </c>
      <c r="BM30" s="89" t="str">
        <f t="shared" si="5"/>
        <v/>
      </c>
      <c r="BP30" s="89" t="str">
        <f t="shared" si="6"/>
        <v/>
      </c>
      <c r="BS30" s="89" t="str">
        <f t="shared" si="7"/>
        <v/>
      </c>
      <c r="BV30" s="89" t="str">
        <f t="shared" si="8"/>
        <v/>
      </c>
      <c r="BY30" s="89" t="str">
        <f t="shared" si="9"/>
        <v/>
      </c>
      <c r="CB30" s="89" t="str">
        <f t="shared" si="10"/>
        <v/>
      </c>
      <c r="CE30" s="89" t="str">
        <f t="shared" si="11"/>
        <v/>
      </c>
      <c r="CH30" s="89" t="str">
        <f t="shared" si="12"/>
        <v/>
      </c>
      <c r="CK30" s="89" t="str">
        <f t="shared" si="13"/>
        <v/>
      </c>
      <c r="CN30" s="89" t="str">
        <f t="shared" si="14"/>
        <v/>
      </c>
      <c r="CQ30" s="89" t="str">
        <f t="shared" si="15"/>
        <v/>
      </c>
      <c r="CT30" s="89" t="str">
        <f t="shared" si="16"/>
        <v/>
      </c>
      <c r="CW30" s="89" t="str">
        <f t="shared" si="17"/>
        <v/>
      </c>
      <c r="CZ30" s="89" t="str">
        <f t="shared" si="18"/>
        <v/>
      </c>
      <c r="DC30" s="89" t="str">
        <f t="shared" si="19"/>
        <v/>
      </c>
      <c r="DF30" s="89" t="str">
        <f t="shared" si="20"/>
        <v/>
      </c>
    </row>
    <row r="31" spans="1:110" x14ac:dyDescent="0.25">
      <c r="A31" s="67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BG31" s="89" t="str">
        <f t="shared" si="3"/>
        <v/>
      </c>
      <c r="BJ31" s="89" t="str">
        <f t="shared" si="4"/>
        <v/>
      </c>
      <c r="BM31" s="89" t="str">
        <f t="shared" si="5"/>
        <v/>
      </c>
      <c r="BP31" s="89" t="str">
        <f t="shared" si="6"/>
        <v/>
      </c>
      <c r="BS31" s="89" t="str">
        <f t="shared" si="7"/>
        <v/>
      </c>
      <c r="BV31" s="89" t="str">
        <f t="shared" si="8"/>
        <v/>
      </c>
      <c r="BY31" s="89" t="str">
        <f t="shared" si="9"/>
        <v/>
      </c>
      <c r="CB31" s="89" t="str">
        <f t="shared" si="10"/>
        <v/>
      </c>
      <c r="CE31" s="89" t="str">
        <f t="shared" si="11"/>
        <v/>
      </c>
      <c r="CH31" s="89" t="str">
        <f t="shared" si="12"/>
        <v/>
      </c>
      <c r="CK31" s="89" t="str">
        <f t="shared" si="13"/>
        <v/>
      </c>
      <c r="CN31" s="89" t="str">
        <f t="shared" si="14"/>
        <v/>
      </c>
      <c r="CQ31" s="89" t="str">
        <f t="shared" si="15"/>
        <v/>
      </c>
      <c r="CT31" s="89" t="str">
        <f t="shared" si="16"/>
        <v/>
      </c>
      <c r="CW31" s="89" t="str">
        <f t="shared" si="17"/>
        <v/>
      </c>
      <c r="CZ31" s="89" t="str">
        <f t="shared" si="18"/>
        <v/>
      </c>
      <c r="DC31" s="89" t="str">
        <f t="shared" si="19"/>
        <v/>
      </c>
      <c r="DF31" s="89" t="str">
        <f t="shared" si="20"/>
        <v/>
      </c>
    </row>
    <row r="32" spans="1:110" x14ac:dyDescent="0.25">
      <c r="A32" s="67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BG32" s="89" t="str">
        <f t="shared" si="3"/>
        <v/>
      </c>
      <c r="BJ32" s="89" t="str">
        <f t="shared" si="4"/>
        <v/>
      </c>
      <c r="BM32" s="89" t="str">
        <f t="shared" si="5"/>
        <v/>
      </c>
      <c r="BP32" s="89" t="str">
        <f t="shared" si="6"/>
        <v/>
      </c>
      <c r="BS32" s="89" t="str">
        <f t="shared" si="7"/>
        <v/>
      </c>
      <c r="BV32" s="89" t="str">
        <f t="shared" si="8"/>
        <v/>
      </c>
      <c r="BY32" s="89" t="str">
        <f t="shared" si="9"/>
        <v/>
      </c>
      <c r="CB32" s="89" t="str">
        <f t="shared" si="10"/>
        <v/>
      </c>
      <c r="CE32" s="89" t="str">
        <f t="shared" si="11"/>
        <v/>
      </c>
      <c r="CH32" s="89" t="str">
        <f t="shared" si="12"/>
        <v/>
      </c>
      <c r="CK32" s="89" t="str">
        <f t="shared" si="13"/>
        <v/>
      </c>
      <c r="CN32" s="89" t="str">
        <f t="shared" si="14"/>
        <v/>
      </c>
      <c r="CQ32" s="89" t="str">
        <f t="shared" si="15"/>
        <v/>
      </c>
      <c r="CT32" s="89" t="str">
        <f t="shared" si="16"/>
        <v/>
      </c>
      <c r="CW32" s="89" t="str">
        <f t="shared" si="17"/>
        <v/>
      </c>
      <c r="CZ32" s="89" t="str">
        <f t="shared" si="18"/>
        <v/>
      </c>
      <c r="DC32" s="89" t="str">
        <f t="shared" si="19"/>
        <v/>
      </c>
      <c r="DF32" s="89" t="str">
        <f t="shared" si="20"/>
        <v/>
      </c>
    </row>
    <row r="33" spans="1:110" x14ac:dyDescent="0.25">
      <c r="A33" s="67">
        <f>IF(B33="MATIERE",VLOOKUP($C33,MATIERE!$B$2:$K$601,10,0),IF(B33="MOA",VLOOKUP($C33,ATELIER!$B$2:$K$291,10,0),IF(B33="MOC",VLOOKUP($C33,CHANTIER!$B$2:$K$291,10,0),IF(B33="MP",VLOOKUP($C33,MINIPELLE!$B$2:$K$291,10,0),""))))</f>
        <v>33</v>
      </c>
      <c r="B33" s="89" t="s">
        <v>298</v>
      </c>
      <c r="C33" s="89" t="s">
        <v>67</v>
      </c>
      <c r="D33" s="89" t="s">
        <v>8</v>
      </c>
      <c r="E33" s="89">
        <v>1</v>
      </c>
      <c r="H33" s="89">
        <v>1</v>
      </c>
      <c r="K33" s="89">
        <v>1</v>
      </c>
      <c r="N33" s="89">
        <v>1</v>
      </c>
      <c r="Q33" s="89">
        <v>1</v>
      </c>
      <c r="T33" s="89">
        <v>1</v>
      </c>
      <c r="W33" s="89">
        <v>1</v>
      </c>
      <c r="Z33" s="89">
        <v>1</v>
      </c>
      <c r="AC33" s="89">
        <v>1</v>
      </c>
      <c r="AF33" s="89">
        <v>1</v>
      </c>
      <c r="AI33" s="89">
        <v>1</v>
      </c>
      <c r="AL33" s="89">
        <v>1</v>
      </c>
      <c r="AO33" s="89">
        <v>1</v>
      </c>
      <c r="AR33" s="89">
        <v>1</v>
      </c>
      <c r="AU33" s="89">
        <v>1</v>
      </c>
      <c r="AX33" s="89">
        <v>1</v>
      </c>
      <c r="BA33" s="89">
        <v>1</v>
      </c>
      <c r="BD33" s="89">
        <v>1</v>
      </c>
      <c r="BG33" s="89" t="str">
        <f t="shared" si="3"/>
        <v xml:space="preserve">INSERT INTO SC_SystemeProduits(RefDimension,NomSysteme,typePresta,ligne,Quantite,formule,cte1,DateModif) values (1,'TCFV15FH','MOA',33,1,null,null,now());
</v>
      </c>
      <c r="BJ33" s="89" t="str">
        <f t="shared" si="4"/>
        <v xml:space="preserve">INSERT INTO SC_SystemeProduits(RefDimension,NomSysteme,typePresta,ligne,Quantite,formule,cte1,DateModif) values (2,'TCFV15FH','MOA',33,1,null,null,now());
</v>
      </c>
      <c r="BM33" s="89" t="str">
        <f t="shared" si="5"/>
        <v xml:space="preserve">INSERT INTO SC_SystemeProduits(RefDimension,NomSysteme,typePresta,ligne,Quantite,formule,cte1,DateModif) values (3,'TCFV15FH','MOA',33,1,null,null,now());
</v>
      </c>
      <c r="BP33" s="89" t="str">
        <f t="shared" si="6"/>
        <v xml:space="preserve">INSERT INTO SC_SystemeProduits(RefDimension,NomSysteme,typePresta,ligne,Quantite,formule,cte1,DateModif) values (4,'TCFV15FH','MOA',33,1,null,null,now());
</v>
      </c>
      <c r="BS33" s="89" t="str">
        <f t="shared" si="7"/>
        <v xml:space="preserve">INSERT INTO SC_SystemeProduits(RefDimension,NomSysteme,typePresta,ligne,Quantite,formule,cte1,DateModif) values (5,'TCFV15FH','MOA',33,1,null,null,now());
</v>
      </c>
      <c r="BV33" s="89" t="str">
        <f t="shared" si="8"/>
        <v xml:space="preserve">INSERT INTO SC_SystemeProduits(RefDimension,NomSysteme,typePresta,ligne,Quantite,formule,cte1,DateModif) values (6,'TCFV15FH','MOA',33,1,null,null,now());
</v>
      </c>
      <c r="BY33" s="89" t="str">
        <f t="shared" si="9"/>
        <v xml:space="preserve">INSERT INTO SC_SystemeProduits(RefDimension,NomSysteme,typePresta,ligne,Quantite,formule,cte1,DateModif) values (7,'TCFV15FH','MOA',33,1,null,null,now());
</v>
      </c>
      <c r="CB33" s="89" t="str">
        <f t="shared" si="10"/>
        <v xml:space="preserve">INSERT INTO SC_SystemeProduits(RefDimension,NomSysteme,typePresta,ligne,Quantite,formule,cte1,DateModif) values (8,'TCFV15FH','MOA',33,1,null,null,now());
</v>
      </c>
      <c r="CE33" s="89" t="str">
        <f t="shared" si="11"/>
        <v xml:space="preserve">INSERT INTO SC_SystemeProduits(RefDimension,NomSysteme,typePresta,ligne,Quantite,formule,cte1,DateModif) values (9,'TCFV15FH','MOA',33,1,null,null,now());
</v>
      </c>
      <c r="CH33" s="89" t="str">
        <f t="shared" si="12"/>
        <v xml:space="preserve">INSERT INTO SC_SystemeProduits(RefDimension,NomSysteme,typePresta,ligne,Quantite,formule,cte1,DateModif) values (10,'TCFV15FH','MOA',33,1,null,null,now());
</v>
      </c>
      <c r="CK33" s="89" t="str">
        <f t="shared" si="13"/>
        <v xml:space="preserve">INSERT INTO SC_SystemeProduits(RefDimension,NomSysteme,typePresta,ligne,Quantite,formule,cte1,DateModif) values (11,'TCFV15FH','MOA',33,1,null,null,now());
</v>
      </c>
      <c r="CN33" s="89" t="str">
        <f t="shared" si="14"/>
        <v xml:space="preserve">INSERT INTO SC_SystemeProduits(RefDimension,NomSysteme,typePresta,ligne,Quantite,formule,cte1,DateModif) values (12,'TCFV15FH','MOA',33,1,null,null,now());
</v>
      </c>
      <c r="CQ33" s="89" t="str">
        <f t="shared" si="15"/>
        <v xml:space="preserve">INSERT INTO SC_SystemeProduits(RefDimension,NomSysteme,typePresta,ligne,Quantite,formule,cte1,DateModif) values (13,'TCFV15FH','MOA',33,1,null,null,now());
</v>
      </c>
      <c r="CT33" s="89" t="str">
        <f t="shared" si="16"/>
        <v xml:space="preserve">INSERT INTO SC_SystemeProduits(RefDimension,NomSysteme,typePresta,ligne,Quantite,formule,cte1,DateModif) values (14,'TCFV15FH','MOA',33,1,null,null,now());
</v>
      </c>
      <c r="CW33" s="89" t="str">
        <f t="shared" si="17"/>
        <v xml:space="preserve">INSERT INTO SC_SystemeProduits(RefDimension,NomSysteme,typePresta,ligne,Quantite,formule,cte1,DateModif) values (15,'TCFV15FH','MOA',33,1,null,null,now());
</v>
      </c>
      <c r="CZ33" s="89" t="str">
        <f t="shared" si="18"/>
        <v xml:space="preserve">INSERT INTO SC_SystemeProduits(RefDimension,NomSysteme,typePresta,ligne,Quantite,formule,cte1,DateModif) values (16,'TCFV15FH','MOA',33,1,null,null,now());
</v>
      </c>
      <c r="DC33" s="89" t="str">
        <f t="shared" si="19"/>
        <v xml:space="preserve">INSERT INTO SC_SystemeProduits(RefDimension,NomSysteme,typePresta,ligne,Quantite,formule,cte1,DateModif) values (17,'TCFV15FH','MOA',33,1,null,null,now());
</v>
      </c>
      <c r="DF33" s="89" t="str">
        <f t="shared" si="20"/>
        <v xml:space="preserve">INSERT INTO SC_SystemeProduits(RefDimension,NomSysteme,typePresta,ligne,Quantite,formule,cte1,DateModif) values (18,'TCFV15FH','MOA',33,1,null,null,now());
</v>
      </c>
    </row>
    <row r="34" spans="1:110" x14ac:dyDescent="0.25">
      <c r="A34" s="67">
        <f>IF(B34="MATIERE",VLOOKUP($C34,MATIERE!$B$2:$K$601,10,0),IF(B34="MOA",VLOOKUP($C34,ATELIER!$B$2:$K$291,10,0),IF(B34="MOC",VLOOKUP($C34,CHANTIER!$B$2:$K$291,10,0),IF(B34="MP",VLOOKUP($C34,MINIPELLE!$B$2:$K$291,10,0),""))))</f>
        <v>36</v>
      </c>
      <c r="B34" s="89" t="s">
        <v>298</v>
      </c>
      <c r="C34" s="89" t="s">
        <v>284</v>
      </c>
      <c r="D34" s="89" t="s">
        <v>20</v>
      </c>
      <c r="E34" s="89">
        <v>1</v>
      </c>
      <c r="H34" s="89">
        <v>1</v>
      </c>
      <c r="K34" s="89">
        <v>1</v>
      </c>
      <c r="N34" s="89">
        <v>1</v>
      </c>
      <c r="Q34" s="89">
        <v>1</v>
      </c>
      <c r="T34" s="89">
        <v>1</v>
      </c>
      <c r="W34" s="89">
        <v>1</v>
      </c>
      <c r="Z34" s="89">
        <v>1</v>
      </c>
      <c r="AC34" s="89">
        <v>1</v>
      </c>
      <c r="AF34" s="89">
        <v>1</v>
      </c>
      <c r="AI34" s="89">
        <v>1</v>
      </c>
      <c r="AL34" s="89">
        <v>1</v>
      </c>
      <c r="AO34" s="89">
        <v>1</v>
      </c>
      <c r="AR34" s="89">
        <v>1</v>
      </c>
      <c r="AU34" s="89">
        <v>1</v>
      </c>
      <c r="AX34" s="89">
        <v>1</v>
      </c>
      <c r="BA34" s="89">
        <v>1</v>
      </c>
      <c r="BD34" s="89">
        <v>1</v>
      </c>
      <c r="BG34" s="89" t="str">
        <f t="shared" si="3"/>
        <v xml:space="preserve">INSERT INTO SC_SystemeProduits(RefDimension,NomSysteme,typePresta,ligne,Quantite,formule,cte1,DateModif) values (1,'TCFV15FH','MOA',36,1,null,null,now());
</v>
      </c>
      <c r="BJ34" s="89" t="str">
        <f t="shared" si="4"/>
        <v xml:space="preserve">INSERT INTO SC_SystemeProduits(RefDimension,NomSysteme,typePresta,ligne,Quantite,formule,cte1,DateModif) values (2,'TCFV15FH','MOA',36,1,null,null,now());
</v>
      </c>
      <c r="BM34" s="89" t="str">
        <f t="shared" si="5"/>
        <v xml:space="preserve">INSERT INTO SC_SystemeProduits(RefDimension,NomSysteme,typePresta,ligne,Quantite,formule,cte1,DateModif) values (3,'TCFV15FH','MOA',36,1,null,null,now());
</v>
      </c>
      <c r="BP34" s="89" t="str">
        <f t="shared" si="6"/>
        <v xml:space="preserve">INSERT INTO SC_SystemeProduits(RefDimension,NomSysteme,typePresta,ligne,Quantite,formule,cte1,DateModif) values (4,'TCFV15FH','MOA',36,1,null,null,now());
</v>
      </c>
      <c r="BS34" s="89" t="str">
        <f t="shared" si="7"/>
        <v xml:space="preserve">INSERT INTO SC_SystemeProduits(RefDimension,NomSysteme,typePresta,ligne,Quantite,formule,cte1,DateModif) values (5,'TCFV15FH','MOA',36,1,null,null,now());
</v>
      </c>
      <c r="BV34" s="89" t="str">
        <f t="shared" si="8"/>
        <v xml:space="preserve">INSERT INTO SC_SystemeProduits(RefDimension,NomSysteme,typePresta,ligne,Quantite,formule,cte1,DateModif) values (6,'TCFV15FH','MOA',36,1,null,null,now());
</v>
      </c>
      <c r="BY34" s="89" t="str">
        <f t="shared" si="9"/>
        <v xml:space="preserve">INSERT INTO SC_SystemeProduits(RefDimension,NomSysteme,typePresta,ligne,Quantite,formule,cte1,DateModif) values (7,'TCFV15FH','MOA',36,1,null,null,now());
</v>
      </c>
      <c r="CB34" s="89" t="str">
        <f t="shared" si="10"/>
        <v xml:space="preserve">INSERT INTO SC_SystemeProduits(RefDimension,NomSysteme,typePresta,ligne,Quantite,formule,cte1,DateModif) values (8,'TCFV15FH','MOA',36,1,null,null,now());
</v>
      </c>
      <c r="CE34" s="89" t="str">
        <f t="shared" si="11"/>
        <v xml:space="preserve">INSERT INTO SC_SystemeProduits(RefDimension,NomSysteme,typePresta,ligne,Quantite,formule,cte1,DateModif) values (9,'TCFV15FH','MOA',36,1,null,null,now());
</v>
      </c>
      <c r="CH34" s="89" t="str">
        <f t="shared" si="12"/>
        <v xml:space="preserve">INSERT INTO SC_SystemeProduits(RefDimension,NomSysteme,typePresta,ligne,Quantite,formule,cte1,DateModif) values (10,'TCFV15FH','MOA',36,1,null,null,now());
</v>
      </c>
      <c r="CK34" s="89" t="str">
        <f t="shared" si="13"/>
        <v xml:space="preserve">INSERT INTO SC_SystemeProduits(RefDimension,NomSysteme,typePresta,ligne,Quantite,formule,cte1,DateModif) values (11,'TCFV15FH','MOA',36,1,null,null,now());
</v>
      </c>
      <c r="CN34" s="89" t="str">
        <f t="shared" si="14"/>
        <v xml:space="preserve">INSERT INTO SC_SystemeProduits(RefDimension,NomSysteme,typePresta,ligne,Quantite,formule,cte1,DateModif) values (12,'TCFV15FH','MOA',36,1,null,null,now());
</v>
      </c>
      <c r="CQ34" s="89" t="str">
        <f t="shared" si="15"/>
        <v xml:space="preserve">INSERT INTO SC_SystemeProduits(RefDimension,NomSysteme,typePresta,ligne,Quantite,formule,cte1,DateModif) values (13,'TCFV15FH','MOA',36,1,null,null,now());
</v>
      </c>
      <c r="CT34" s="89" t="str">
        <f t="shared" si="16"/>
        <v xml:space="preserve">INSERT INTO SC_SystemeProduits(RefDimension,NomSysteme,typePresta,ligne,Quantite,formule,cte1,DateModif) values (14,'TCFV15FH','MOA',36,1,null,null,now());
</v>
      </c>
      <c r="CW34" s="89" t="str">
        <f t="shared" si="17"/>
        <v xml:space="preserve">INSERT INTO SC_SystemeProduits(RefDimension,NomSysteme,typePresta,ligne,Quantite,formule,cte1,DateModif) values (15,'TCFV15FH','MOA',36,1,null,null,now());
</v>
      </c>
      <c r="CZ34" s="89" t="str">
        <f t="shared" si="18"/>
        <v xml:space="preserve">INSERT INTO SC_SystemeProduits(RefDimension,NomSysteme,typePresta,ligne,Quantite,formule,cte1,DateModif) values (16,'TCFV15FH','MOA',36,1,null,null,now());
</v>
      </c>
      <c r="DC34" s="89" t="str">
        <f t="shared" si="19"/>
        <v xml:space="preserve">INSERT INTO SC_SystemeProduits(RefDimension,NomSysteme,typePresta,ligne,Quantite,formule,cte1,DateModif) values (17,'TCFV15FH','MOA',36,1,null,null,now());
</v>
      </c>
      <c r="DF34" s="89" t="str">
        <f t="shared" si="20"/>
        <v xml:space="preserve">INSERT INTO SC_SystemeProduits(RefDimension,NomSysteme,typePresta,ligne,Quantite,formule,cte1,DateModif) values (18,'TCFV15FH','MOA',36,1,null,null,now());
</v>
      </c>
    </row>
    <row r="35" spans="1:110" x14ac:dyDescent="0.25">
      <c r="A35" s="126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89" t="str">
        <f t="shared" si="3"/>
        <v/>
      </c>
      <c r="BJ35" s="89" t="str">
        <f t="shared" si="4"/>
        <v/>
      </c>
      <c r="BM35" s="89" t="str">
        <f t="shared" si="5"/>
        <v/>
      </c>
      <c r="BP35" s="89" t="str">
        <f t="shared" si="6"/>
        <v/>
      </c>
      <c r="BS35" s="89" t="str">
        <f t="shared" si="7"/>
        <v/>
      </c>
      <c r="BV35" s="89" t="str">
        <f t="shared" si="8"/>
        <v/>
      </c>
      <c r="BY35" s="89" t="str">
        <f t="shared" si="9"/>
        <v/>
      </c>
      <c r="CB35" s="89" t="str">
        <f t="shared" si="10"/>
        <v/>
      </c>
      <c r="CE35" s="89" t="str">
        <f t="shared" si="11"/>
        <v/>
      </c>
      <c r="CH35" s="89" t="str">
        <f t="shared" si="12"/>
        <v/>
      </c>
      <c r="CK35" s="89" t="str">
        <f t="shared" si="13"/>
        <v/>
      </c>
      <c r="CN35" s="89" t="str">
        <f t="shared" si="14"/>
        <v/>
      </c>
      <c r="CQ35" s="89" t="str">
        <f t="shared" si="15"/>
        <v/>
      </c>
      <c r="CT35" s="89" t="str">
        <f t="shared" si="16"/>
        <v/>
      </c>
      <c r="CW35" s="89" t="str">
        <f t="shared" si="17"/>
        <v/>
      </c>
      <c r="CZ35" s="89" t="str">
        <f t="shared" si="18"/>
        <v/>
      </c>
      <c r="DC35" s="89" t="str">
        <f t="shared" si="19"/>
        <v/>
      </c>
      <c r="DF35" s="89" t="str">
        <f t="shared" si="20"/>
        <v/>
      </c>
    </row>
    <row r="36" spans="1:110" x14ac:dyDescent="0.25">
      <c r="A36" s="67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G36" s="89" t="str">
        <f t="shared" si="3"/>
        <v/>
      </c>
      <c r="BJ36" s="89" t="str">
        <f t="shared" si="4"/>
        <v/>
      </c>
      <c r="BM36" s="89" t="str">
        <f t="shared" si="5"/>
        <v/>
      </c>
      <c r="BP36" s="89" t="str">
        <f t="shared" si="6"/>
        <v/>
      </c>
      <c r="BS36" s="89" t="str">
        <f t="shared" si="7"/>
        <v/>
      </c>
      <c r="BV36" s="89" t="str">
        <f t="shared" si="8"/>
        <v/>
      </c>
      <c r="BY36" s="89" t="str">
        <f t="shared" si="9"/>
        <v/>
      </c>
      <c r="CB36" s="89" t="str">
        <f t="shared" si="10"/>
        <v/>
      </c>
      <c r="CE36" s="89" t="str">
        <f t="shared" si="11"/>
        <v/>
      </c>
      <c r="CH36" s="89" t="str">
        <f t="shared" si="12"/>
        <v/>
      </c>
      <c r="CK36" s="89" t="str">
        <f t="shared" si="13"/>
        <v/>
      </c>
      <c r="CN36" s="89" t="str">
        <f t="shared" si="14"/>
        <v/>
      </c>
      <c r="CQ36" s="89" t="str">
        <f t="shared" si="15"/>
        <v/>
      </c>
      <c r="CT36" s="89" t="str">
        <f t="shared" si="16"/>
        <v/>
      </c>
      <c r="CW36" s="89" t="str">
        <f t="shared" si="17"/>
        <v/>
      </c>
      <c r="CZ36" s="89" t="str">
        <f t="shared" si="18"/>
        <v/>
      </c>
      <c r="DC36" s="89" t="str">
        <f t="shared" si="19"/>
        <v/>
      </c>
      <c r="DF36" s="89" t="str">
        <f t="shared" si="20"/>
        <v/>
      </c>
    </row>
    <row r="37" spans="1:110" x14ac:dyDescent="0.25">
      <c r="A37" s="67">
        <f>IF(B37="MATIERE",VLOOKUP($C37,MATIERE!$B$2:$K$601,10,0),IF(B37="MOA",VLOOKUP($C37,ATELIER!$B$2:$K$291,10,0),IF(B37="MOC",VLOOKUP($C37,CHANTIER!$B$2:$K$291,10,0),IF(B37="MP",VLOOKUP($C37,MINIPELLE!$B$2:$K$291,10,0),""))))</f>
        <v>61</v>
      </c>
      <c r="B37" s="89" t="s">
        <v>299</v>
      </c>
      <c r="C37" s="89" t="s">
        <v>178</v>
      </c>
      <c r="D37" s="89" t="s">
        <v>8</v>
      </c>
      <c r="E37" s="89">
        <v>24</v>
      </c>
      <c r="F37" s="90" t="s">
        <v>714</v>
      </c>
      <c r="G37" s="90" t="s">
        <v>715</v>
      </c>
      <c r="H37" s="89">
        <v>36</v>
      </c>
      <c r="I37" s="90" t="s">
        <v>714</v>
      </c>
      <c r="J37" s="90" t="s">
        <v>715</v>
      </c>
      <c r="K37" s="89">
        <v>48</v>
      </c>
      <c r="L37" s="90" t="s">
        <v>714</v>
      </c>
      <c r="M37" s="90" t="s">
        <v>715</v>
      </c>
      <c r="N37" s="89">
        <v>60</v>
      </c>
      <c r="O37" s="90" t="s">
        <v>714</v>
      </c>
      <c r="P37" s="90" t="s">
        <v>715</v>
      </c>
      <c r="Q37" s="89">
        <v>72</v>
      </c>
      <c r="R37" s="90" t="s">
        <v>714</v>
      </c>
      <c r="S37" s="90" t="s">
        <v>715</v>
      </c>
      <c r="T37" s="89">
        <v>84</v>
      </c>
      <c r="U37" s="90" t="s">
        <v>714</v>
      </c>
      <c r="V37" s="90" t="s">
        <v>715</v>
      </c>
      <c r="W37" s="89">
        <v>96</v>
      </c>
      <c r="X37" s="90" t="s">
        <v>714</v>
      </c>
      <c r="Y37" s="90" t="s">
        <v>715</v>
      </c>
      <c r="Z37" s="89">
        <v>108</v>
      </c>
      <c r="AA37" s="90" t="s">
        <v>714</v>
      </c>
      <c r="AB37" s="90" t="s">
        <v>715</v>
      </c>
      <c r="AC37" s="89">
        <v>120</v>
      </c>
      <c r="AD37" s="90" t="s">
        <v>714</v>
      </c>
      <c r="AE37" s="90" t="s">
        <v>715</v>
      </c>
      <c r="AF37" s="89">
        <v>144</v>
      </c>
      <c r="AG37" s="90" t="s">
        <v>714</v>
      </c>
      <c r="AH37" s="90" t="s">
        <v>715</v>
      </c>
      <c r="AI37" s="89">
        <v>144</v>
      </c>
      <c r="AJ37" s="90" t="s">
        <v>714</v>
      </c>
      <c r="AK37" s="90" t="s">
        <v>715</v>
      </c>
      <c r="AL37" s="89">
        <v>168</v>
      </c>
      <c r="AM37" s="90" t="s">
        <v>714</v>
      </c>
      <c r="AN37" s="90" t="s">
        <v>715</v>
      </c>
      <c r="AO37" s="89">
        <v>168</v>
      </c>
      <c r="AP37" s="90" t="s">
        <v>714</v>
      </c>
      <c r="AQ37" s="90" t="s">
        <v>715</v>
      </c>
      <c r="AR37" s="89">
        <v>168</v>
      </c>
      <c r="AS37" s="90" t="s">
        <v>714</v>
      </c>
      <c r="AT37" s="90" t="s">
        <v>715</v>
      </c>
      <c r="AU37" s="89">
        <v>216</v>
      </c>
      <c r="AV37" s="90" t="s">
        <v>714</v>
      </c>
      <c r="AW37" s="90" t="s">
        <v>715</v>
      </c>
      <c r="AX37" s="89">
        <v>216</v>
      </c>
      <c r="AY37" s="90" t="s">
        <v>714</v>
      </c>
      <c r="AZ37" s="90" t="s">
        <v>715</v>
      </c>
      <c r="BA37" s="89">
        <v>240</v>
      </c>
      <c r="BB37" s="90" t="s">
        <v>714</v>
      </c>
      <c r="BC37" s="90" t="s">
        <v>715</v>
      </c>
      <c r="BD37" s="89">
        <v>240</v>
      </c>
      <c r="BE37" s="90" t="s">
        <v>714</v>
      </c>
      <c r="BF37" s="90" t="s">
        <v>715</v>
      </c>
      <c r="BG37" s="89" t="str">
        <f t="shared" si="3"/>
        <v xml:space="preserve">INSERT INTO SC_SystemeProduits(RefDimension,NomSysteme,typePresta,ligne,Quantite,formule,cte1,DateModif) values (1,'TCFV15FH','MOC',61,null,'6*CTE1','SURFACE',now());
</v>
      </c>
      <c r="BJ37" s="89" t="str">
        <f t="shared" si="4"/>
        <v xml:space="preserve">INSERT INTO SC_SystemeProduits(RefDimension,NomSysteme,typePresta,ligne,Quantite,formule,cte1,DateModif) values (2,'TCFV15FH','MOC',61,null,'6*CTE1','SURFACE',now());
</v>
      </c>
      <c r="BM37" s="89" t="str">
        <f t="shared" si="5"/>
        <v xml:space="preserve">INSERT INTO SC_SystemeProduits(RefDimension,NomSysteme,typePresta,ligne,Quantite,formule,cte1,DateModif) values (3,'TCFV15FH','MOC',61,null,'6*CTE1','SURFACE',now());
</v>
      </c>
      <c r="BP37" s="89" t="str">
        <f t="shared" si="6"/>
        <v xml:space="preserve">INSERT INTO SC_SystemeProduits(RefDimension,NomSysteme,typePresta,ligne,Quantite,formule,cte1,DateModif) values (4,'TCFV15FH','MOC',61,null,'6*CTE1','SURFACE',now());
</v>
      </c>
      <c r="BS37" s="89" t="str">
        <f t="shared" si="7"/>
        <v xml:space="preserve">INSERT INTO SC_SystemeProduits(RefDimension,NomSysteme,typePresta,ligne,Quantite,formule,cte1,DateModif) values (5,'TCFV15FH','MOC',61,null,'6*CTE1','SURFACE',now());
</v>
      </c>
      <c r="BV37" s="89" t="str">
        <f t="shared" si="8"/>
        <v xml:space="preserve">INSERT INTO SC_SystemeProduits(RefDimension,NomSysteme,typePresta,ligne,Quantite,formule,cte1,DateModif) values (6,'TCFV15FH','MOC',61,null,'6*CTE1','SURFACE',now());
</v>
      </c>
      <c r="BY37" s="89" t="str">
        <f t="shared" si="9"/>
        <v xml:space="preserve">INSERT INTO SC_SystemeProduits(RefDimension,NomSysteme,typePresta,ligne,Quantite,formule,cte1,DateModif) values (7,'TCFV15FH','MOC',61,null,'6*CTE1','SURFACE',now());
</v>
      </c>
      <c r="CB37" s="89" t="str">
        <f t="shared" si="10"/>
        <v xml:space="preserve">INSERT INTO SC_SystemeProduits(RefDimension,NomSysteme,typePresta,ligne,Quantite,formule,cte1,DateModif) values (8,'TCFV15FH','MOC',61,null,'6*CTE1','SURFACE',now());
</v>
      </c>
      <c r="CE37" s="89" t="str">
        <f t="shared" si="11"/>
        <v xml:space="preserve">INSERT INTO SC_SystemeProduits(RefDimension,NomSysteme,typePresta,ligne,Quantite,formule,cte1,DateModif) values (9,'TCFV15FH','MOC',61,null,'6*CTE1','SURFACE',now());
</v>
      </c>
      <c r="CH37" s="89" t="str">
        <f t="shared" si="12"/>
        <v xml:space="preserve">INSERT INTO SC_SystemeProduits(RefDimension,NomSysteme,typePresta,ligne,Quantite,formule,cte1,DateModif) values (10,'TCFV15FH','MOC',61,null,'6*CTE1','SURFACE',now());
</v>
      </c>
      <c r="CK37" s="89" t="str">
        <f t="shared" si="13"/>
        <v xml:space="preserve">INSERT INTO SC_SystemeProduits(RefDimension,NomSysteme,typePresta,ligne,Quantite,formule,cte1,DateModif) values (11,'TCFV15FH','MOC',61,null,'6*CTE1','SURFACE',now());
</v>
      </c>
      <c r="CN37" s="89" t="str">
        <f t="shared" si="14"/>
        <v xml:space="preserve">INSERT INTO SC_SystemeProduits(RefDimension,NomSysteme,typePresta,ligne,Quantite,formule,cte1,DateModif) values (12,'TCFV15FH','MOC',61,null,'6*CTE1','SURFACE',now());
</v>
      </c>
      <c r="CQ37" s="89" t="str">
        <f t="shared" si="15"/>
        <v xml:space="preserve">INSERT INTO SC_SystemeProduits(RefDimension,NomSysteme,typePresta,ligne,Quantite,formule,cte1,DateModif) values (13,'TCFV15FH','MOC',61,null,'6*CTE1','SURFACE',now());
</v>
      </c>
      <c r="CT37" s="89" t="str">
        <f t="shared" si="16"/>
        <v xml:space="preserve">INSERT INTO SC_SystemeProduits(RefDimension,NomSysteme,typePresta,ligne,Quantite,formule,cte1,DateModif) values (14,'TCFV15FH','MOC',61,null,'6*CTE1','SURFACE',now());
</v>
      </c>
      <c r="CW37" s="89" t="str">
        <f t="shared" si="17"/>
        <v xml:space="preserve">INSERT INTO SC_SystemeProduits(RefDimension,NomSysteme,typePresta,ligne,Quantite,formule,cte1,DateModif) values (15,'TCFV15FH','MOC',61,null,'6*CTE1','SURFACE',now());
</v>
      </c>
      <c r="CZ37" s="89" t="str">
        <f t="shared" si="18"/>
        <v xml:space="preserve">INSERT INTO SC_SystemeProduits(RefDimension,NomSysteme,typePresta,ligne,Quantite,formule,cte1,DateModif) values (16,'TCFV15FH','MOC',61,null,'6*CTE1','SURFACE',now());
</v>
      </c>
      <c r="DC37" s="89" t="str">
        <f t="shared" si="19"/>
        <v xml:space="preserve">INSERT INTO SC_SystemeProduits(RefDimension,NomSysteme,typePresta,ligne,Quantite,formule,cte1,DateModif) values (17,'TCFV15FH','MOC',61,null,'6*CTE1','SURFACE',now());
</v>
      </c>
      <c r="DF37" s="89" t="str">
        <f t="shared" si="20"/>
        <v xml:space="preserve">INSERT INTO SC_SystemeProduits(RefDimension,NomSysteme,typePresta,ligne,Quantite,formule,cte1,DateModif) values (18,'TCFV15FH','MOC',61,null,'6*CTE1','SURFACE',now());
</v>
      </c>
    </row>
    <row r="38" spans="1:110" x14ac:dyDescent="0.25">
      <c r="A38" s="67">
        <f>IF(B38="MATIERE",VLOOKUP($C38,MATIERE!$B$2:$K$601,10,0),IF(B38="MOA",VLOOKUP($C38,ATELIER!$B$2:$K$291,10,0),IF(B38="MOC",VLOOKUP($C38,CHANTIER!$B$2:$K$291,10,0),IF(B38="MP",VLOOKUP($C38,MINIPELLE!$B$2:$K$291,10,0),""))))</f>
        <v>65</v>
      </c>
      <c r="B38" s="89" t="s">
        <v>299</v>
      </c>
      <c r="C38" s="89" t="s">
        <v>184</v>
      </c>
      <c r="D38" s="89" t="s">
        <v>8</v>
      </c>
      <c r="E38" s="89">
        <v>4</v>
      </c>
      <c r="H38" s="89">
        <v>4</v>
      </c>
      <c r="K38" s="89">
        <v>4</v>
      </c>
      <c r="N38" s="89">
        <v>4</v>
      </c>
      <c r="Q38" s="89">
        <v>4</v>
      </c>
      <c r="T38" s="89">
        <v>4</v>
      </c>
      <c r="W38" s="89">
        <v>4</v>
      </c>
      <c r="Z38" s="89">
        <v>4</v>
      </c>
      <c r="AC38" s="89">
        <v>4</v>
      </c>
      <c r="AF38" s="89">
        <v>4</v>
      </c>
      <c r="AI38" s="89">
        <v>4</v>
      </c>
      <c r="AL38" s="89">
        <v>4</v>
      </c>
      <c r="AO38" s="89">
        <v>4</v>
      </c>
      <c r="AR38" s="89">
        <v>4</v>
      </c>
      <c r="AU38" s="89">
        <v>4</v>
      </c>
      <c r="AX38" s="89">
        <v>4</v>
      </c>
      <c r="BA38" s="89">
        <v>4</v>
      </c>
      <c r="BD38" s="89">
        <v>4</v>
      </c>
      <c r="BG38" s="89" t="str">
        <f t="shared" si="3"/>
        <v xml:space="preserve">INSERT INTO SC_SystemeProduits(RefDimension,NomSysteme,typePresta,ligne,Quantite,formule,cte1,DateModif) values (1,'TCFV15FH','MOC',65,4,null,null,now());
</v>
      </c>
      <c r="BJ38" s="89" t="str">
        <f t="shared" si="4"/>
        <v xml:space="preserve">INSERT INTO SC_SystemeProduits(RefDimension,NomSysteme,typePresta,ligne,Quantite,formule,cte1,DateModif) values (2,'TCFV15FH','MOC',65,4,null,null,now());
</v>
      </c>
      <c r="BM38" s="89" t="str">
        <f t="shared" si="5"/>
        <v xml:space="preserve">INSERT INTO SC_SystemeProduits(RefDimension,NomSysteme,typePresta,ligne,Quantite,formule,cte1,DateModif) values (3,'TCFV15FH','MOC',65,4,null,null,now());
</v>
      </c>
      <c r="BP38" s="89" t="str">
        <f t="shared" si="6"/>
        <v xml:space="preserve">INSERT INTO SC_SystemeProduits(RefDimension,NomSysteme,typePresta,ligne,Quantite,formule,cte1,DateModif) values (4,'TCFV15FH','MOC',65,4,null,null,now());
</v>
      </c>
      <c r="BS38" s="89" t="str">
        <f t="shared" si="7"/>
        <v xml:space="preserve">INSERT INTO SC_SystemeProduits(RefDimension,NomSysteme,typePresta,ligne,Quantite,formule,cte1,DateModif) values (5,'TCFV15FH','MOC',65,4,null,null,now());
</v>
      </c>
      <c r="BV38" s="89" t="str">
        <f t="shared" si="8"/>
        <v xml:space="preserve">INSERT INTO SC_SystemeProduits(RefDimension,NomSysteme,typePresta,ligne,Quantite,formule,cte1,DateModif) values (6,'TCFV15FH','MOC',65,4,null,null,now());
</v>
      </c>
      <c r="BY38" s="89" t="str">
        <f t="shared" si="9"/>
        <v xml:space="preserve">INSERT INTO SC_SystemeProduits(RefDimension,NomSysteme,typePresta,ligne,Quantite,formule,cte1,DateModif) values (7,'TCFV15FH','MOC',65,4,null,null,now());
</v>
      </c>
      <c r="CB38" s="89" t="str">
        <f t="shared" si="10"/>
        <v xml:space="preserve">INSERT INTO SC_SystemeProduits(RefDimension,NomSysteme,typePresta,ligne,Quantite,formule,cte1,DateModif) values (8,'TCFV15FH','MOC',65,4,null,null,now());
</v>
      </c>
      <c r="CE38" s="89" t="str">
        <f t="shared" si="11"/>
        <v xml:space="preserve">INSERT INTO SC_SystemeProduits(RefDimension,NomSysteme,typePresta,ligne,Quantite,formule,cte1,DateModif) values (9,'TCFV15FH','MOC',65,4,null,null,now());
</v>
      </c>
      <c r="CH38" s="89" t="str">
        <f t="shared" si="12"/>
        <v xml:space="preserve">INSERT INTO SC_SystemeProduits(RefDimension,NomSysteme,typePresta,ligne,Quantite,formule,cte1,DateModif) values (10,'TCFV15FH','MOC',65,4,null,null,now());
</v>
      </c>
      <c r="CK38" s="89" t="str">
        <f t="shared" si="13"/>
        <v xml:space="preserve">INSERT INTO SC_SystemeProduits(RefDimension,NomSysteme,typePresta,ligne,Quantite,formule,cte1,DateModif) values (11,'TCFV15FH','MOC',65,4,null,null,now());
</v>
      </c>
      <c r="CN38" s="89" t="str">
        <f t="shared" si="14"/>
        <v xml:space="preserve">INSERT INTO SC_SystemeProduits(RefDimension,NomSysteme,typePresta,ligne,Quantite,formule,cte1,DateModif) values (12,'TCFV15FH','MOC',65,4,null,null,now());
</v>
      </c>
      <c r="CQ38" s="89" t="str">
        <f t="shared" si="15"/>
        <v xml:space="preserve">INSERT INTO SC_SystemeProduits(RefDimension,NomSysteme,typePresta,ligne,Quantite,formule,cte1,DateModif) values (13,'TCFV15FH','MOC',65,4,null,null,now());
</v>
      </c>
      <c r="CT38" s="89" t="str">
        <f t="shared" si="16"/>
        <v xml:space="preserve">INSERT INTO SC_SystemeProduits(RefDimension,NomSysteme,typePresta,ligne,Quantite,formule,cte1,DateModif) values (14,'TCFV15FH','MOC',65,4,null,null,now());
</v>
      </c>
      <c r="CW38" s="89" t="str">
        <f t="shared" si="17"/>
        <v xml:space="preserve">INSERT INTO SC_SystemeProduits(RefDimension,NomSysteme,typePresta,ligne,Quantite,formule,cte1,DateModif) values (15,'TCFV15FH','MOC',65,4,null,null,now());
</v>
      </c>
      <c r="CZ38" s="89" t="str">
        <f t="shared" si="18"/>
        <v xml:space="preserve">INSERT INTO SC_SystemeProduits(RefDimension,NomSysteme,typePresta,ligne,Quantite,formule,cte1,DateModif) values (16,'TCFV15FH','MOC',65,4,null,null,now());
</v>
      </c>
      <c r="DC38" s="89" t="str">
        <f t="shared" si="19"/>
        <v xml:space="preserve">INSERT INTO SC_SystemeProduits(RefDimension,NomSysteme,typePresta,ligne,Quantite,formule,cte1,DateModif) values (17,'TCFV15FH','MOC',65,4,null,null,now());
</v>
      </c>
      <c r="DF38" s="89" t="str">
        <f t="shared" si="20"/>
        <v xml:space="preserve">INSERT INTO SC_SystemeProduits(RefDimension,NomSysteme,typePresta,ligne,Quantite,formule,cte1,DateModif) values (18,'TCFV15FH','MOC',65,4,null,null,now());
</v>
      </c>
    </row>
    <row r="39" spans="1:110" x14ac:dyDescent="0.25">
      <c r="A39" s="67">
        <f>IF(B39="MATIERE",VLOOKUP($C39,MATIERE!$B$2:$K$601,10,0),IF(B39="MOA",VLOOKUP($C39,ATELIER!$B$2:$K$291,10,0),IF(B39="MOC",VLOOKUP($C39,CHANTIER!$B$2:$K$291,10,0),IF(B39="MP",VLOOKUP($C39,MINIPELLE!$B$2:$K$291,10,0),""))))</f>
        <v>70</v>
      </c>
      <c r="B39" s="89" t="s">
        <v>299</v>
      </c>
      <c r="C39" s="89" t="s">
        <v>194</v>
      </c>
      <c r="D39" s="89" t="s">
        <v>105</v>
      </c>
      <c r="E39" s="89">
        <v>4</v>
      </c>
      <c r="F39" s="90" t="s">
        <v>673</v>
      </c>
      <c r="G39" s="90" t="s">
        <v>715</v>
      </c>
      <c r="H39" s="89">
        <v>6</v>
      </c>
      <c r="I39" s="90" t="s">
        <v>673</v>
      </c>
      <c r="J39" s="90" t="s">
        <v>715</v>
      </c>
      <c r="K39" s="89">
        <v>8</v>
      </c>
      <c r="L39" s="90" t="s">
        <v>673</v>
      </c>
      <c r="M39" s="90" t="s">
        <v>715</v>
      </c>
      <c r="N39" s="89">
        <v>10</v>
      </c>
      <c r="O39" s="90" t="s">
        <v>673</v>
      </c>
      <c r="P39" s="90" t="s">
        <v>715</v>
      </c>
      <c r="Q39" s="89">
        <v>12</v>
      </c>
      <c r="R39" s="90" t="s">
        <v>673</v>
      </c>
      <c r="S39" s="90" t="s">
        <v>715</v>
      </c>
      <c r="T39" s="89">
        <v>14</v>
      </c>
      <c r="U39" s="90" t="s">
        <v>673</v>
      </c>
      <c r="V39" s="90" t="s">
        <v>715</v>
      </c>
      <c r="W39" s="89">
        <v>16</v>
      </c>
      <c r="X39" s="90" t="s">
        <v>673</v>
      </c>
      <c r="Y39" s="90" t="s">
        <v>715</v>
      </c>
      <c r="Z39" s="89">
        <v>18</v>
      </c>
      <c r="AA39" s="90" t="s">
        <v>673</v>
      </c>
      <c r="AB39" s="90" t="s">
        <v>715</v>
      </c>
      <c r="AC39" s="89">
        <v>20</v>
      </c>
      <c r="AD39" s="90" t="s">
        <v>673</v>
      </c>
      <c r="AE39" s="90" t="s">
        <v>715</v>
      </c>
      <c r="AF39" s="89">
        <v>24</v>
      </c>
      <c r="AG39" s="90" t="s">
        <v>673</v>
      </c>
      <c r="AH39" s="90" t="s">
        <v>715</v>
      </c>
      <c r="AI39" s="89">
        <v>24</v>
      </c>
      <c r="AJ39" s="90" t="s">
        <v>673</v>
      </c>
      <c r="AK39" s="90" t="s">
        <v>715</v>
      </c>
      <c r="AL39" s="89">
        <v>28</v>
      </c>
      <c r="AM39" s="90" t="s">
        <v>673</v>
      </c>
      <c r="AN39" s="90" t="s">
        <v>715</v>
      </c>
      <c r="AO39" s="89">
        <v>28</v>
      </c>
      <c r="AP39" s="90" t="s">
        <v>673</v>
      </c>
      <c r="AQ39" s="90" t="s">
        <v>715</v>
      </c>
      <c r="AR39" s="89">
        <v>32</v>
      </c>
      <c r="AS39" s="90" t="s">
        <v>673</v>
      </c>
      <c r="AT39" s="90" t="s">
        <v>715</v>
      </c>
      <c r="AU39" s="89">
        <v>36</v>
      </c>
      <c r="AV39" s="90" t="s">
        <v>673</v>
      </c>
      <c r="AW39" s="90" t="s">
        <v>715</v>
      </c>
      <c r="AX39" s="89">
        <v>36</v>
      </c>
      <c r="AY39" s="90" t="s">
        <v>673</v>
      </c>
      <c r="AZ39" s="90" t="s">
        <v>715</v>
      </c>
      <c r="BA39" s="89">
        <v>40</v>
      </c>
      <c r="BB39" s="90" t="s">
        <v>673</v>
      </c>
      <c r="BC39" s="90" t="s">
        <v>715</v>
      </c>
      <c r="BD39" s="89">
        <v>40</v>
      </c>
      <c r="BE39" s="90" t="s">
        <v>673</v>
      </c>
      <c r="BF39" s="90" t="s">
        <v>715</v>
      </c>
      <c r="BG39" s="89" t="str">
        <f t="shared" si="3"/>
        <v xml:space="preserve">INSERT INTO SC_SystemeProduits(RefDimension,NomSysteme,typePresta,ligne,Quantite,formule,cte1,DateModif) values (1,'TCFV15FH','MOC',70,null,'CTE1*1','SURFACE',now());
</v>
      </c>
      <c r="BJ39" s="89" t="str">
        <f t="shared" si="4"/>
        <v xml:space="preserve">INSERT INTO SC_SystemeProduits(RefDimension,NomSysteme,typePresta,ligne,Quantite,formule,cte1,DateModif) values (2,'TCFV15FH','MOC',70,null,'CTE1*1','SURFACE',now());
</v>
      </c>
      <c r="BM39" s="89" t="str">
        <f t="shared" si="5"/>
        <v xml:space="preserve">INSERT INTO SC_SystemeProduits(RefDimension,NomSysteme,typePresta,ligne,Quantite,formule,cte1,DateModif) values (3,'TCFV15FH','MOC',70,null,'CTE1*1','SURFACE',now());
</v>
      </c>
      <c r="BP39" s="89" t="str">
        <f t="shared" si="6"/>
        <v xml:space="preserve">INSERT INTO SC_SystemeProduits(RefDimension,NomSysteme,typePresta,ligne,Quantite,formule,cte1,DateModif) values (4,'TCFV15FH','MOC',70,null,'CTE1*1','SURFACE',now());
</v>
      </c>
      <c r="BS39" s="89" t="str">
        <f t="shared" si="7"/>
        <v xml:space="preserve">INSERT INTO SC_SystemeProduits(RefDimension,NomSysteme,typePresta,ligne,Quantite,formule,cte1,DateModif) values (5,'TCFV15FH','MOC',70,null,'CTE1*1','SURFACE',now());
</v>
      </c>
      <c r="BV39" s="89" t="str">
        <f t="shared" si="8"/>
        <v xml:space="preserve">INSERT INTO SC_SystemeProduits(RefDimension,NomSysteme,typePresta,ligne,Quantite,formule,cte1,DateModif) values (6,'TCFV15FH','MOC',70,null,'CTE1*1','SURFACE',now());
</v>
      </c>
      <c r="BY39" s="89" t="str">
        <f t="shared" si="9"/>
        <v xml:space="preserve">INSERT INTO SC_SystemeProduits(RefDimension,NomSysteme,typePresta,ligne,Quantite,formule,cte1,DateModif) values (7,'TCFV15FH','MOC',70,null,'CTE1*1','SURFACE',now());
</v>
      </c>
      <c r="CB39" s="89" t="str">
        <f t="shared" si="10"/>
        <v xml:space="preserve">INSERT INTO SC_SystemeProduits(RefDimension,NomSysteme,typePresta,ligne,Quantite,formule,cte1,DateModif) values (8,'TCFV15FH','MOC',70,null,'CTE1*1','SURFACE',now());
</v>
      </c>
      <c r="CE39" s="89" t="str">
        <f t="shared" si="11"/>
        <v xml:space="preserve">INSERT INTO SC_SystemeProduits(RefDimension,NomSysteme,typePresta,ligne,Quantite,formule,cte1,DateModif) values (9,'TCFV15FH','MOC',70,null,'CTE1*1','SURFACE',now());
</v>
      </c>
      <c r="CH39" s="89" t="str">
        <f t="shared" si="12"/>
        <v xml:space="preserve">INSERT INTO SC_SystemeProduits(RefDimension,NomSysteme,typePresta,ligne,Quantite,formule,cte1,DateModif) values (10,'TCFV15FH','MOC',70,null,'CTE1*1','SURFACE',now());
</v>
      </c>
      <c r="CK39" s="89" t="str">
        <f t="shared" si="13"/>
        <v xml:space="preserve">INSERT INTO SC_SystemeProduits(RefDimension,NomSysteme,typePresta,ligne,Quantite,formule,cte1,DateModif) values (11,'TCFV15FH','MOC',70,null,'CTE1*1','SURFACE',now());
</v>
      </c>
      <c r="CN39" s="89" t="str">
        <f t="shared" si="14"/>
        <v xml:space="preserve">INSERT INTO SC_SystemeProduits(RefDimension,NomSysteme,typePresta,ligne,Quantite,formule,cte1,DateModif) values (12,'TCFV15FH','MOC',70,null,'CTE1*1','SURFACE',now());
</v>
      </c>
      <c r="CQ39" s="89" t="str">
        <f t="shared" si="15"/>
        <v xml:space="preserve">INSERT INTO SC_SystemeProduits(RefDimension,NomSysteme,typePresta,ligne,Quantite,formule,cte1,DateModif) values (13,'TCFV15FH','MOC',70,null,'CTE1*1','SURFACE',now());
</v>
      </c>
      <c r="CT39" s="89" t="str">
        <f t="shared" si="16"/>
        <v xml:space="preserve">INSERT INTO SC_SystemeProduits(RefDimension,NomSysteme,typePresta,ligne,Quantite,formule,cte1,DateModif) values (14,'TCFV15FH','MOC',70,null,'CTE1*1','SURFACE',now());
</v>
      </c>
      <c r="CW39" s="89" t="str">
        <f t="shared" si="17"/>
        <v xml:space="preserve">INSERT INTO SC_SystemeProduits(RefDimension,NomSysteme,typePresta,ligne,Quantite,formule,cte1,DateModif) values (15,'TCFV15FH','MOC',70,null,'CTE1*1','SURFACE',now());
</v>
      </c>
      <c r="CZ39" s="89" t="str">
        <f t="shared" si="18"/>
        <v xml:space="preserve">INSERT INTO SC_SystemeProduits(RefDimension,NomSysteme,typePresta,ligne,Quantite,formule,cte1,DateModif) values (16,'TCFV15FH','MOC',70,null,'CTE1*1','SURFACE',now());
</v>
      </c>
      <c r="DC39" s="89" t="str">
        <f t="shared" si="19"/>
        <v xml:space="preserve">INSERT INTO SC_SystemeProduits(RefDimension,NomSysteme,typePresta,ligne,Quantite,formule,cte1,DateModif) values (17,'TCFV15FH','MOC',70,null,'CTE1*1','SURFACE',now());
</v>
      </c>
      <c r="DF39" s="89" t="str">
        <f t="shared" si="20"/>
        <v xml:space="preserve">INSERT INTO SC_SystemeProduits(RefDimension,NomSysteme,typePresta,ligne,Quantite,formule,cte1,DateModif) values (18,'TCFV15FH','MOC',70,null,'CTE1*1','SURFACE',now());
</v>
      </c>
    </row>
    <row r="40" spans="1:110" x14ac:dyDescent="0.25">
      <c r="A40" s="126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89" t="str">
        <f t="shared" si="3"/>
        <v/>
      </c>
      <c r="BJ40" s="89" t="str">
        <f t="shared" si="4"/>
        <v/>
      </c>
      <c r="BM40" s="89" t="str">
        <f t="shared" si="5"/>
        <v/>
      </c>
      <c r="BP40" s="89" t="str">
        <f t="shared" si="6"/>
        <v/>
      </c>
      <c r="BS40" s="89" t="str">
        <f t="shared" si="7"/>
        <v/>
      </c>
      <c r="BV40" s="89" t="str">
        <f t="shared" si="8"/>
        <v/>
      </c>
      <c r="BY40" s="89" t="str">
        <f t="shared" si="9"/>
        <v/>
      </c>
      <c r="CB40" s="89" t="str">
        <f t="shared" si="10"/>
        <v/>
      </c>
      <c r="CE40" s="89" t="str">
        <f t="shared" si="11"/>
        <v/>
      </c>
      <c r="CH40" s="89" t="str">
        <f t="shared" si="12"/>
        <v/>
      </c>
      <c r="CK40" s="89" t="str">
        <f t="shared" si="13"/>
        <v/>
      </c>
      <c r="CN40" s="89" t="str">
        <f t="shared" si="14"/>
        <v/>
      </c>
      <c r="CQ40" s="89" t="str">
        <f t="shared" si="15"/>
        <v/>
      </c>
      <c r="CT40" s="89" t="str">
        <f t="shared" si="16"/>
        <v/>
      </c>
      <c r="CW40" s="89" t="str">
        <f t="shared" si="17"/>
        <v/>
      </c>
      <c r="CZ40" s="89" t="str">
        <f t="shared" si="18"/>
        <v/>
      </c>
      <c r="DC40" s="89" t="str">
        <f t="shared" si="19"/>
        <v/>
      </c>
      <c r="DF40" s="89" t="str">
        <f t="shared" si="20"/>
        <v/>
      </c>
    </row>
    <row r="41" spans="1:110" x14ac:dyDescent="0.25">
      <c r="A41" s="67">
        <f>IF(B41="MATIERE",VLOOKUP($C41,MATIERE!$B$2:$K$601,10,0),IF(B41="MOA",VLOOKUP($C41,ATELIER!$B$2:$K$291,10,0),IF(B41="MOC",VLOOKUP($C41,CHANTIER!$B$2:$K$291,10,0),IF(B41="MP",VLOOKUP($C41,MINIPELLE!$B$2:$K$291,10,0),""))))</f>
        <v>72</v>
      </c>
      <c r="B41" s="89" t="s">
        <v>299</v>
      </c>
      <c r="C41" s="89" t="s">
        <v>197</v>
      </c>
      <c r="D41" s="89" t="s">
        <v>160</v>
      </c>
      <c r="E41" s="89">
        <v>5.8555555555555552</v>
      </c>
      <c r="F41" s="90" t="s">
        <v>717</v>
      </c>
      <c r="G41" s="90" t="s">
        <v>715</v>
      </c>
      <c r="H41" s="89">
        <v>7.2555555555555555</v>
      </c>
      <c r="I41" s="90" t="s">
        <v>717</v>
      </c>
      <c r="J41" s="90" t="s">
        <v>715</v>
      </c>
      <c r="K41" s="89">
        <v>8.655555555555555</v>
      </c>
      <c r="L41" s="90" t="s">
        <v>717</v>
      </c>
      <c r="M41" s="90" t="s">
        <v>715</v>
      </c>
      <c r="N41" s="89">
        <v>10.055555555555555</v>
      </c>
      <c r="O41" s="90" t="s">
        <v>717</v>
      </c>
      <c r="P41" s="90" t="s">
        <v>715</v>
      </c>
      <c r="Q41" s="89">
        <v>11.455555555555556</v>
      </c>
      <c r="R41" s="90" t="s">
        <v>717</v>
      </c>
      <c r="S41" s="90" t="s">
        <v>715</v>
      </c>
      <c r="T41" s="89">
        <v>12.855555555555554</v>
      </c>
      <c r="U41" s="90" t="s">
        <v>717</v>
      </c>
      <c r="V41" s="90" t="s">
        <v>715</v>
      </c>
      <c r="W41" s="89">
        <v>14.255555555555556</v>
      </c>
      <c r="X41" s="90" t="s">
        <v>717</v>
      </c>
      <c r="Y41" s="90" t="s">
        <v>715</v>
      </c>
      <c r="Z41" s="89">
        <v>15.655555555555555</v>
      </c>
      <c r="AA41" s="90" t="s">
        <v>717</v>
      </c>
      <c r="AB41" s="90" t="s">
        <v>715</v>
      </c>
      <c r="AC41" s="89">
        <v>17.055555555555554</v>
      </c>
      <c r="AD41" s="90" t="s">
        <v>717</v>
      </c>
      <c r="AE41" s="90" t="s">
        <v>715</v>
      </c>
      <c r="AF41" s="89">
        <v>19.855555555555558</v>
      </c>
      <c r="AG41" s="90" t="s">
        <v>717</v>
      </c>
      <c r="AH41" s="90" t="s">
        <v>715</v>
      </c>
      <c r="AI41" s="89">
        <v>19.855555555555558</v>
      </c>
      <c r="AJ41" s="90" t="s">
        <v>717</v>
      </c>
      <c r="AK41" s="90" t="s">
        <v>715</v>
      </c>
      <c r="AL41" s="89">
        <v>22.655555555555555</v>
      </c>
      <c r="AM41" s="90" t="s">
        <v>717</v>
      </c>
      <c r="AN41" s="90" t="s">
        <v>715</v>
      </c>
      <c r="AO41" s="89">
        <v>22.655555555555555</v>
      </c>
      <c r="AP41" s="90" t="s">
        <v>717</v>
      </c>
      <c r="AQ41" s="90" t="s">
        <v>715</v>
      </c>
      <c r="AR41" s="89">
        <v>25.455555555555556</v>
      </c>
      <c r="AS41" s="90" t="s">
        <v>717</v>
      </c>
      <c r="AT41" s="90" t="s">
        <v>715</v>
      </c>
      <c r="AU41" s="89">
        <v>28.255555555555553</v>
      </c>
      <c r="AV41" s="90" t="s">
        <v>717</v>
      </c>
      <c r="AW41" s="90" t="s">
        <v>715</v>
      </c>
      <c r="AX41" s="89">
        <v>28.255555555555553</v>
      </c>
      <c r="AY41" s="90" t="s">
        <v>717</v>
      </c>
      <c r="AZ41" s="90" t="s">
        <v>715</v>
      </c>
      <c r="BA41" s="89">
        <v>31.055555555555554</v>
      </c>
      <c r="BB41" s="90" t="s">
        <v>717</v>
      </c>
      <c r="BC41" s="90" t="s">
        <v>715</v>
      </c>
      <c r="BD41" s="89">
        <v>31.055555555555554</v>
      </c>
      <c r="BE41" s="90" t="s">
        <v>717</v>
      </c>
      <c r="BF41" s="90" t="s">
        <v>715</v>
      </c>
      <c r="BG41" s="89" t="str">
        <f t="shared" si="3"/>
        <v xml:space="preserve">INSERT INTO SC_SystemeProduits(RefDimension,NomSysteme,typePresta,ligne,Quantite,formule,cte1,DateModif) values (1,'TCFV15FH','MOC',72,null,'0.6*CTE1','SURFACE',now());
</v>
      </c>
      <c r="BJ41" s="89" t="str">
        <f t="shared" si="4"/>
        <v xml:space="preserve">INSERT INTO SC_SystemeProduits(RefDimension,NomSysteme,typePresta,ligne,Quantite,formule,cte1,DateModif) values (2,'TCFV15FH','MOC',72,null,'0.6*CTE1','SURFACE',now());
</v>
      </c>
      <c r="BM41" s="89" t="str">
        <f t="shared" si="5"/>
        <v xml:space="preserve">INSERT INTO SC_SystemeProduits(RefDimension,NomSysteme,typePresta,ligne,Quantite,formule,cte1,DateModif) values (3,'TCFV15FH','MOC',72,null,'0.6*CTE1','SURFACE',now());
</v>
      </c>
      <c r="BP41" s="89" t="str">
        <f t="shared" si="6"/>
        <v xml:space="preserve">INSERT INTO SC_SystemeProduits(RefDimension,NomSysteme,typePresta,ligne,Quantite,formule,cte1,DateModif) values (4,'TCFV15FH','MOC',72,null,'0.6*CTE1','SURFACE',now());
</v>
      </c>
      <c r="BS41" s="89" t="str">
        <f t="shared" si="7"/>
        <v xml:space="preserve">INSERT INTO SC_SystemeProduits(RefDimension,NomSysteme,typePresta,ligne,Quantite,formule,cte1,DateModif) values (5,'TCFV15FH','MOC',72,null,'0.6*CTE1','SURFACE',now());
</v>
      </c>
      <c r="BV41" s="89" t="str">
        <f t="shared" si="8"/>
        <v xml:space="preserve">INSERT INTO SC_SystemeProduits(RefDimension,NomSysteme,typePresta,ligne,Quantite,formule,cte1,DateModif) values (6,'TCFV15FH','MOC',72,null,'0.6*CTE1','SURFACE',now());
</v>
      </c>
      <c r="BY41" s="89" t="str">
        <f t="shared" si="9"/>
        <v xml:space="preserve">INSERT INTO SC_SystemeProduits(RefDimension,NomSysteme,typePresta,ligne,Quantite,formule,cte1,DateModif) values (7,'TCFV15FH','MOC',72,null,'0.6*CTE1','SURFACE',now());
</v>
      </c>
      <c r="CB41" s="89" t="str">
        <f t="shared" si="10"/>
        <v xml:space="preserve">INSERT INTO SC_SystemeProduits(RefDimension,NomSysteme,typePresta,ligne,Quantite,formule,cte1,DateModif) values (8,'TCFV15FH','MOC',72,null,'0.6*CTE1','SURFACE',now());
</v>
      </c>
      <c r="CE41" s="89" t="str">
        <f t="shared" si="11"/>
        <v xml:space="preserve">INSERT INTO SC_SystemeProduits(RefDimension,NomSysteme,typePresta,ligne,Quantite,formule,cte1,DateModif) values (9,'TCFV15FH','MOC',72,null,'0.6*CTE1','SURFACE',now());
</v>
      </c>
      <c r="CH41" s="89" t="str">
        <f t="shared" si="12"/>
        <v xml:space="preserve">INSERT INTO SC_SystemeProduits(RefDimension,NomSysteme,typePresta,ligne,Quantite,formule,cte1,DateModif) values (10,'TCFV15FH','MOC',72,null,'0.6*CTE1','SURFACE',now());
</v>
      </c>
      <c r="CK41" s="89" t="str">
        <f t="shared" si="13"/>
        <v xml:space="preserve">INSERT INTO SC_SystemeProduits(RefDimension,NomSysteme,typePresta,ligne,Quantite,formule,cte1,DateModif) values (11,'TCFV15FH','MOC',72,null,'0.6*CTE1','SURFACE',now());
</v>
      </c>
      <c r="CN41" s="89" t="str">
        <f t="shared" si="14"/>
        <v xml:space="preserve">INSERT INTO SC_SystemeProduits(RefDimension,NomSysteme,typePresta,ligne,Quantite,formule,cte1,DateModif) values (12,'TCFV15FH','MOC',72,null,'0.6*CTE1','SURFACE',now());
</v>
      </c>
      <c r="CQ41" s="89" t="str">
        <f t="shared" si="15"/>
        <v xml:space="preserve">INSERT INTO SC_SystemeProduits(RefDimension,NomSysteme,typePresta,ligne,Quantite,formule,cte1,DateModif) values (13,'TCFV15FH','MOC',72,null,'0.6*CTE1','SURFACE',now());
</v>
      </c>
      <c r="CT41" s="89" t="str">
        <f t="shared" si="16"/>
        <v xml:space="preserve">INSERT INTO SC_SystemeProduits(RefDimension,NomSysteme,typePresta,ligne,Quantite,formule,cte1,DateModif) values (14,'TCFV15FH','MOC',72,null,'0.6*CTE1','SURFACE',now());
</v>
      </c>
      <c r="CW41" s="89" t="str">
        <f t="shared" si="17"/>
        <v xml:space="preserve">INSERT INTO SC_SystemeProduits(RefDimension,NomSysteme,typePresta,ligne,Quantite,formule,cte1,DateModif) values (15,'TCFV15FH','MOC',72,null,'0.6*CTE1','SURFACE',now());
</v>
      </c>
      <c r="CZ41" s="89" t="str">
        <f t="shared" si="18"/>
        <v xml:space="preserve">INSERT INTO SC_SystemeProduits(RefDimension,NomSysteme,typePresta,ligne,Quantite,formule,cte1,DateModif) values (16,'TCFV15FH','MOC',72,null,'0.6*CTE1','SURFACE',now());
</v>
      </c>
      <c r="DC41" s="89" t="str">
        <f t="shared" si="19"/>
        <v xml:space="preserve">INSERT INTO SC_SystemeProduits(RefDimension,NomSysteme,typePresta,ligne,Quantite,formule,cte1,DateModif) values (17,'TCFV15FH','MOC',72,null,'0.6*CTE1','SURFACE',now());
</v>
      </c>
      <c r="DF41" s="89" t="str">
        <f t="shared" si="20"/>
        <v xml:space="preserve">INSERT INTO SC_SystemeProduits(RefDimension,NomSysteme,typePresta,ligne,Quantite,formule,cte1,DateModif) values (18,'TCFV15FH','MOC',72,null,'0.6*CTE1','SURFACE',now());
</v>
      </c>
    </row>
    <row r="42" spans="1:110" x14ac:dyDescent="0.25">
      <c r="A42" s="67">
        <f>IF(B42="MATIERE",VLOOKUP($C42,MATIERE!$B$2:$K$601,10,0),IF(B42="MOA",VLOOKUP($C42,ATELIER!$B$2:$K$291,10,0),IF(B42="MOC",VLOOKUP($C42,CHANTIER!$B$2:$K$291,10,0),IF(B42="MP",VLOOKUP($C42,MINIPELLE!$B$2:$K$291,10,0),""))))</f>
        <v>74</v>
      </c>
      <c r="B42" s="89" t="s">
        <v>299</v>
      </c>
      <c r="C42" s="89" t="s">
        <v>200</v>
      </c>
      <c r="D42" s="89" t="s">
        <v>20</v>
      </c>
      <c r="E42" s="89">
        <v>2</v>
      </c>
      <c r="H42" s="89">
        <v>2</v>
      </c>
      <c r="K42" s="89">
        <v>2</v>
      </c>
      <c r="N42" s="89">
        <v>2</v>
      </c>
      <c r="Q42" s="89">
        <v>2</v>
      </c>
      <c r="T42" s="89">
        <v>2</v>
      </c>
      <c r="W42" s="89">
        <v>2</v>
      </c>
      <c r="Z42" s="89">
        <v>2</v>
      </c>
      <c r="AC42" s="89">
        <v>2</v>
      </c>
      <c r="AF42" s="89">
        <v>2</v>
      </c>
      <c r="AI42" s="89">
        <v>2</v>
      </c>
      <c r="AL42" s="89">
        <v>2</v>
      </c>
      <c r="AO42" s="89">
        <v>2</v>
      </c>
      <c r="AR42" s="89">
        <v>2</v>
      </c>
      <c r="AU42" s="89">
        <v>2</v>
      </c>
      <c r="AX42" s="89">
        <v>2</v>
      </c>
      <c r="BA42" s="89">
        <v>2</v>
      </c>
      <c r="BD42" s="89">
        <v>2</v>
      </c>
      <c r="BG42" s="89" t="str">
        <f t="shared" si="3"/>
        <v xml:space="preserve">INSERT INTO SC_SystemeProduits(RefDimension,NomSysteme,typePresta,ligne,Quantite,formule,cte1,DateModif) values (1,'TCFV15FH','MOC',74,2,null,null,now());
</v>
      </c>
      <c r="BJ42" s="89" t="str">
        <f t="shared" si="4"/>
        <v xml:space="preserve">INSERT INTO SC_SystemeProduits(RefDimension,NomSysteme,typePresta,ligne,Quantite,formule,cte1,DateModif) values (2,'TCFV15FH','MOC',74,2,null,null,now());
</v>
      </c>
      <c r="BM42" s="89" t="str">
        <f t="shared" si="5"/>
        <v xml:space="preserve">INSERT INTO SC_SystemeProduits(RefDimension,NomSysteme,typePresta,ligne,Quantite,formule,cte1,DateModif) values (3,'TCFV15FH','MOC',74,2,null,null,now());
</v>
      </c>
      <c r="BP42" s="89" t="str">
        <f t="shared" si="6"/>
        <v xml:space="preserve">INSERT INTO SC_SystemeProduits(RefDimension,NomSysteme,typePresta,ligne,Quantite,formule,cte1,DateModif) values (4,'TCFV15FH','MOC',74,2,null,null,now());
</v>
      </c>
      <c r="BS42" s="89" t="str">
        <f t="shared" si="7"/>
        <v xml:space="preserve">INSERT INTO SC_SystemeProduits(RefDimension,NomSysteme,typePresta,ligne,Quantite,formule,cte1,DateModif) values (5,'TCFV15FH','MOC',74,2,null,null,now());
</v>
      </c>
      <c r="BV42" s="89" t="str">
        <f t="shared" si="8"/>
        <v xml:space="preserve">INSERT INTO SC_SystemeProduits(RefDimension,NomSysteme,typePresta,ligne,Quantite,formule,cte1,DateModif) values (6,'TCFV15FH','MOC',74,2,null,null,now());
</v>
      </c>
      <c r="BY42" s="89" t="str">
        <f t="shared" si="9"/>
        <v xml:space="preserve">INSERT INTO SC_SystemeProduits(RefDimension,NomSysteme,typePresta,ligne,Quantite,formule,cte1,DateModif) values (7,'TCFV15FH','MOC',74,2,null,null,now());
</v>
      </c>
      <c r="CB42" s="89" t="str">
        <f t="shared" si="10"/>
        <v xml:space="preserve">INSERT INTO SC_SystemeProduits(RefDimension,NomSysteme,typePresta,ligne,Quantite,formule,cte1,DateModif) values (8,'TCFV15FH','MOC',74,2,null,null,now());
</v>
      </c>
      <c r="CE42" s="89" t="str">
        <f t="shared" si="11"/>
        <v xml:space="preserve">INSERT INTO SC_SystemeProduits(RefDimension,NomSysteme,typePresta,ligne,Quantite,formule,cte1,DateModif) values (9,'TCFV15FH','MOC',74,2,null,null,now());
</v>
      </c>
      <c r="CH42" s="89" t="str">
        <f t="shared" si="12"/>
        <v xml:space="preserve">INSERT INTO SC_SystemeProduits(RefDimension,NomSysteme,typePresta,ligne,Quantite,formule,cte1,DateModif) values (10,'TCFV15FH','MOC',74,2,null,null,now());
</v>
      </c>
      <c r="CK42" s="89" t="str">
        <f t="shared" si="13"/>
        <v xml:space="preserve">INSERT INTO SC_SystemeProduits(RefDimension,NomSysteme,typePresta,ligne,Quantite,formule,cte1,DateModif) values (11,'TCFV15FH','MOC',74,2,null,null,now());
</v>
      </c>
      <c r="CN42" s="89" t="str">
        <f t="shared" si="14"/>
        <v xml:space="preserve">INSERT INTO SC_SystemeProduits(RefDimension,NomSysteme,typePresta,ligne,Quantite,formule,cte1,DateModif) values (12,'TCFV15FH','MOC',74,2,null,null,now());
</v>
      </c>
      <c r="CQ42" s="89" t="str">
        <f t="shared" si="15"/>
        <v xml:space="preserve">INSERT INTO SC_SystemeProduits(RefDimension,NomSysteme,typePresta,ligne,Quantite,formule,cte1,DateModif) values (13,'TCFV15FH','MOC',74,2,null,null,now());
</v>
      </c>
      <c r="CT42" s="89" t="str">
        <f t="shared" si="16"/>
        <v xml:space="preserve">INSERT INTO SC_SystemeProduits(RefDimension,NomSysteme,typePresta,ligne,Quantite,formule,cte1,DateModif) values (14,'TCFV15FH','MOC',74,2,null,null,now());
</v>
      </c>
      <c r="CW42" s="89" t="str">
        <f t="shared" si="17"/>
        <v xml:space="preserve">INSERT INTO SC_SystemeProduits(RefDimension,NomSysteme,typePresta,ligne,Quantite,formule,cte1,DateModif) values (15,'TCFV15FH','MOC',74,2,null,null,now());
</v>
      </c>
      <c r="CZ42" s="89" t="str">
        <f t="shared" si="18"/>
        <v xml:space="preserve">INSERT INTO SC_SystemeProduits(RefDimension,NomSysteme,typePresta,ligne,Quantite,formule,cte1,DateModif) values (16,'TCFV15FH','MOC',74,2,null,null,now());
</v>
      </c>
      <c r="DC42" s="89" t="str">
        <f t="shared" si="19"/>
        <v xml:space="preserve">INSERT INTO SC_SystemeProduits(RefDimension,NomSysteme,typePresta,ligne,Quantite,formule,cte1,DateModif) values (17,'TCFV15FH','MOC',74,2,null,null,now());
</v>
      </c>
      <c r="DF42" s="89" t="str">
        <f t="shared" si="20"/>
        <v xml:space="preserve">INSERT INTO SC_SystemeProduits(RefDimension,NomSysteme,typePresta,ligne,Quantite,formule,cte1,DateModif) values (18,'TCFV15FH','MOC',74,2,null,null,now());
</v>
      </c>
    </row>
    <row r="43" spans="1:110" x14ac:dyDescent="0.25">
      <c r="A43" s="67">
        <f>IF(B43="MATIERE",VLOOKUP($C43,MATIERE!$B$2:$K$601,10,0),IF(B43="MOA",VLOOKUP($C43,ATELIER!$B$2:$K$291,10,0),IF(B43="MOC",VLOOKUP($C43,CHANTIER!$B$2:$K$291,10,0),IF(B43="MP",VLOOKUP($C43,MINIPELLE!$B$2:$K$291,10,0),""))))</f>
        <v>68</v>
      </c>
      <c r="B43" s="89" t="s">
        <v>299</v>
      </c>
      <c r="C43" s="89" t="s">
        <v>190</v>
      </c>
      <c r="D43" s="89" t="s">
        <v>105</v>
      </c>
      <c r="E43" s="89">
        <v>4</v>
      </c>
      <c r="F43" s="90" t="s">
        <v>673</v>
      </c>
      <c r="G43" s="90" t="s">
        <v>715</v>
      </c>
      <c r="H43" s="89">
        <v>6</v>
      </c>
      <c r="I43" s="90" t="s">
        <v>673</v>
      </c>
      <c r="J43" s="90" t="s">
        <v>715</v>
      </c>
      <c r="K43" s="89">
        <v>8</v>
      </c>
      <c r="L43" s="90" t="s">
        <v>673</v>
      </c>
      <c r="M43" s="90" t="s">
        <v>715</v>
      </c>
      <c r="N43" s="89">
        <v>10</v>
      </c>
      <c r="O43" s="90" t="s">
        <v>673</v>
      </c>
      <c r="P43" s="90" t="s">
        <v>715</v>
      </c>
      <c r="Q43" s="89">
        <v>12</v>
      </c>
      <c r="R43" s="90" t="s">
        <v>673</v>
      </c>
      <c r="S43" s="90" t="s">
        <v>715</v>
      </c>
      <c r="T43" s="89">
        <v>14</v>
      </c>
      <c r="U43" s="90" t="s">
        <v>673</v>
      </c>
      <c r="V43" s="90" t="s">
        <v>715</v>
      </c>
      <c r="W43" s="89">
        <v>16</v>
      </c>
      <c r="X43" s="90" t="s">
        <v>673</v>
      </c>
      <c r="Y43" s="90" t="s">
        <v>715</v>
      </c>
      <c r="Z43" s="89">
        <v>18</v>
      </c>
      <c r="AA43" s="90" t="s">
        <v>673</v>
      </c>
      <c r="AB43" s="90" t="s">
        <v>715</v>
      </c>
      <c r="AC43" s="89">
        <v>20</v>
      </c>
      <c r="AD43" s="90" t="s">
        <v>673</v>
      </c>
      <c r="AE43" s="90" t="s">
        <v>715</v>
      </c>
      <c r="AF43" s="89">
        <v>24</v>
      </c>
      <c r="AG43" s="90" t="s">
        <v>673</v>
      </c>
      <c r="AH43" s="90" t="s">
        <v>715</v>
      </c>
      <c r="AI43" s="89">
        <v>24</v>
      </c>
      <c r="AJ43" s="90" t="s">
        <v>673</v>
      </c>
      <c r="AK43" s="90" t="s">
        <v>715</v>
      </c>
      <c r="AL43" s="89">
        <v>28</v>
      </c>
      <c r="AM43" s="90" t="s">
        <v>673</v>
      </c>
      <c r="AN43" s="90" t="s">
        <v>715</v>
      </c>
      <c r="AO43" s="89">
        <v>28</v>
      </c>
      <c r="AP43" s="90" t="s">
        <v>673</v>
      </c>
      <c r="AQ43" s="90" t="s">
        <v>715</v>
      </c>
      <c r="AR43" s="89">
        <v>32</v>
      </c>
      <c r="AS43" s="90" t="s">
        <v>673</v>
      </c>
      <c r="AT43" s="90" t="s">
        <v>715</v>
      </c>
      <c r="AU43" s="89">
        <v>36</v>
      </c>
      <c r="AV43" s="90" t="s">
        <v>673</v>
      </c>
      <c r="AW43" s="90" t="s">
        <v>715</v>
      </c>
      <c r="AX43" s="89">
        <v>36</v>
      </c>
      <c r="AY43" s="90" t="s">
        <v>673</v>
      </c>
      <c r="AZ43" s="90" t="s">
        <v>715</v>
      </c>
      <c r="BA43" s="89">
        <v>40</v>
      </c>
      <c r="BB43" s="90" t="s">
        <v>673</v>
      </c>
      <c r="BC43" s="90" t="s">
        <v>715</v>
      </c>
      <c r="BD43" s="89">
        <v>40</v>
      </c>
      <c r="BE43" s="90" t="s">
        <v>673</v>
      </c>
      <c r="BF43" s="90" t="s">
        <v>715</v>
      </c>
      <c r="BG43" s="89" t="str">
        <f t="shared" si="3"/>
        <v xml:space="preserve">INSERT INTO SC_SystemeProduits(RefDimension,NomSysteme,typePresta,ligne,Quantite,formule,cte1,DateModif) values (1,'TCFV15FH','MOC',68,null,'CTE1*1','SURFACE',now());
</v>
      </c>
      <c r="BJ43" s="89" t="str">
        <f t="shared" si="4"/>
        <v xml:space="preserve">INSERT INTO SC_SystemeProduits(RefDimension,NomSysteme,typePresta,ligne,Quantite,formule,cte1,DateModif) values (2,'TCFV15FH','MOC',68,null,'CTE1*1','SURFACE',now());
</v>
      </c>
      <c r="BM43" s="89" t="str">
        <f t="shared" si="5"/>
        <v xml:space="preserve">INSERT INTO SC_SystemeProduits(RefDimension,NomSysteme,typePresta,ligne,Quantite,formule,cte1,DateModif) values (3,'TCFV15FH','MOC',68,null,'CTE1*1','SURFACE',now());
</v>
      </c>
      <c r="BP43" s="89" t="str">
        <f t="shared" si="6"/>
        <v xml:space="preserve">INSERT INTO SC_SystemeProduits(RefDimension,NomSysteme,typePresta,ligne,Quantite,formule,cte1,DateModif) values (4,'TCFV15FH','MOC',68,null,'CTE1*1','SURFACE',now());
</v>
      </c>
      <c r="BS43" s="89" t="str">
        <f t="shared" si="7"/>
        <v xml:space="preserve">INSERT INTO SC_SystemeProduits(RefDimension,NomSysteme,typePresta,ligne,Quantite,formule,cte1,DateModif) values (5,'TCFV15FH','MOC',68,null,'CTE1*1','SURFACE',now());
</v>
      </c>
      <c r="BV43" s="89" t="str">
        <f t="shared" si="8"/>
        <v xml:space="preserve">INSERT INTO SC_SystemeProduits(RefDimension,NomSysteme,typePresta,ligne,Quantite,formule,cte1,DateModif) values (6,'TCFV15FH','MOC',68,null,'CTE1*1','SURFACE',now());
</v>
      </c>
      <c r="BY43" s="89" t="str">
        <f t="shared" si="9"/>
        <v xml:space="preserve">INSERT INTO SC_SystemeProduits(RefDimension,NomSysteme,typePresta,ligne,Quantite,formule,cte1,DateModif) values (7,'TCFV15FH','MOC',68,null,'CTE1*1','SURFACE',now());
</v>
      </c>
      <c r="CB43" s="89" t="str">
        <f t="shared" si="10"/>
        <v xml:space="preserve">INSERT INTO SC_SystemeProduits(RefDimension,NomSysteme,typePresta,ligne,Quantite,formule,cte1,DateModif) values (8,'TCFV15FH','MOC',68,null,'CTE1*1','SURFACE',now());
</v>
      </c>
      <c r="CE43" s="89" t="str">
        <f t="shared" si="11"/>
        <v xml:space="preserve">INSERT INTO SC_SystemeProduits(RefDimension,NomSysteme,typePresta,ligne,Quantite,formule,cte1,DateModif) values (9,'TCFV15FH','MOC',68,null,'CTE1*1','SURFACE',now());
</v>
      </c>
      <c r="CH43" s="89" t="str">
        <f t="shared" si="12"/>
        <v xml:space="preserve">INSERT INTO SC_SystemeProduits(RefDimension,NomSysteme,typePresta,ligne,Quantite,formule,cte1,DateModif) values (10,'TCFV15FH','MOC',68,null,'CTE1*1','SURFACE',now());
</v>
      </c>
      <c r="CK43" s="89" t="str">
        <f t="shared" si="13"/>
        <v xml:space="preserve">INSERT INTO SC_SystemeProduits(RefDimension,NomSysteme,typePresta,ligne,Quantite,formule,cte1,DateModif) values (11,'TCFV15FH','MOC',68,null,'CTE1*1','SURFACE',now());
</v>
      </c>
      <c r="CN43" s="89" t="str">
        <f t="shared" si="14"/>
        <v xml:space="preserve">INSERT INTO SC_SystemeProduits(RefDimension,NomSysteme,typePresta,ligne,Quantite,formule,cte1,DateModif) values (12,'TCFV15FH','MOC',68,null,'CTE1*1','SURFACE',now());
</v>
      </c>
      <c r="CQ43" s="89" t="str">
        <f t="shared" si="15"/>
        <v xml:space="preserve">INSERT INTO SC_SystemeProduits(RefDimension,NomSysteme,typePresta,ligne,Quantite,formule,cte1,DateModif) values (13,'TCFV15FH','MOC',68,null,'CTE1*1','SURFACE',now());
</v>
      </c>
      <c r="CT43" s="89" t="str">
        <f t="shared" si="16"/>
        <v xml:space="preserve">INSERT INTO SC_SystemeProduits(RefDimension,NomSysteme,typePresta,ligne,Quantite,formule,cte1,DateModif) values (14,'TCFV15FH','MOC',68,null,'CTE1*1','SURFACE',now());
</v>
      </c>
      <c r="CW43" s="89" t="str">
        <f t="shared" si="17"/>
        <v xml:space="preserve">INSERT INTO SC_SystemeProduits(RefDimension,NomSysteme,typePresta,ligne,Quantite,formule,cte1,DateModif) values (15,'TCFV15FH','MOC',68,null,'CTE1*1','SURFACE',now());
</v>
      </c>
      <c r="CZ43" s="89" t="str">
        <f t="shared" si="18"/>
        <v xml:space="preserve">INSERT INTO SC_SystemeProduits(RefDimension,NomSysteme,typePresta,ligne,Quantite,formule,cte1,DateModif) values (16,'TCFV15FH','MOC',68,null,'CTE1*1','SURFACE',now());
</v>
      </c>
      <c r="DC43" s="89" t="str">
        <f t="shared" si="19"/>
        <v xml:space="preserve">INSERT INTO SC_SystemeProduits(RefDimension,NomSysteme,typePresta,ligne,Quantite,formule,cte1,DateModif) values (17,'TCFV15FH','MOC',68,null,'CTE1*1','SURFACE',now());
</v>
      </c>
      <c r="DF43" s="89" t="str">
        <f t="shared" si="20"/>
        <v xml:space="preserve">INSERT INTO SC_SystemeProduits(RefDimension,NomSysteme,typePresta,ligne,Quantite,formule,cte1,DateModif) values (18,'TCFV15FH','MOC',68,null,'CTE1*1','SURFACE',now());
</v>
      </c>
    </row>
    <row r="44" spans="1:110" x14ac:dyDescent="0.25">
      <c r="A44" s="67">
        <f>IF(B44="MATIERE",VLOOKUP($C44,MATIERE!$B$2:$K$601,10,0),IF(B44="MOA",VLOOKUP($C44,ATELIER!$B$2:$K$291,10,0),IF(B44="MOC",VLOOKUP($C44,CHANTIER!$B$2:$K$291,10,0),IF(B44="MP",VLOOKUP($C44,MINIPELLE!$B$2:$K$291,10,0),""))))</f>
        <v>67</v>
      </c>
      <c r="B44" s="89" t="s">
        <v>299</v>
      </c>
      <c r="C44" s="89" t="s">
        <v>188</v>
      </c>
      <c r="D44" s="89" t="s">
        <v>105</v>
      </c>
      <c r="E44" s="89">
        <v>4</v>
      </c>
      <c r="F44" s="90" t="s">
        <v>673</v>
      </c>
      <c r="G44" s="90" t="s">
        <v>715</v>
      </c>
      <c r="H44" s="89">
        <v>6</v>
      </c>
      <c r="I44" s="90" t="s">
        <v>673</v>
      </c>
      <c r="J44" s="90" t="s">
        <v>715</v>
      </c>
      <c r="K44" s="89">
        <v>8</v>
      </c>
      <c r="L44" s="90" t="s">
        <v>673</v>
      </c>
      <c r="M44" s="90" t="s">
        <v>715</v>
      </c>
      <c r="N44" s="89">
        <v>10</v>
      </c>
      <c r="O44" s="90" t="s">
        <v>673</v>
      </c>
      <c r="P44" s="90" t="s">
        <v>715</v>
      </c>
      <c r="Q44" s="89">
        <v>12</v>
      </c>
      <c r="R44" s="90" t="s">
        <v>673</v>
      </c>
      <c r="S44" s="90" t="s">
        <v>715</v>
      </c>
      <c r="T44" s="89">
        <v>14</v>
      </c>
      <c r="U44" s="90" t="s">
        <v>673</v>
      </c>
      <c r="V44" s="90" t="s">
        <v>715</v>
      </c>
      <c r="W44" s="89">
        <v>16</v>
      </c>
      <c r="X44" s="90" t="s">
        <v>673</v>
      </c>
      <c r="Y44" s="90" t="s">
        <v>715</v>
      </c>
      <c r="Z44" s="89">
        <v>18</v>
      </c>
      <c r="AA44" s="90" t="s">
        <v>673</v>
      </c>
      <c r="AB44" s="90" t="s">
        <v>715</v>
      </c>
      <c r="AC44" s="89">
        <v>20</v>
      </c>
      <c r="AD44" s="90" t="s">
        <v>673</v>
      </c>
      <c r="AE44" s="90" t="s">
        <v>715</v>
      </c>
      <c r="AF44" s="89">
        <v>24</v>
      </c>
      <c r="AG44" s="90" t="s">
        <v>673</v>
      </c>
      <c r="AH44" s="90" t="s">
        <v>715</v>
      </c>
      <c r="AI44" s="89">
        <v>24</v>
      </c>
      <c r="AJ44" s="90" t="s">
        <v>673</v>
      </c>
      <c r="AK44" s="90" t="s">
        <v>715</v>
      </c>
      <c r="AL44" s="89">
        <v>28</v>
      </c>
      <c r="AM44" s="90" t="s">
        <v>673</v>
      </c>
      <c r="AN44" s="90" t="s">
        <v>715</v>
      </c>
      <c r="AO44" s="89">
        <v>28</v>
      </c>
      <c r="AP44" s="90" t="s">
        <v>673</v>
      </c>
      <c r="AQ44" s="90" t="s">
        <v>715</v>
      </c>
      <c r="AR44" s="89">
        <v>32</v>
      </c>
      <c r="AS44" s="90" t="s">
        <v>673</v>
      </c>
      <c r="AT44" s="90" t="s">
        <v>715</v>
      </c>
      <c r="AU44" s="89">
        <v>36</v>
      </c>
      <c r="AV44" s="90" t="s">
        <v>673</v>
      </c>
      <c r="AW44" s="90" t="s">
        <v>715</v>
      </c>
      <c r="AX44" s="89">
        <v>36</v>
      </c>
      <c r="AY44" s="90" t="s">
        <v>673</v>
      </c>
      <c r="AZ44" s="90" t="s">
        <v>715</v>
      </c>
      <c r="BA44" s="89">
        <v>40</v>
      </c>
      <c r="BB44" s="90" t="s">
        <v>673</v>
      </c>
      <c r="BC44" s="90" t="s">
        <v>715</v>
      </c>
      <c r="BD44" s="89">
        <v>40</v>
      </c>
      <c r="BE44" s="90" t="s">
        <v>673</v>
      </c>
      <c r="BF44" s="90" t="s">
        <v>715</v>
      </c>
      <c r="BG44" s="89" t="str">
        <f t="shared" si="3"/>
        <v xml:space="preserve">INSERT INTO SC_SystemeProduits(RefDimension,NomSysteme,typePresta,ligne,Quantite,formule,cte1,DateModif) values (1,'TCFV15FH','MOC',67,null,'CTE1*1','SURFACE',now());
</v>
      </c>
      <c r="BJ44" s="89" t="str">
        <f t="shared" si="4"/>
        <v xml:space="preserve">INSERT INTO SC_SystemeProduits(RefDimension,NomSysteme,typePresta,ligne,Quantite,formule,cte1,DateModif) values (2,'TCFV15FH','MOC',67,null,'CTE1*1','SURFACE',now());
</v>
      </c>
      <c r="BM44" s="89" t="str">
        <f t="shared" si="5"/>
        <v xml:space="preserve">INSERT INTO SC_SystemeProduits(RefDimension,NomSysteme,typePresta,ligne,Quantite,formule,cte1,DateModif) values (3,'TCFV15FH','MOC',67,null,'CTE1*1','SURFACE',now());
</v>
      </c>
      <c r="BP44" s="89" t="str">
        <f t="shared" si="6"/>
        <v xml:space="preserve">INSERT INTO SC_SystemeProduits(RefDimension,NomSysteme,typePresta,ligne,Quantite,formule,cte1,DateModif) values (4,'TCFV15FH','MOC',67,null,'CTE1*1','SURFACE',now());
</v>
      </c>
      <c r="BS44" s="89" t="str">
        <f t="shared" si="7"/>
        <v xml:space="preserve">INSERT INTO SC_SystemeProduits(RefDimension,NomSysteme,typePresta,ligne,Quantite,formule,cte1,DateModif) values (5,'TCFV15FH','MOC',67,null,'CTE1*1','SURFACE',now());
</v>
      </c>
      <c r="BV44" s="89" t="str">
        <f t="shared" si="8"/>
        <v xml:space="preserve">INSERT INTO SC_SystemeProduits(RefDimension,NomSysteme,typePresta,ligne,Quantite,formule,cte1,DateModif) values (6,'TCFV15FH','MOC',67,null,'CTE1*1','SURFACE',now());
</v>
      </c>
      <c r="BY44" s="89" t="str">
        <f t="shared" si="9"/>
        <v xml:space="preserve">INSERT INTO SC_SystemeProduits(RefDimension,NomSysteme,typePresta,ligne,Quantite,formule,cte1,DateModif) values (7,'TCFV15FH','MOC',67,null,'CTE1*1','SURFACE',now());
</v>
      </c>
      <c r="CB44" s="89" t="str">
        <f t="shared" si="10"/>
        <v xml:space="preserve">INSERT INTO SC_SystemeProduits(RefDimension,NomSysteme,typePresta,ligne,Quantite,formule,cte1,DateModif) values (8,'TCFV15FH','MOC',67,null,'CTE1*1','SURFACE',now());
</v>
      </c>
      <c r="CE44" s="89" t="str">
        <f t="shared" si="11"/>
        <v xml:space="preserve">INSERT INTO SC_SystemeProduits(RefDimension,NomSysteme,typePresta,ligne,Quantite,formule,cte1,DateModif) values (9,'TCFV15FH','MOC',67,null,'CTE1*1','SURFACE',now());
</v>
      </c>
      <c r="CH44" s="89" t="str">
        <f t="shared" si="12"/>
        <v xml:space="preserve">INSERT INTO SC_SystemeProduits(RefDimension,NomSysteme,typePresta,ligne,Quantite,formule,cte1,DateModif) values (10,'TCFV15FH','MOC',67,null,'CTE1*1','SURFACE',now());
</v>
      </c>
      <c r="CK44" s="89" t="str">
        <f t="shared" si="13"/>
        <v xml:space="preserve">INSERT INTO SC_SystemeProduits(RefDimension,NomSysteme,typePresta,ligne,Quantite,formule,cte1,DateModif) values (11,'TCFV15FH','MOC',67,null,'CTE1*1','SURFACE',now());
</v>
      </c>
      <c r="CN44" s="89" t="str">
        <f t="shared" si="14"/>
        <v xml:space="preserve">INSERT INTO SC_SystemeProduits(RefDimension,NomSysteme,typePresta,ligne,Quantite,formule,cte1,DateModif) values (12,'TCFV15FH','MOC',67,null,'CTE1*1','SURFACE',now());
</v>
      </c>
      <c r="CQ44" s="89" t="str">
        <f t="shared" si="15"/>
        <v xml:space="preserve">INSERT INTO SC_SystemeProduits(RefDimension,NomSysteme,typePresta,ligne,Quantite,formule,cte1,DateModif) values (13,'TCFV15FH','MOC',67,null,'CTE1*1','SURFACE',now());
</v>
      </c>
      <c r="CT44" s="89" t="str">
        <f t="shared" si="16"/>
        <v xml:space="preserve">INSERT INTO SC_SystemeProduits(RefDimension,NomSysteme,typePresta,ligne,Quantite,formule,cte1,DateModif) values (14,'TCFV15FH','MOC',67,null,'CTE1*1','SURFACE',now());
</v>
      </c>
      <c r="CW44" s="89" t="str">
        <f t="shared" si="17"/>
        <v xml:space="preserve">INSERT INTO SC_SystemeProduits(RefDimension,NomSysteme,typePresta,ligne,Quantite,formule,cte1,DateModif) values (15,'TCFV15FH','MOC',67,null,'CTE1*1','SURFACE',now());
</v>
      </c>
      <c r="CZ44" s="89" t="str">
        <f t="shared" si="18"/>
        <v xml:space="preserve">INSERT INTO SC_SystemeProduits(RefDimension,NomSysteme,typePresta,ligne,Quantite,formule,cte1,DateModif) values (16,'TCFV15FH','MOC',67,null,'CTE1*1','SURFACE',now());
</v>
      </c>
      <c r="DC44" s="89" t="str">
        <f t="shared" si="19"/>
        <v xml:space="preserve">INSERT INTO SC_SystemeProduits(RefDimension,NomSysteme,typePresta,ligne,Quantite,formule,cte1,DateModif) values (17,'TCFV15FH','MOC',67,null,'CTE1*1','SURFACE',now());
</v>
      </c>
      <c r="DF44" s="89" t="str">
        <f t="shared" si="20"/>
        <v xml:space="preserve">INSERT INTO SC_SystemeProduits(RefDimension,NomSysteme,typePresta,ligne,Quantite,formule,cte1,DateModif) values (18,'TCFV15FH','MOC',67,null,'CTE1*1','SURFACE',now());
</v>
      </c>
    </row>
    <row r="45" spans="1:110" x14ac:dyDescent="0.25">
      <c r="A45" s="67">
        <f>IF(B45="MATIERE",VLOOKUP($C45,MATIERE!$B$2:$K$601,10,0),IF(B45="MOA",VLOOKUP($C45,ATELIER!$B$2:$K$291,10,0),IF(B45="MOC",VLOOKUP($C45,CHANTIER!$B$2:$K$291,10,0),IF(B45="MP",VLOOKUP($C45,MINIPELLE!$B$2:$K$291,10,0),""))))</f>
        <v>66</v>
      </c>
      <c r="B45" s="89" t="s">
        <v>299</v>
      </c>
      <c r="C45" s="89" t="s">
        <v>186</v>
      </c>
      <c r="D45" s="89" t="s">
        <v>42</v>
      </c>
      <c r="E45" s="89">
        <v>2.5</v>
      </c>
      <c r="F45" s="90" t="s">
        <v>673</v>
      </c>
      <c r="G45" s="90" t="s">
        <v>674</v>
      </c>
      <c r="H45" s="89">
        <v>3</v>
      </c>
      <c r="I45" s="90" t="s">
        <v>673</v>
      </c>
      <c r="J45" s="90" t="s">
        <v>674</v>
      </c>
      <c r="K45" s="89">
        <v>4</v>
      </c>
      <c r="L45" s="90" t="s">
        <v>673</v>
      </c>
      <c r="M45" s="90" t="s">
        <v>674</v>
      </c>
      <c r="N45" s="89">
        <v>4</v>
      </c>
      <c r="O45" s="90" t="s">
        <v>673</v>
      </c>
      <c r="P45" s="90" t="s">
        <v>674</v>
      </c>
      <c r="Q45" s="89">
        <v>4</v>
      </c>
      <c r="R45" s="90" t="s">
        <v>673</v>
      </c>
      <c r="S45" s="90" t="s">
        <v>674</v>
      </c>
      <c r="T45" s="89">
        <v>4</v>
      </c>
      <c r="U45" s="90" t="s">
        <v>673</v>
      </c>
      <c r="V45" s="90" t="s">
        <v>674</v>
      </c>
      <c r="W45" s="89">
        <v>4</v>
      </c>
      <c r="X45" s="90" t="s">
        <v>673</v>
      </c>
      <c r="Y45" s="90" t="s">
        <v>674</v>
      </c>
      <c r="Z45" s="89">
        <v>4.5</v>
      </c>
      <c r="AA45" s="90" t="s">
        <v>673</v>
      </c>
      <c r="AB45" s="90" t="s">
        <v>674</v>
      </c>
      <c r="AC45" s="89">
        <v>5</v>
      </c>
      <c r="AD45" s="90" t="s">
        <v>673</v>
      </c>
      <c r="AE45" s="90" t="s">
        <v>674</v>
      </c>
      <c r="AF45" s="89">
        <v>6</v>
      </c>
      <c r="AG45" s="90" t="s">
        <v>673</v>
      </c>
      <c r="AH45" s="90" t="s">
        <v>674</v>
      </c>
      <c r="AI45" s="89">
        <v>8</v>
      </c>
      <c r="AJ45" s="90" t="s">
        <v>673</v>
      </c>
      <c r="AK45" s="90" t="s">
        <v>674</v>
      </c>
      <c r="AL45" s="89">
        <v>8</v>
      </c>
      <c r="AM45" s="90" t="s">
        <v>673</v>
      </c>
      <c r="AN45" s="90" t="s">
        <v>674</v>
      </c>
      <c r="AO45" s="89">
        <v>7</v>
      </c>
      <c r="AP45" s="90" t="s">
        <v>673</v>
      </c>
      <c r="AQ45" s="90" t="s">
        <v>674</v>
      </c>
      <c r="AR45" s="89">
        <v>8</v>
      </c>
      <c r="AS45" s="90" t="s">
        <v>673</v>
      </c>
      <c r="AT45" s="90" t="s">
        <v>674</v>
      </c>
      <c r="AU45" s="89">
        <v>8</v>
      </c>
      <c r="AV45" s="90" t="s">
        <v>673</v>
      </c>
      <c r="AW45" s="90" t="s">
        <v>674</v>
      </c>
      <c r="AX45" s="89">
        <v>9</v>
      </c>
      <c r="AY45" s="90" t="s">
        <v>673</v>
      </c>
      <c r="AZ45" s="90" t="s">
        <v>674</v>
      </c>
      <c r="BA45" s="89">
        <v>10</v>
      </c>
      <c r="BB45" s="90" t="s">
        <v>673</v>
      </c>
      <c r="BC45" s="90" t="s">
        <v>674</v>
      </c>
      <c r="BD45" s="89">
        <v>8</v>
      </c>
      <c r="BE45" s="90" t="s">
        <v>673</v>
      </c>
      <c r="BF45" s="90" t="s">
        <v>674</v>
      </c>
      <c r="BG45" s="89" t="str">
        <f t="shared" si="3"/>
        <v xml:space="preserve">INSERT INTO SC_SystemeProduits(RefDimension,NomSysteme,typePresta,ligne,Quantite,formule,cte1,DateModif) values (1,'TCFV15FH','MOC',66,null,'CTE1*1','LARGEUR',now());
</v>
      </c>
      <c r="BJ45" s="89" t="str">
        <f t="shared" si="4"/>
        <v xml:space="preserve">INSERT INTO SC_SystemeProduits(RefDimension,NomSysteme,typePresta,ligne,Quantite,formule,cte1,DateModif) values (2,'TCFV15FH','MOC',66,null,'CTE1*1','LARGEUR',now());
</v>
      </c>
      <c r="BM45" s="89" t="str">
        <f t="shared" si="5"/>
        <v xml:space="preserve">INSERT INTO SC_SystemeProduits(RefDimension,NomSysteme,typePresta,ligne,Quantite,formule,cte1,DateModif) values (3,'TCFV15FH','MOC',66,null,'CTE1*1','LARGEUR',now());
</v>
      </c>
      <c r="BP45" s="89" t="str">
        <f t="shared" si="6"/>
        <v xml:space="preserve">INSERT INTO SC_SystemeProduits(RefDimension,NomSysteme,typePresta,ligne,Quantite,formule,cte1,DateModif) values (4,'TCFV15FH','MOC',66,null,'CTE1*1','LARGEUR',now());
</v>
      </c>
      <c r="BS45" s="89" t="str">
        <f t="shared" si="7"/>
        <v xml:space="preserve">INSERT INTO SC_SystemeProduits(RefDimension,NomSysteme,typePresta,ligne,Quantite,formule,cte1,DateModif) values (5,'TCFV15FH','MOC',66,null,'CTE1*1','LARGEUR',now());
</v>
      </c>
      <c r="BV45" s="89" t="str">
        <f t="shared" si="8"/>
        <v xml:space="preserve">INSERT INTO SC_SystemeProduits(RefDimension,NomSysteme,typePresta,ligne,Quantite,formule,cte1,DateModif) values (6,'TCFV15FH','MOC',66,null,'CTE1*1','LARGEUR',now());
</v>
      </c>
      <c r="BY45" s="89" t="str">
        <f t="shared" si="9"/>
        <v xml:space="preserve">INSERT INTO SC_SystemeProduits(RefDimension,NomSysteme,typePresta,ligne,Quantite,formule,cte1,DateModif) values (7,'TCFV15FH','MOC',66,null,'CTE1*1','LARGEUR',now());
</v>
      </c>
      <c r="CB45" s="89" t="str">
        <f t="shared" si="10"/>
        <v xml:space="preserve">INSERT INTO SC_SystemeProduits(RefDimension,NomSysteme,typePresta,ligne,Quantite,formule,cte1,DateModif) values (8,'TCFV15FH','MOC',66,null,'CTE1*1','LARGEUR',now());
</v>
      </c>
      <c r="CE45" s="89" t="str">
        <f t="shared" si="11"/>
        <v xml:space="preserve">INSERT INTO SC_SystemeProduits(RefDimension,NomSysteme,typePresta,ligne,Quantite,formule,cte1,DateModif) values (9,'TCFV15FH','MOC',66,null,'CTE1*1','LARGEUR',now());
</v>
      </c>
      <c r="CH45" s="89" t="str">
        <f t="shared" si="12"/>
        <v xml:space="preserve">INSERT INTO SC_SystemeProduits(RefDimension,NomSysteme,typePresta,ligne,Quantite,formule,cte1,DateModif) values (10,'TCFV15FH','MOC',66,null,'CTE1*1','LARGEUR',now());
</v>
      </c>
      <c r="CK45" s="89" t="str">
        <f t="shared" si="13"/>
        <v xml:space="preserve">INSERT INTO SC_SystemeProduits(RefDimension,NomSysteme,typePresta,ligne,Quantite,formule,cte1,DateModif) values (11,'TCFV15FH','MOC',66,null,'CTE1*1','LARGEUR',now());
</v>
      </c>
      <c r="CN45" s="89" t="str">
        <f t="shared" si="14"/>
        <v xml:space="preserve">INSERT INTO SC_SystemeProduits(RefDimension,NomSysteme,typePresta,ligne,Quantite,formule,cte1,DateModif) values (12,'TCFV15FH','MOC',66,null,'CTE1*1','LARGEUR',now());
</v>
      </c>
      <c r="CQ45" s="89" t="str">
        <f t="shared" si="15"/>
        <v xml:space="preserve">INSERT INTO SC_SystemeProduits(RefDimension,NomSysteme,typePresta,ligne,Quantite,formule,cte1,DateModif) values (13,'TCFV15FH','MOC',66,null,'CTE1*1','LARGEUR',now());
</v>
      </c>
      <c r="CT45" s="89" t="str">
        <f t="shared" si="16"/>
        <v xml:space="preserve">INSERT INTO SC_SystemeProduits(RefDimension,NomSysteme,typePresta,ligne,Quantite,formule,cte1,DateModif) values (14,'TCFV15FH','MOC',66,null,'CTE1*1','LARGEUR',now());
</v>
      </c>
      <c r="CW45" s="89" t="str">
        <f t="shared" si="17"/>
        <v xml:space="preserve">INSERT INTO SC_SystemeProduits(RefDimension,NomSysteme,typePresta,ligne,Quantite,formule,cte1,DateModif) values (15,'TCFV15FH','MOC',66,null,'CTE1*1','LARGEUR',now());
</v>
      </c>
      <c r="CZ45" s="89" t="str">
        <f t="shared" si="18"/>
        <v xml:space="preserve">INSERT INTO SC_SystemeProduits(RefDimension,NomSysteme,typePresta,ligne,Quantite,formule,cte1,DateModif) values (16,'TCFV15FH','MOC',66,null,'CTE1*1','LARGEUR',now());
</v>
      </c>
      <c r="DC45" s="89" t="str">
        <f t="shared" si="19"/>
        <v xml:space="preserve">INSERT INTO SC_SystemeProduits(RefDimension,NomSysteme,typePresta,ligne,Quantite,formule,cte1,DateModif) values (17,'TCFV15FH','MOC',66,null,'CTE1*1','LARGEUR',now());
</v>
      </c>
      <c r="DF45" s="89" t="str">
        <f t="shared" si="20"/>
        <v xml:space="preserve">INSERT INTO SC_SystemeProduits(RefDimension,NomSysteme,typePresta,ligne,Quantite,formule,cte1,DateModif) values (18,'TCFV15FH','MOC',66,null,'CTE1*1','LARGEUR',now());
</v>
      </c>
    </row>
    <row r="46" spans="1:110" x14ac:dyDescent="0.25">
      <c r="A46" s="67">
        <f>IF(B46="MATIERE",VLOOKUP($C46,MATIERE!$B$2:$K$601,10,0),IF(B46="MOA",VLOOKUP($C46,ATELIER!$B$2:$K$291,10,0),IF(B46="MOC",VLOOKUP($C46,CHANTIER!$B$2:$K$291,10,0),IF(B46="MP",VLOOKUP($C46,MINIPELLE!$B$2:$K$291,10,0),""))))</f>
        <v>73</v>
      </c>
      <c r="B46" s="89" t="s">
        <v>299</v>
      </c>
      <c r="C46" s="89" t="s">
        <v>199</v>
      </c>
      <c r="D46" s="89" t="s">
        <v>8</v>
      </c>
      <c r="E46" s="89">
        <v>1</v>
      </c>
      <c r="H46" s="89">
        <v>1</v>
      </c>
      <c r="K46" s="89">
        <v>1</v>
      </c>
      <c r="N46" s="89">
        <v>1</v>
      </c>
      <c r="Q46" s="89">
        <v>1</v>
      </c>
      <c r="T46" s="89">
        <v>1</v>
      </c>
      <c r="W46" s="89">
        <v>1</v>
      </c>
      <c r="Z46" s="89">
        <v>1</v>
      </c>
      <c r="AC46" s="89">
        <v>1</v>
      </c>
      <c r="AF46" s="89">
        <v>1</v>
      </c>
      <c r="AI46" s="89">
        <v>1</v>
      </c>
      <c r="AL46" s="89">
        <v>1</v>
      </c>
      <c r="AO46" s="89">
        <v>1</v>
      </c>
      <c r="AR46" s="89">
        <v>1</v>
      </c>
      <c r="AU46" s="89">
        <v>1</v>
      </c>
      <c r="AX46" s="89">
        <v>1</v>
      </c>
      <c r="BA46" s="89">
        <v>1</v>
      </c>
      <c r="BD46" s="89">
        <v>1</v>
      </c>
      <c r="BG46" s="89" t="str">
        <f t="shared" si="3"/>
        <v xml:space="preserve">INSERT INTO SC_SystemeProduits(RefDimension,NomSysteme,typePresta,ligne,Quantite,formule,cte1,DateModif) values (1,'TCFV15FH','MOC',73,1,null,null,now());
</v>
      </c>
      <c r="BJ46" s="89" t="str">
        <f t="shared" si="4"/>
        <v xml:space="preserve">INSERT INTO SC_SystemeProduits(RefDimension,NomSysteme,typePresta,ligne,Quantite,formule,cte1,DateModif) values (2,'TCFV15FH','MOC',73,1,null,null,now());
</v>
      </c>
      <c r="BM46" s="89" t="str">
        <f t="shared" si="5"/>
        <v xml:space="preserve">INSERT INTO SC_SystemeProduits(RefDimension,NomSysteme,typePresta,ligne,Quantite,formule,cte1,DateModif) values (3,'TCFV15FH','MOC',73,1,null,null,now());
</v>
      </c>
      <c r="BP46" s="89" t="str">
        <f t="shared" si="6"/>
        <v xml:space="preserve">INSERT INTO SC_SystemeProduits(RefDimension,NomSysteme,typePresta,ligne,Quantite,formule,cte1,DateModif) values (4,'TCFV15FH','MOC',73,1,null,null,now());
</v>
      </c>
      <c r="BS46" s="89" t="str">
        <f t="shared" si="7"/>
        <v xml:space="preserve">INSERT INTO SC_SystemeProduits(RefDimension,NomSysteme,typePresta,ligne,Quantite,formule,cte1,DateModif) values (5,'TCFV15FH','MOC',73,1,null,null,now());
</v>
      </c>
      <c r="BV46" s="89" t="str">
        <f t="shared" si="8"/>
        <v xml:space="preserve">INSERT INTO SC_SystemeProduits(RefDimension,NomSysteme,typePresta,ligne,Quantite,formule,cte1,DateModif) values (6,'TCFV15FH','MOC',73,1,null,null,now());
</v>
      </c>
      <c r="BY46" s="89" t="str">
        <f t="shared" si="9"/>
        <v xml:space="preserve">INSERT INTO SC_SystemeProduits(RefDimension,NomSysteme,typePresta,ligne,Quantite,formule,cte1,DateModif) values (7,'TCFV15FH','MOC',73,1,null,null,now());
</v>
      </c>
      <c r="CB46" s="89" t="str">
        <f t="shared" si="10"/>
        <v xml:space="preserve">INSERT INTO SC_SystemeProduits(RefDimension,NomSysteme,typePresta,ligne,Quantite,formule,cte1,DateModif) values (8,'TCFV15FH','MOC',73,1,null,null,now());
</v>
      </c>
      <c r="CE46" s="89" t="str">
        <f t="shared" si="11"/>
        <v xml:space="preserve">INSERT INTO SC_SystemeProduits(RefDimension,NomSysteme,typePresta,ligne,Quantite,formule,cte1,DateModif) values (9,'TCFV15FH','MOC',73,1,null,null,now());
</v>
      </c>
      <c r="CH46" s="89" t="str">
        <f t="shared" si="12"/>
        <v xml:space="preserve">INSERT INTO SC_SystemeProduits(RefDimension,NomSysteme,typePresta,ligne,Quantite,formule,cte1,DateModif) values (10,'TCFV15FH','MOC',73,1,null,null,now());
</v>
      </c>
      <c r="CK46" s="89" t="str">
        <f t="shared" si="13"/>
        <v xml:space="preserve">INSERT INTO SC_SystemeProduits(RefDimension,NomSysteme,typePresta,ligne,Quantite,formule,cte1,DateModif) values (11,'TCFV15FH','MOC',73,1,null,null,now());
</v>
      </c>
      <c r="CN46" s="89" t="str">
        <f t="shared" si="14"/>
        <v xml:space="preserve">INSERT INTO SC_SystemeProduits(RefDimension,NomSysteme,typePresta,ligne,Quantite,formule,cte1,DateModif) values (12,'TCFV15FH','MOC',73,1,null,null,now());
</v>
      </c>
      <c r="CQ46" s="89" t="str">
        <f t="shared" si="15"/>
        <v xml:space="preserve">INSERT INTO SC_SystemeProduits(RefDimension,NomSysteme,typePresta,ligne,Quantite,formule,cte1,DateModif) values (13,'TCFV15FH','MOC',73,1,null,null,now());
</v>
      </c>
      <c r="CT46" s="89" t="str">
        <f t="shared" si="16"/>
        <v xml:space="preserve">INSERT INTO SC_SystemeProduits(RefDimension,NomSysteme,typePresta,ligne,Quantite,formule,cte1,DateModif) values (14,'TCFV15FH','MOC',73,1,null,null,now());
</v>
      </c>
      <c r="CW46" s="89" t="str">
        <f t="shared" si="17"/>
        <v xml:space="preserve">INSERT INTO SC_SystemeProduits(RefDimension,NomSysteme,typePresta,ligne,Quantite,formule,cte1,DateModif) values (15,'TCFV15FH','MOC',73,1,null,null,now());
</v>
      </c>
      <c r="CZ46" s="89" t="str">
        <f t="shared" si="18"/>
        <v xml:space="preserve">INSERT INTO SC_SystemeProduits(RefDimension,NomSysteme,typePresta,ligne,Quantite,formule,cte1,DateModif) values (16,'TCFV15FH','MOC',73,1,null,null,now());
</v>
      </c>
      <c r="DC46" s="89" t="str">
        <f t="shared" si="19"/>
        <v xml:space="preserve">INSERT INTO SC_SystemeProduits(RefDimension,NomSysteme,typePresta,ligne,Quantite,formule,cte1,DateModif) values (17,'TCFV15FH','MOC',73,1,null,null,now());
</v>
      </c>
      <c r="DF46" s="89" t="str">
        <f t="shared" si="20"/>
        <v xml:space="preserve">INSERT INTO SC_SystemeProduits(RefDimension,NomSysteme,typePresta,ligne,Quantite,formule,cte1,DateModif) values (18,'TCFV15FH','MOC',73,1,null,null,now());
</v>
      </c>
    </row>
    <row r="47" spans="1:110" x14ac:dyDescent="0.25">
      <c r="A47" s="67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BG47" s="89" t="str">
        <f t="shared" si="3"/>
        <v/>
      </c>
      <c r="BJ47" s="89" t="str">
        <f t="shared" si="4"/>
        <v/>
      </c>
      <c r="BM47" s="89" t="str">
        <f t="shared" si="5"/>
        <v/>
      </c>
      <c r="BP47" s="89" t="str">
        <f t="shared" si="6"/>
        <v/>
      </c>
      <c r="BS47" s="89" t="str">
        <f t="shared" si="7"/>
        <v/>
      </c>
      <c r="BV47" s="89" t="str">
        <f t="shared" si="8"/>
        <v/>
      </c>
      <c r="BY47" s="89" t="str">
        <f t="shared" si="9"/>
        <v/>
      </c>
      <c r="CB47" s="89" t="str">
        <f t="shared" si="10"/>
        <v/>
      </c>
      <c r="CE47" s="89" t="str">
        <f t="shared" si="11"/>
        <v/>
      </c>
      <c r="CH47" s="89" t="str">
        <f t="shared" si="12"/>
        <v/>
      </c>
      <c r="CK47" s="89" t="str">
        <f t="shared" si="13"/>
        <v/>
      </c>
      <c r="CN47" s="89" t="str">
        <f t="shared" si="14"/>
        <v/>
      </c>
      <c r="CQ47" s="89" t="str">
        <f t="shared" si="15"/>
        <v/>
      </c>
      <c r="CT47" s="89" t="str">
        <f t="shared" si="16"/>
        <v/>
      </c>
      <c r="CW47" s="89" t="str">
        <f t="shared" si="17"/>
        <v/>
      </c>
      <c r="CZ47" s="89" t="str">
        <f t="shared" si="18"/>
        <v/>
      </c>
      <c r="DC47" s="89" t="str">
        <f t="shared" si="19"/>
        <v/>
      </c>
      <c r="DF47" s="89" t="str">
        <f t="shared" si="20"/>
        <v/>
      </c>
    </row>
    <row r="48" spans="1:110" x14ac:dyDescent="0.25">
      <c r="A48" s="67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BG48" s="89" t="str">
        <f t="shared" si="3"/>
        <v/>
      </c>
      <c r="BJ48" s="89" t="str">
        <f t="shared" si="4"/>
        <v/>
      </c>
      <c r="BM48" s="89" t="str">
        <f t="shared" si="5"/>
        <v/>
      </c>
      <c r="BP48" s="89" t="str">
        <f t="shared" si="6"/>
        <v/>
      </c>
      <c r="BS48" s="89" t="str">
        <f t="shared" si="7"/>
        <v/>
      </c>
      <c r="BV48" s="89" t="str">
        <f t="shared" si="8"/>
        <v/>
      </c>
      <c r="BY48" s="89" t="str">
        <f t="shared" si="9"/>
        <v/>
      </c>
      <c r="CB48" s="89" t="str">
        <f t="shared" si="10"/>
        <v/>
      </c>
      <c r="CE48" s="89" t="str">
        <f t="shared" si="11"/>
        <v/>
      </c>
      <c r="CH48" s="89" t="str">
        <f t="shared" si="12"/>
        <v/>
      </c>
      <c r="CK48" s="89" t="str">
        <f t="shared" si="13"/>
        <v/>
      </c>
      <c r="CN48" s="89" t="str">
        <f t="shared" si="14"/>
        <v/>
      </c>
      <c r="CQ48" s="89" t="str">
        <f t="shared" si="15"/>
        <v/>
      </c>
      <c r="CT48" s="89" t="str">
        <f t="shared" si="16"/>
        <v/>
      </c>
      <c r="CW48" s="89" t="str">
        <f t="shared" si="17"/>
        <v/>
      </c>
      <c r="CZ48" s="89" t="str">
        <f t="shared" si="18"/>
        <v/>
      </c>
      <c r="DC48" s="89" t="str">
        <f t="shared" si="19"/>
        <v/>
      </c>
      <c r="DF48" s="89" t="str">
        <f t="shared" si="20"/>
        <v/>
      </c>
    </row>
    <row r="49" spans="1:110" x14ac:dyDescent="0.25">
      <c r="A49" s="67">
        <f>IF(B49="MATIERE",VLOOKUP($C49,MATIERE!$B$2:$K$601,10,0),IF(B49="MOA",VLOOKUP($C49,ATELIER!$B$2:$K$291,10,0),IF(B49="MOC",VLOOKUP($C49,CHANTIER!$B$2:$K$291,10,0),IF(B49="MP",VLOOKUP($C49,MINIPELLE!$B$2:$K$291,10,0),""))))</f>
        <v>12</v>
      </c>
      <c r="B49" s="89" t="s">
        <v>300</v>
      </c>
      <c r="C49" s="89" t="s">
        <v>190</v>
      </c>
      <c r="D49" s="89" t="s">
        <v>105</v>
      </c>
      <c r="E49" s="89">
        <v>4</v>
      </c>
      <c r="F49" s="90" t="s">
        <v>673</v>
      </c>
      <c r="G49" s="90" t="s">
        <v>715</v>
      </c>
      <c r="H49" s="89">
        <v>6</v>
      </c>
      <c r="I49" s="90" t="s">
        <v>673</v>
      </c>
      <c r="J49" s="90" t="s">
        <v>715</v>
      </c>
      <c r="K49" s="89">
        <v>8</v>
      </c>
      <c r="L49" s="90" t="s">
        <v>673</v>
      </c>
      <c r="M49" s="90" t="s">
        <v>715</v>
      </c>
      <c r="N49" s="89">
        <v>10</v>
      </c>
      <c r="O49" s="90" t="s">
        <v>673</v>
      </c>
      <c r="P49" s="90" t="s">
        <v>715</v>
      </c>
      <c r="Q49" s="89">
        <v>12</v>
      </c>
      <c r="R49" s="90" t="s">
        <v>673</v>
      </c>
      <c r="S49" s="90" t="s">
        <v>715</v>
      </c>
      <c r="T49" s="89">
        <v>14</v>
      </c>
      <c r="U49" s="90" t="s">
        <v>673</v>
      </c>
      <c r="V49" s="90" t="s">
        <v>715</v>
      </c>
      <c r="W49" s="89">
        <v>16</v>
      </c>
      <c r="X49" s="90" t="s">
        <v>673</v>
      </c>
      <c r="Y49" s="90" t="s">
        <v>715</v>
      </c>
      <c r="Z49" s="89">
        <v>18</v>
      </c>
      <c r="AA49" s="90" t="s">
        <v>673</v>
      </c>
      <c r="AB49" s="90" t="s">
        <v>715</v>
      </c>
      <c r="AC49" s="89">
        <v>20</v>
      </c>
      <c r="AD49" s="90" t="s">
        <v>673</v>
      </c>
      <c r="AE49" s="90" t="s">
        <v>715</v>
      </c>
      <c r="AF49" s="89">
        <v>24</v>
      </c>
      <c r="AG49" s="90" t="s">
        <v>673</v>
      </c>
      <c r="AH49" s="90" t="s">
        <v>715</v>
      </c>
      <c r="AI49" s="89">
        <v>24</v>
      </c>
      <c r="AJ49" s="90" t="s">
        <v>673</v>
      </c>
      <c r="AK49" s="90" t="s">
        <v>715</v>
      </c>
      <c r="AL49" s="89">
        <v>28</v>
      </c>
      <c r="AM49" s="90" t="s">
        <v>673</v>
      </c>
      <c r="AN49" s="90" t="s">
        <v>715</v>
      </c>
      <c r="AO49" s="89">
        <v>28</v>
      </c>
      <c r="AP49" s="90" t="s">
        <v>673</v>
      </c>
      <c r="AQ49" s="90" t="s">
        <v>715</v>
      </c>
      <c r="AR49" s="89">
        <v>32</v>
      </c>
      <c r="AS49" s="90" t="s">
        <v>673</v>
      </c>
      <c r="AT49" s="90" t="s">
        <v>715</v>
      </c>
      <c r="AU49" s="89">
        <v>36</v>
      </c>
      <c r="AV49" s="90" t="s">
        <v>673</v>
      </c>
      <c r="AW49" s="90" t="s">
        <v>715</v>
      </c>
      <c r="AX49" s="89">
        <v>36</v>
      </c>
      <c r="AY49" s="90" t="s">
        <v>673</v>
      </c>
      <c r="AZ49" s="90" t="s">
        <v>715</v>
      </c>
      <c r="BA49" s="89">
        <v>40</v>
      </c>
      <c r="BB49" s="90" t="s">
        <v>673</v>
      </c>
      <c r="BC49" s="90" t="s">
        <v>715</v>
      </c>
      <c r="BD49" s="89">
        <v>40</v>
      </c>
      <c r="BE49" s="90" t="s">
        <v>673</v>
      </c>
      <c r="BF49" s="90" t="s">
        <v>715</v>
      </c>
      <c r="BG49" s="89" t="str">
        <f t="shared" si="3"/>
        <v xml:space="preserve">INSERT INTO SC_SystemeProduits(RefDimension,NomSysteme,typePresta,ligne,Quantite,formule,cte1,DateModif) values (1,'TCFV15FH','MP',12,null,'CTE1*1','SURFACE',now());
</v>
      </c>
      <c r="BJ49" s="89" t="str">
        <f t="shared" si="4"/>
        <v xml:space="preserve">INSERT INTO SC_SystemeProduits(RefDimension,NomSysteme,typePresta,ligne,Quantite,formule,cte1,DateModif) values (2,'TCFV15FH','MP',12,null,'CTE1*1','SURFACE',now());
</v>
      </c>
      <c r="BM49" s="89" t="str">
        <f t="shared" si="5"/>
        <v xml:space="preserve">INSERT INTO SC_SystemeProduits(RefDimension,NomSysteme,typePresta,ligne,Quantite,formule,cte1,DateModif) values (3,'TCFV15FH','MP',12,null,'CTE1*1','SURFACE',now());
</v>
      </c>
      <c r="BP49" s="89" t="str">
        <f t="shared" si="6"/>
        <v xml:space="preserve">INSERT INTO SC_SystemeProduits(RefDimension,NomSysteme,typePresta,ligne,Quantite,formule,cte1,DateModif) values (4,'TCFV15FH','MP',12,null,'CTE1*1','SURFACE',now());
</v>
      </c>
      <c r="BS49" s="89" t="str">
        <f t="shared" si="7"/>
        <v xml:space="preserve">INSERT INTO SC_SystemeProduits(RefDimension,NomSysteme,typePresta,ligne,Quantite,formule,cte1,DateModif) values (5,'TCFV15FH','MP',12,null,'CTE1*1','SURFACE',now());
</v>
      </c>
      <c r="BV49" s="89" t="str">
        <f t="shared" si="8"/>
        <v xml:space="preserve">INSERT INTO SC_SystemeProduits(RefDimension,NomSysteme,typePresta,ligne,Quantite,formule,cte1,DateModif) values (6,'TCFV15FH','MP',12,null,'CTE1*1','SURFACE',now());
</v>
      </c>
      <c r="BY49" s="89" t="str">
        <f t="shared" si="9"/>
        <v xml:space="preserve">INSERT INTO SC_SystemeProduits(RefDimension,NomSysteme,typePresta,ligne,Quantite,formule,cte1,DateModif) values (7,'TCFV15FH','MP',12,null,'CTE1*1','SURFACE',now());
</v>
      </c>
      <c r="CB49" s="89" t="str">
        <f t="shared" si="10"/>
        <v xml:space="preserve">INSERT INTO SC_SystemeProduits(RefDimension,NomSysteme,typePresta,ligne,Quantite,formule,cte1,DateModif) values (8,'TCFV15FH','MP',12,null,'CTE1*1','SURFACE',now());
</v>
      </c>
      <c r="CE49" s="89" t="str">
        <f t="shared" si="11"/>
        <v xml:space="preserve">INSERT INTO SC_SystemeProduits(RefDimension,NomSysteme,typePresta,ligne,Quantite,formule,cte1,DateModif) values (9,'TCFV15FH','MP',12,null,'CTE1*1','SURFACE',now());
</v>
      </c>
      <c r="CH49" s="89" t="str">
        <f t="shared" si="12"/>
        <v xml:space="preserve">INSERT INTO SC_SystemeProduits(RefDimension,NomSysteme,typePresta,ligne,Quantite,formule,cte1,DateModif) values (10,'TCFV15FH','MP',12,null,'CTE1*1','SURFACE',now());
</v>
      </c>
      <c r="CK49" s="89" t="str">
        <f t="shared" si="13"/>
        <v xml:space="preserve">INSERT INTO SC_SystemeProduits(RefDimension,NomSysteme,typePresta,ligne,Quantite,formule,cte1,DateModif) values (11,'TCFV15FH','MP',12,null,'CTE1*1','SURFACE',now());
</v>
      </c>
      <c r="CN49" s="89" t="str">
        <f t="shared" si="14"/>
        <v xml:space="preserve">INSERT INTO SC_SystemeProduits(RefDimension,NomSysteme,typePresta,ligne,Quantite,formule,cte1,DateModif) values (12,'TCFV15FH','MP',12,null,'CTE1*1','SURFACE',now());
</v>
      </c>
      <c r="CQ49" s="89" t="str">
        <f t="shared" si="15"/>
        <v xml:space="preserve">INSERT INTO SC_SystemeProduits(RefDimension,NomSysteme,typePresta,ligne,Quantite,formule,cte1,DateModif) values (13,'TCFV15FH','MP',12,null,'CTE1*1','SURFACE',now());
</v>
      </c>
      <c r="CT49" s="89" t="str">
        <f t="shared" si="16"/>
        <v xml:space="preserve">INSERT INTO SC_SystemeProduits(RefDimension,NomSysteme,typePresta,ligne,Quantite,formule,cte1,DateModif) values (14,'TCFV15FH','MP',12,null,'CTE1*1','SURFACE',now());
</v>
      </c>
      <c r="CW49" s="89" t="str">
        <f t="shared" si="17"/>
        <v xml:space="preserve">INSERT INTO SC_SystemeProduits(RefDimension,NomSysteme,typePresta,ligne,Quantite,formule,cte1,DateModif) values (15,'TCFV15FH','MP',12,null,'CTE1*1','SURFACE',now());
</v>
      </c>
      <c r="CZ49" s="89" t="str">
        <f t="shared" si="18"/>
        <v xml:space="preserve">INSERT INTO SC_SystemeProduits(RefDimension,NomSysteme,typePresta,ligne,Quantite,formule,cte1,DateModif) values (16,'TCFV15FH','MP',12,null,'CTE1*1','SURFACE',now());
</v>
      </c>
      <c r="DC49" s="89" t="str">
        <f t="shared" si="19"/>
        <v xml:space="preserve">INSERT INTO SC_SystemeProduits(RefDimension,NomSysteme,typePresta,ligne,Quantite,formule,cte1,DateModif) values (17,'TCFV15FH','MP',12,null,'CTE1*1','SURFACE',now());
</v>
      </c>
      <c r="DF49" s="89" t="str">
        <f t="shared" si="20"/>
        <v xml:space="preserve">INSERT INTO SC_SystemeProduits(RefDimension,NomSysteme,typePresta,ligne,Quantite,formule,cte1,DateModif) values (18,'TCFV15FH','MP',12,null,'CTE1*1','SURFACE',now());
</v>
      </c>
    </row>
    <row r="50" spans="1:110" x14ac:dyDescent="0.25">
      <c r="A50" s="67">
        <f>IF(B50="MATIERE",VLOOKUP($C50,MATIERE!$B$2:$K$601,10,0),IF(B50="MOA",VLOOKUP($C50,ATELIER!$B$2:$K$291,10,0),IF(B50="MOC",VLOOKUP($C50,CHANTIER!$B$2:$K$291,10,0),IF(B50="MP",VLOOKUP($C50,MINIPELLE!$B$2:$K$291,10,0),""))))</f>
        <v>2</v>
      </c>
      <c r="B50" s="89" t="s">
        <v>300</v>
      </c>
      <c r="C50" s="89" t="s">
        <v>188</v>
      </c>
      <c r="D50" s="89" t="s">
        <v>105</v>
      </c>
      <c r="E50" s="89">
        <v>4</v>
      </c>
      <c r="F50" s="90" t="s">
        <v>673</v>
      </c>
      <c r="G50" s="90" t="s">
        <v>715</v>
      </c>
      <c r="H50" s="89">
        <v>6</v>
      </c>
      <c r="I50" s="90" t="s">
        <v>673</v>
      </c>
      <c r="J50" s="90" t="s">
        <v>715</v>
      </c>
      <c r="K50" s="89">
        <v>8</v>
      </c>
      <c r="L50" s="90" t="s">
        <v>673</v>
      </c>
      <c r="M50" s="90" t="s">
        <v>715</v>
      </c>
      <c r="N50" s="89">
        <v>10</v>
      </c>
      <c r="O50" s="90" t="s">
        <v>673</v>
      </c>
      <c r="P50" s="90" t="s">
        <v>715</v>
      </c>
      <c r="Q50" s="89">
        <v>12</v>
      </c>
      <c r="R50" s="90" t="s">
        <v>673</v>
      </c>
      <c r="S50" s="90" t="s">
        <v>715</v>
      </c>
      <c r="T50" s="89">
        <v>14</v>
      </c>
      <c r="U50" s="90" t="s">
        <v>673</v>
      </c>
      <c r="V50" s="90" t="s">
        <v>715</v>
      </c>
      <c r="W50" s="89">
        <v>16</v>
      </c>
      <c r="X50" s="90" t="s">
        <v>673</v>
      </c>
      <c r="Y50" s="90" t="s">
        <v>715</v>
      </c>
      <c r="Z50" s="89">
        <v>18</v>
      </c>
      <c r="AA50" s="90" t="s">
        <v>673</v>
      </c>
      <c r="AB50" s="90" t="s">
        <v>715</v>
      </c>
      <c r="AC50" s="89">
        <v>20</v>
      </c>
      <c r="AD50" s="90" t="s">
        <v>673</v>
      </c>
      <c r="AE50" s="90" t="s">
        <v>715</v>
      </c>
      <c r="AF50" s="89">
        <v>24</v>
      </c>
      <c r="AG50" s="90" t="s">
        <v>673</v>
      </c>
      <c r="AH50" s="90" t="s">
        <v>715</v>
      </c>
      <c r="AI50" s="89">
        <v>24</v>
      </c>
      <c r="AJ50" s="90" t="s">
        <v>673</v>
      </c>
      <c r="AK50" s="90" t="s">
        <v>715</v>
      </c>
      <c r="AL50" s="89">
        <v>28</v>
      </c>
      <c r="AM50" s="90" t="s">
        <v>673</v>
      </c>
      <c r="AN50" s="90" t="s">
        <v>715</v>
      </c>
      <c r="AO50" s="89">
        <v>28</v>
      </c>
      <c r="AP50" s="90" t="s">
        <v>673</v>
      </c>
      <c r="AQ50" s="90" t="s">
        <v>715</v>
      </c>
      <c r="AR50" s="89">
        <v>32</v>
      </c>
      <c r="AS50" s="90" t="s">
        <v>673</v>
      </c>
      <c r="AT50" s="90" t="s">
        <v>715</v>
      </c>
      <c r="AU50" s="89">
        <v>36</v>
      </c>
      <c r="AV50" s="90" t="s">
        <v>673</v>
      </c>
      <c r="AW50" s="90" t="s">
        <v>715</v>
      </c>
      <c r="AX50" s="89">
        <v>36</v>
      </c>
      <c r="AY50" s="90" t="s">
        <v>673</v>
      </c>
      <c r="AZ50" s="90" t="s">
        <v>715</v>
      </c>
      <c r="BA50" s="89">
        <v>40</v>
      </c>
      <c r="BB50" s="90" t="s">
        <v>673</v>
      </c>
      <c r="BC50" s="90" t="s">
        <v>715</v>
      </c>
      <c r="BD50" s="89">
        <v>40</v>
      </c>
      <c r="BE50" s="90" t="s">
        <v>673</v>
      </c>
      <c r="BF50" s="90" t="s">
        <v>715</v>
      </c>
      <c r="BG50" s="89" t="str">
        <f t="shared" si="3"/>
        <v xml:space="preserve">INSERT INTO SC_SystemeProduits(RefDimension,NomSysteme,typePresta,ligne,Quantite,formule,cte1,DateModif) values (1,'TCFV15FH','MP',2,null,'CTE1*1','SURFACE',now());
</v>
      </c>
      <c r="BJ50" s="89" t="str">
        <f t="shared" si="4"/>
        <v xml:space="preserve">INSERT INTO SC_SystemeProduits(RefDimension,NomSysteme,typePresta,ligne,Quantite,formule,cte1,DateModif) values (2,'TCFV15FH','MP',2,null,'CTE1*1','SURFACE',now());
</v>
      </c>
      <c r="BM50" s="89" t="str">
        <f t="shared" si="5"/>
        <v xml:space="preserve">INSERT INTO SC_SystemeProduits(RefDimension,NomSysteme,typePresta,ligne,Quantite,formule,cte1,DateModif) values (3,'TCFV15FH','MP',2,null,'CTE1*1','SURFACE',now());
</v>
      </c>
      <c r="BP50" s="89" t="str">
        <f t="shared" si="6"/>
        <v xml:space="preserve">INSERT INTO SC_SystemeProduits(RefDimension,NomSysteme,typePresta,ligne,Quantite,formule,cte1,DateModif) values (4,'TCFV15FH','MP',2,null,'CTE1*1','SURFACE',now());
</v>
      </c>
      <c r="BS50" s="89" t="str">
        <f t="shared" si="7"/>
        <v xml:space="preserve">INSERT INTO SC_SystemeProduits(RefDimension,NomSysteme,typePresta,ligne,Quantite,formule,cte1,DateModif) values (5,'TCFV15FH','MP',2,null,'CTE1*1','SURFACE',now());
</v>
      </c>
      <c r="BV50" s="89" t="str">
        <f t="shared" si="8"/>
        <v xml:space="preserve">INSERT INTO SC_SystemeProduits(RefDimension,NomSysteme,typePresta,ligne,Quantite,formule,cte1,DateModif) values (6,'TCFV15FH','MP',2,null,'CTE1*1','SURFACE',now());
</v>
      </c>
      <c r="BY50" s="89" t="str">
        <f t="shared" si="9"/>
        <v xml:space="preserve">INSERT INTO SC_SystemeProduits(RefDimension,NomSysteme,typePresta,ligne,Quantite,formule,cte1,DateModif) values (7,'TCFV15FH','MP',2,null,'CTE1*1','SURFACE',now());
</v>
      </c>
      <c r="CB50" s="89" t="str">
        <f t="shared" si="10"/>
        <v xml:space="preserve">INSERT INTO SC_SystemeProduits(RefDimension,NomSysteme,typePresta,ligne,Quantite,formule,cte1,DateModif) values (8,'TCFV15FH','MP',2,null,'CTE1*1','SURFACE',now());
</v>
      </c>
      <c r="CE50" s="89" t="str">
        <f t="shared" si="11"/>
        <v xml:space="preserve">INSERT INTO SC_SystemeProduits(RefDimension,NomSysteme,typePresta,ligne,Quantite,formule,cte1,DateModif) values (9,'TCFV15FH','MP',2,null,'CTE1*1','SURFACE',now());
</v>
      </c>
      <c r="CH50" s="89" t="str">
        <f t="shared" si="12"/>
        <v xml:space="preserve">INSERT INTO SC_SystemeProduits(RefDimension,NomSysteme,typePresta,ligne,Quantite,formule,cte1,DateModif) values (10,'TCFV15FH','MP',2,null,'CTE1*1','SURFACE',now());
</v>
      </c>
      <c r="CK50" s="89" t="str">
        <f t="shared" si="13"/>
        <v xml:space="preserve">INSERT INTO SC_SystemeProduits(RefDimension,NomSysteme,typePresta,ligne,Quantite,formule,cte1,DateModif) values (11,'TCFV15FH','MP',2,null,'CTE1*1','SURFACE',now());
</v>
      </c>
      <c r="CN50" s="89" t="str">
        <f t="shared" si="14"/>
        <v xml:space="preserve">INSERT INTO SC_SystemeProduits(RefDimension,NomSysteme,typePresta,ligne,Quantite,formule,cte1,DateModif) values (12,'TCFV15FH','MP',2,null,'CTE1*1','SURFACE',now());
</v>
      </c>
      <c r="CQ50" s="89" t="str">
        <f t="shared" si="15"/>
        <v xml:space="preserve">INSERT INTO SC_SystemeProduits(RefDimension,NomSysteme,typePresta,ligne,Quantite,formule,cte1,DateModif) values (13,'TCFV15FH','MP',2,null,'CTE1*1','SURFACE',now());
</v>
      </c>
      <c r="CT50" s="89" t="str">
        <f t="shared" si="16"/>
        <v xml:space="preserve">INSERT INTO SC_SystemeProduits(RefDimension,NomSysteme,typePresta,ligne,Quantite,formule,cte1,DateModif) values (14,'TCFV15FH','MP',2,null,'CTE1*1','SURFACE',now());
</v>
      </c>
      <c r="CW50" s="89" t="str">
        <f t="shared" si="17"/>
        <v xml:space="preserve">INSERT INTO SC_SystemeProduits(RefDimension,NomSysteme,typePresta,ligne,Quantite,formule,cte1,DateModif) values (15,'TCFV15FH','MP',2,null,'CTE1*1','SURFACE',now());
</v>
      </c>
      <c r="CZ50" s="89" t="str">
        <f t="shared" si="18"/>
        <v xml:space="preserve">INSERT INTO SC_SystemeProduits(RefDimension,NomSysteme,typePresta,ligne,Quantite,formule,cte1,DateModif) values (16,'TCFV15FH','MP',2,null,'CTE1*1','SURFACE',now());
</v>
      </c>
      <c r="DC50" s="89" t="str">
        <f t="shared" si="19"/>
        <v xml:space="preserve">INSERT INTO SC_SystemeProduits(RefDimension,NomSysteme,typePresta,ligne,Quantite,formule,cte1,DateModif) values (17,'TCFV15FH','MP',2,null,'CTE1*1','SURFACE',now());
</v>
      </c>
      <c r="DF50" s="89" t="str">
        <f t="shared" si="20"/>
        <v xml:space="preserve">INSERT INTO SC_SystemeProduits(RefDimension,NomSysteme,typePresta,ligne,Quantite,formule,cte1,DateModif) values (18,'TCFV15FH','MP',2,null,'CTE1*1','SURFACE',now());
</v>
      </c>
    </row>
    <row r="51" spans="1:110" x14ac:dyDescent="0.25">
      <c r="A51" s="67">
        <f>IF(B51="MATIERE",VLOOKUP($C51,MATIERE!$B$2:$K$601,10,0),IF(B51="MOA",VLOOKUP($C51,ATELIER!$B$2:$K$291,10,0),IF(B51="MOC",VLOOKUP($C51,CHANTIER!$B$2:$K$291,10,0),IF(B51="MP",VLOOKUP($C51,MINIPELLE!$B$2:$K$291,10,0),""))))</f>
        <v>3</v>
      </c>
      <c r="B51" s="89" t="s">
        <v>300</v>
      </c>
      <c r="C51" s="89" t="s">
        <v>207</v>
      </c>
      <c r="D51" s="89" t="s">
        <v>160</v>
      </c>
      <c r="E51" s="89">
        <v>2.4</v>
      </c>
      <c r="F51" s="90" t="s">
        <v>717</v>
      </c>
      <c r="G51" s="90" t="s">
        <v>715</v>
      </c>
      <c r="H51" s="89">
        <v>3.5999999999999996</v>
      </c>
      <c r="I51" s="90" t="s">
        <v>717</v>
      </c>
      <c r="J51" s="90" t="s">
        <v>715</v>
      </c>
      <c r="K51" s="89">
        <v>4.8</v>
      </c>
      <c r="L51" s="90" t="s">
        <v>717</v>
      </c>
      <c r="M51" s="90" t="s">
        <v>715</v>
      </c>
      <c r="N51" s="89">
        <v>6</v>
      </c>
      <c r="O51" s="90" t="s">
        <v>717</v>
      </c>
      <c r="P51" s="90" t="s">
        <v>715</v>
      </c>
      <c r="Q51" s="89">
        <v>7.1999999999999993</v>
      </c>
      <c r="R51" s="90" t="s">
        <v>717</v>
      </c>
      <c r="S51" s="90" t="s">
        <v>715</v>
      </c>
      <c r="T51" s="89">
        <v>8.4</v>
      </c>
      <c r="U51" s="90" t="s">
        <v>717</v>
      </c>
      <c r="V51" s="90" t="s">
        <v>715</v>
      </c>
      <c r="W51" s="89">
        <v>9.6</v>
      </c>
      <c r="X51" s="90" t="s">
        <v>717</v>
      </c>
      <c r="Y51" s="90" t="s">
        <v>715</v>
      </c>
      <c r="Z51" s="89">
        <v>10.799999999999999</v>
      </c>
      <c r="AA51" s="90" t="s">
        <v>717</v>
      </c>
      <c r="AB51" s="90" t="s">
        <v>715</v>
      </c>
      <c r="AC51" s="89">
        <v>12</v>
      </c>
      <c r="AD51" s="90" t="s">
        <v>717</v>
      </c>
      <c r="AE51" s="90" t="s">
        <v>715</v>
      </c>
      <c r="AF51" s="89">
        <v>14.399999999999999</v>
      </c>
      <c r="AG51" s="90" t="s">
        <v>717</v>
      </c>
      <c r="AH51" s="90" t="s">
        <v>715</v>
      </c>
      <c r="AI51" s="89">
        <v>14.399999999999999</v>
      </c>
      <c r="AJ51" s="90" t="s">
        <v>717</v>
      </c>
      <c r="AK51" s="90" t="s">
        <v>715</v>
      </c>
      <c r="AL51" s="89">
        <v>16.8</v>
      </c>
      <c r="AM51" s="90" t="s">
        <v>717</v>
      </c>
      <c r="AN51" s="90" t="s">
        <v>715</v>
      </c>
      <c r="AO51" s="89">
        <v>16.8</v>
      </c>
      <c r="AP51" s="90" t="s">
        <v>717</v>
      </c>
      <c r="AQ51" s="90" t="s">
        <v>715</v>
      </c>
      <c r="AR51" s="89">
        <v>19.2</v>
      </c>
      <c r="AS51" s="90" t="s">
        <v>717</v>
      </c>
      <c r="AT51" s="90" t="s">
        <v>715</v>
      </c>
      <c r="AU51" s="89">
        <v>21.599999999999998</v>
      </c>
      <c r="AV51" s="90" t="s">
        <v>717</v>
      </c>
      <c r="AW51" s="90" t="s">
        <v>715</v>
      </c>
      <c r="AX51" s="89">
        <v>21.599999999999998</v>
      </c>
      <c r="AY51" s="90" t="s">
        <v>717</v>
      </c>
      <c r="AZ51" s="90" t="s">
        <v>715</v>
      </c>
      <c r="BA51" s="89">
        <v>24</v>
      </c>
      <c r="BB51" s="90" t="s">
        <v>717</v>
      </c>
      <c r="BC51" s="90" t="s">
        <v>715</v>
      </c>
      <c r="BD51" s="89">
        <v>24</v>
      </c>
      <c r="BE51" s="90" t="s">
        <v>717</v>
      </c>
      <c r="BF51" s="90" t="s">
        <v>715</v>
      </c>
      <c r="BG51" s="89" t="str">
        <f t="shared" si="3"/>
        <v xml:space="preserve">INSERT INTO SC_SystemeProduits(RefDimension,NomSysteme,typePresta,ligne,Quantite,formule,cte1,DateModif) values (1,'TCFV15FH','MP',3,null,'0.6*CTE1','SURFACE',now());
</v>
      </c>
      <c r="BJ51" s="89" t="str">
        <f t="shared" si="4"/>
        <v xml:space="preserve">INSERT INTO SC_SystemeProduits(RefDimension,NomSysteme,typePresta,ligne,Quantite,formule,cte1,DateModif) values (2,'TCFV15FH','MP',3,null,'0.6*CTE1','SURFACE',now());
</v>
      </c>
      <c r="BM51" s="89" t="str">
        <f t="shared" si="5"/>
        <v xml:space="preserve">INSERT INTO SC_SystemeProduits(RefDimension,NomSysteme,typePresta,ligne,Quantite,formule,cte1,DateModif) values (3,'TCFV15FH','MP',3,null,'0.6*CTE1','SURFACE',now());
</v>
      </c>
      <c r="BP51" s="89" t="str">
        <f t="shared" si="6"/>
        <v xml:space="preserve">INSERT INTO SC_SystemeProduits(RefDimension,NomSysteme,typePresta,ligne,Quantite,formule,cte1,DateModif) values (4,'TCFV15FH','MP',3,null,'0.6*CTE1','SURFACE',now());
</v>
      </c>
      <c r="BS51" s="89" t="str">
        <f t="shared" si="7"/>
        <v xml:space="preserve">INSERT INTO SC_SystemeProduits(RefDimension,NomSysteme,typePresta,ligne,Quantite,formule,cte1,DateModif) values (5,'TCFV15FH','MP',3,null,'0.6*CTE1','SURFACE',now());
</v>
      </c>
      <c r="BV51" s="89" t="str">
        <f t="shared" si="8"/>
        <v xml:space="preserve">INSERT INTO SC_SystemeProduits(RefDimension,NomSysteme,typePresta,ligne,Quantite,formule,cte1,DateModif) values (6,'TCFV15FH','MP',3,null,'0.6*CTE1','SURFACE',now());
</v>
      </c>
      <c r="BY51" s="89" t="str">
        <f t="shared" si="9"/>
        <v xml:space="preserve">INSERT INTO SC_SystemeProduits(RefDimension,NomSysteme,typePresta,ligne,Quantite,formule,cte1,DateModif) values (7,'TCFV15FH','MP',3,null,'0.6*CTE1','SURFACE',now());
</v>
      </c>
      <c r="CB51" s="89" t="str">
        <f t="shared" si="10"/>
        <v xml:space="preserve">INSERT INTO SC_SystemeProduits(RefDimension,NomSysteme,typePresta,ligne,Quantite,formule,cte1,DateModif) values (8,'TCFV15FH','MP',3,null,'0.6*CTE1','SURFACE',now());
</v>
      </c>
      <c r="CE51" s="89" t="str">
        <f t="shared" si="11"/>
        <v xml:space="preserve">INSERT INTO SC_SystemeProduits(RefDimension,NomSysteme,typePresta,ligne,Quantite,formule,cte1,DateModif) values (9,'TCFV15FH','MP',3,null,'0.6*CTE1','SURFACE',now());
</v>
      </c>
      <c r="CH51" s="89" t="str">
        <f t="shared" si="12"/>
        <v xml:space="preserve">INSERT INTO SC_SystemeProduits(RefDimension,NomSysteme,typePresta,ligne,Quantite,formule,cte1,DateModif) values (10,'TCFV15FH','MP',3,null,'0.6*CTE1','SURFACE',now());
</v>
      </c>
      <c r="CK51" s="89" t="str">
        <f t="shared" si="13"/>
        <v xml:space="preserve">INSERT INTO SC_SystemeProduits(RefDimension,NomSysteme,typePresta,ligne,Quantite,formule,cte1,DateModif) values (11,'TCFV15FH','MP',3,null,'0.6*CTE1','SURFACE',now());
</v>
      </c>
      <c r="CN51" s="89" t="str">
        <f t="shared" si="14"/>
        <v xml:space="preserve">INSERT INTO SC_SystemeProduits(RefDimension,NomSysteme,typePresta,ligne,Quantite,formule,cte1,DateModif) values (12,'TCFV15FH','MP',3,null,'0.6*CTE1','SURFACE',now());
</v>
      </c>
      <c r="CQ51" s="89" t="str">
        <f t="shared" si="15"/>
        <v xml:space="preserve">INSERT INTO SC_SystemeProduits(RefDimension,NomSysteme,typePresta,ligne,Quantite,formule,cte1,DateModif) values (13,'TCFV15FH','MP',3,null,'0.6*CTE1','SURFACE',now());
</v>
      </c>
      <c r="CT51" s="89" t="str">
        <f t="shared" si="16"/>
        <v xml:space="preserve">INSERT INTO SC_SystemeProduits(RefDimension,NomSysteme,typePresta,ligne,Quantite,formule,cte1,DateModif) values (14,'TCFV15FH','MP',3,null,'0.6*CTE1','SURFACE',now());
</v>
      </c>
      <c r="CW51" s="89" t="str">
        <f t="shared" si="17"/>
        <v xml:space="preserve">INSERT INTO SC_SystemeProduits(RefDimension,NomSysteme,typePresta,ligne,Quantite,formule,cte1,DateModif) values (15,'TCFV15FH','MP',3,null,'0.6*CTE1','SURFACE',now());
</v>
      </c>
      <c r="CZ51" s="89" t="str">
        <f t="shared" si="18"/>
        <v xml:space="preserve">INSERT INTO SC_SystemeProduits(RefDimension,NomSysteme,typePresta,ligne,Quantite,formule,cte1,DateModif) values (16,'TCFV15FH','MP',3,null,'0.6*CTE1','SURFACE',now());
</v>
      </c>
      <c r="DC51" s="89" t="str">
        <f t="shared" si="19"/>
        <v xml:space="preserve">INSERT INTO SC_SystemeProduits(RefDimension,NomSysteme,typePresta,ligne,Quantite,formule,cte1,DateModif) values (17,'TCFV15FH','MP',3,null,'0.6*CTE1','SURFACE',now());
</v>
      </c>
      <c r="DF51" s="89" t="str">
        <f t="shared" si="20"/>
        <v xml:space="preserve">INSERT INTO SC_SystemeProduits(RefDimension,NomSysteme,typePresta,ligne,Quantite,formule,cte1,DateModif) values (18,'TCFV15FH','MP',3,null,'0.6*CTE1','SURFACE',now());
</v>
      </c>
    </row>
    <row r="52" spans="1:110" x14ac:dyDescent="0.25">
      <c r="A52" s="126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89" t="str">
        <f t="shared" si="3"/>
        <v/>
      </c>
      <c r="BJ52" s="89" t="str">
        <f t="shared" si="4"/>
        <v/>
      </c>
      <c r="BM52" s="89" t="str">
        <f t="shared" si="5"/>
        <v/>
      </c>
      <c r="BP52" s="89" t="str">
        <f t="shared" si="6"/>
        <v/>
      </c>
      <c r="BS52" s="89" t="str">
        <f t="shared" si="7"/>
        <v/>
      </c>
      <c r="BV52" s="89" t="str">
        <f t="shared" si="8"/>
        <v/>
      </c>
      <c r="BY52" s="89" t="str">
        <f t="shared" si="9"/>
        <v/>
      </c>
      <c r="CB52" s="89" t="str">
        <f t="shared" si="10"/>
        <v/>
      </c>
      <c r="CE52" s="89" t="str">
        <f t="shared" si="11"/>
        <v/>
      </c>
      <c r="CH52" s="89" t="str">
        <f t="shared" si="12"/>
        <v/>
      </c>
      <c r="CK52" s="89" t="str">
        <f t="shared" si="13"/>
        <v/>
      </c>
      <c r="CN52" s="89" t="str">
        <f t="shared" si="14"/>
        <v/>
      </c>
      <c r="CQ52" s="89" t="str">
        <f t="shared" si="15"/>
        <v/>
      </c>
      <c r="CT52" s="89" t="str">
        <f t="shared" si="16"/>
        <v/>
      </c>
      <c r="CW52" s="89" t="str">
        <f t="shared" si="17"/>
        <v/>
      </c>
      <c r="CZ52" s="89" t="str">
        <f t="shared" si="18"/>
        <v/>
      </c>
      <c r="DC52" s="89" t="str">
        <f t="shared" si="19"/>
        <v/>
      </c>
      <c r="DF52" s="89" t="str">
        <f t="shared" si="20"/>
        <v/>
      </c>
    </row>
  </sheetData>
  <dataValidations count="1">
    <dataValidation type="list" allowBlank="1" showInputMessage="1" showErrorMessage="1" promptTitle="MATIERES" prompt="choisir le produit" sqref="C8:C22">
      <formula1>INDIRECT(B8)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theme="5" tint="-0.249977111117893"/>
  </sheetPr>
  <dimension ref="A1:AZ38"/>
  <sheetViews>
    <sheetView topLeftCell="A14" workbookViewId="0">
      <selection activeCell="A31" sqref="A31:E31"/>
    </sheetView>
  </sheetViews>
  <sheetFormatPr baseColWidth="10" defaultRowHeight="15" x14ac:dyDescent="0.25"/>
  <cols>
    <col min="1" max="1" width="13.7109375" customWidth="1"/>
    <col min="3" max="3" width="34.42578125" bestFit="1" customWidth="1"/>
    <col min="5" max="5" width="5.5703125" customWidth="1"/>
    <col min="6" max="7" width="5.5703125" style="14" customWidth="1"/>
    <col min="8" max="8" width="5.5703125" customWidth="1"/>
    <col min="9" max="10" width="5.5703125" style="14" customWidth="1"/>
    <col min="11" max="11" width="5.5703125" customWidth="1"/>
    <col min="12" max="13" width="5.5703125" style="14" customWidth="1"/>
    <col min="14" max="14" width="5.5703125" customWidth="1"/>
    <col min="15" max="16" width="5.5703125" style="14" customWidth="1"/>
    <col min="17" max="17" width="5.5703125" customWidth="1"/>
    <col min="18" max="19" width="14.42578125" style="14" customWidth="1"/>
    <col min="20" max="20" width="14.42578125" customWidth="1"/>
    <col min="21" max="22" width="14.42578125" style="14" customWidth="1"/>
    <col min="23" max="23" width="14.42578125" customWidth="1"/>
    <col min="24" max="25" width="14.42578125" style="14" customWidth="1"/>
    <col min="26" max="26" width="14.42578125" customWidth="1"/>
    <col min="27" max="28" width="14.42578125" style="14" customWidth="1"/>
    <col min="29" max="31" width="14.42578125" customWidth="1"/>
    <col min="32" max="50" width="4.28515625" customWidth="1"/>
  </cols>
  <sheetData>
    <row r="1" spans="1:52" x14ac:dyDescent="0.25">
      <c r="A1" t="s">
        <v>675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 t="s">
        <v>287</v>
      </c>
      <c r="T2" t="s">
        <v>288</v>
      </c>
      <c r="W2" t="s">
        <v>293</v>
      </c>
      <c r="Z2" t="s">
        <v>294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287</v>
      </c>
      <c r="AP2" s="14"/>
      <c r="AQ2" s="14"/>
      <c r="AR2" t="s">
        <v>288</v>
      </c>
      <c r="AS2" s="14"/>
      <c r="AT2" s="14"/>
      <c r="AU2" t="s">
        <v>293</v>
      </c>
      <c r="AV2" s="14"/>
      <c r="AW2" s="14"/>
      <c r="AX2" t="s">
        <v>294</v>
      </c>
      <c r="AY2" s="14"/>
      <c r="AZ2" s="14"/>
    </row>
    <row r="3" spans="1:5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D3" s="14"/>
      <c r="AE3" s="14"/>
      <c r="AF3" t="s">
        <v>246</v>
      </c>
      <c r="AG3" s="14"/>
      <c r="AH3" s="14"/>
      <c r="AI3" t="s">
        <v>246</v>
      </c>
      <c r="AJ3" s="14"/>
      <c r="AK3" s="14"/>
      <c r="AL3" t="s">
        <v>246</v>
      </c>
      <c r="AM3" s="14"/>
      <c r="AN3" s="14"/>
      <c r="AO3" t="s">
        <v>246</v>
      </c>
      <c r="AP3" s="14"/>
      <c r="AQ3" s="14"/>
      <c r="AR3" t="s">
        <v>246</v>
      </c>
      <c r="AS3" s="14"/>
      <c r="AT3" s="14"/>
      <c r="AU3" t="s">
        <v>246</v>
      </c>
      <c r="AV3" s="14"/>
      <c r="AW3" s="14"/>
      <c r="AX3" t="s">
        <v>246</v>
      </c>
      <c r="AY3" s="14"/>
      <c r="AZ3" s="14"/>
    </row>
    <row r="4" spans="1:52" s="94" customFormat="1" x14ac:dyDescent="0.25">
      <c r="A4" s="93">
        <f>IF(B4="MATIERE",VLOOKUP($C4,MATIERE!$B$2:$K$601,10,0),IF(B4="MOA",VLOOKUP($C4,ATELIER!$B$2:$K$291,10,0),IF(B4="MOC",VLOOKUP($C4,CHANTIER!$B$2:$K$291,10,0),IF(B4="MP",VLOOKUP($C4,MINIPELLE!$B$2:$K$291,10,0),""))))</f>
        <v>50</v>
      </c>
      <c r="B4" s="94" t="s">
        <v>295</v>
      </c>
      <c r="C4" s="94" t="s">
        <v>302</v>
      </c>
      <c r="D4" s="94" t="s">
        <v>8</v>
      </c>
      <c r="E4" s="94">
        <v>1</v>
      </c>
      <c r="F4" s="95"/>
      <c r="G4" s="95"/>
      <c r="I4" s="95"/>
      <c r="J4" s="95"/>
      <c r="L4" s="95"/>
      <c r="M4" s="95"/>
      <c r="O4" s="95"/>
      <c r="P4" s="95"/>
      <c r="R4" s="95"/>
      <c r="S4" s="95"/>
      <c r="U4" s="95"/>
      <c r="V4" s="95"/>
      <c r="X4" s="95"/>
      <c r="Y4" s="95"/>
      <c r="AA4" s="95"/>
      <c r="AB4" s="95"/>
      <c r="AC4" s="9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(2,'TCFVBAC','MATIERE',50,1,null,null,now());
</v>
      </c>
      <c r="AF4" s="94" t="str">
        <f t="shared" ref="AF4:AF38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94" t="str">
        <f t="shared" ref="AI4:AI38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94" t="str">
        <f t="shared" ref="AL4:AL38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94" t="str">
        <f t="shared" ref="AO4:AO38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94" t="str">
        <f t="shared" ref="AR4:AR38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94" t="str">
        <f t="shared" ref="AU4:AU38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94" t="str">
        <f t="shared" ref="AX4:AX38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s="94" customFormat="1" x14ac:dyDescent="0.25">
      <c r="A5" s="93">
        <f>IF(B5="MATIERE",VLOOKUP($C5,MATIERE!$B$2:$K$601,10,0),IF(B5="MOA",VLOOKUP($C5,ATELIER!$B$2:$K$291,10,0),IF(B5="MOC",VLOOKUP($C5,CHANTIER!$B$2:$K$291,10,0),IF(B5="MP",VLOOKUP($C5,MINIPELLE!$B$2:$K$291,10,0),""))))</f>
        <v>51</v>
      </c>
      <c r="B5" s="94" t="s">
        <v>295</v>
      </c>
      <c r="C5" s="94" t="s">
        <v>303</v>
      </c>
      <c r="D5" s="94" t="s">
        <v>8</v>
      </c>
      <c r="F5" s="95"/>
      <c r="G5" s="95"/>
      <c r="H5" s="94">
        <v>1</v>
      </c>
      <c r="I5" s="95"/>
      <c r="J5" s="95"/>
      <c r="L5" s="95"/>
      <c r="M5" s="95"/>
      <c r="O5" s="95"/>
      <c r="P5" s="95"/>
      <c r="R5" s="95"/>
      <c r="S5" s="95"/>
      <c r="U5" s="95"/>
      <c r="V5" s="95"/>
      <c r="X5" s="95"/>
      <c r="Y5" s="95"/>
      <c r="AA5" s="95"/>
      <c r="AB5" s="95"/>
      <c r="AC5" s="94" t="str">
        <f t="shared" ref="AC5:AC38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94" t="str">
        <f t="shared" si="0"/>
        <v xml:space="preserve">INSERT INTO SC_SystemeProduits(RefDimension,NomSysteme,typePresta,ligne,Quantite,formule,cte1,DateModif) values (4,'TCFVBAC','MATIERE',51,1,null,null,now());
</v>
      </c>
      <c r="AI5" s="94" t="str">
        <f t="shared" si="1"/>
        <v/>
      </c>
      <c r="AL5" s="94" t="str">
        <f t="shared" si="2"/>
        <v/>
      </c>
      <c r="AO5" s="94" t="str">
        <f t="shared" si="3"/>
        <v/>
      </c>
      <c r="AR5" s="94" t="str">
        <f t="shared" si="4"/>
        <v/>
      </c>
      <c r="AU5" s="94" t="str">
        <f t="shared" si="5"/>
        <v/>
      </c>
      <c r="AX5" s="94" t="str">
        <f t="shared" si="6"/>
        <v/>
      </c>
    </row>
    <row r="6" spans="1:52" s="94" customFormat="1" x14ac:dyDescent="0.25">
      <c r="A6" s="93">
        <f>IF(B6="MATIERE",VLOOKUP($C6,MATIERE!$B$2:$K$601,10,0),IF(B6="MOA",VLOOKUP($C6,ATELIER!$B$2:$K$291,10,0),IF(B6="MOC",VLOOKUP($C6,CHANTIER!$B$2:$K$291,10,0),IF(B6="MP",VLOOKUP($C6,MINIPELLE!$B$2:$K$291,10,0),""))))</f>
        <v>52</v>
      </c>
      <c r="B6" s="94" t="s">
        <v>295</v>
      </c>
      <c r="C6" s="94" t="s">
        <v>304</v>
      </c>
      <c r="D6" s="94" t="s">
        <v>8</v>
      </c>
      <c r="F6" s="95"/>
      <c r="G6" s="95"/>
      <c r="I6" s="95"/>
      <c r="J6" s="95"/>
      <c r="K6" s="94">
        <v>1</v>
      </c>
      <c r="L6" s="95"/>
      <c r="M6" s="95"/>
      <c r="O6" s="95"/>
      <c r="P6" s="95"/>
      <c r="R6" s="95"/>
      <c r="S6" s="95"/>
      <c r="U6" s="95"/>
      <c r="V6" s="95"/>
      <c r="X6" s="95"/>
      <c r="Y6" s="95"/>
      <c r="AA6" s="95"/>
      <c r="AB6" s="95"/>
      <c r="AC6" s="94" t="str">
        <f t="shared" si="7"/>
        <v/>
      </c>
      <c r="AF6" s="94" t="str">
        <f t="shared" si="0"/>
        <v/>
      </c>
      <c r="AI6" s="94" t="str">
        <f t="shared" si="1"/>
        <v xml:space="preserve">INSERT INTO SC_SystemeProduits(RefDimension,NomSysteme,typePresta,ligne,Quantite,formule,cte1,DateModif) values (5,'TCFVBAC','MATIERE',52,1,null,null,now());
</v>
      </c>
      <c r="AL6" s="94" t="str">
        <f t="shared" si="2"/>
        <v/>
      </c>
      <c r="AO6" s="94" t="str">
        <f t="shared" si="3"/>
        <v/>
      </c>
      <c r="AR6" s="94" t="str">
        <f t="shared" si="4"/>
        <v/>
      </c>
      <c r="AU6" s="94" t="str">
        <f t="shared" si="5"/>
        <v/>
      </c>
      <c r="AX6" s="94" t="str">
        <f t="shared" si="6"/>
        <v/>
      </c>
    </row>
    <row r="7" spans="1:52" s="94" customFormat="1" x14ac:dyDescent="0.25">
      <c r="A7" s="93">
        <f>IF(B7="MATIERE",VLOOKUP($C7,MATIERE!$B$2:$K$601,10,0),IF(B7="MOA",VLOOKUP($C7,ATELIER!$B$2:$K$291,10,0),IF(B7="MOC",VLOOKUP($C7,CHANTIER!$B$2:$K$291,10,0),IF(B7="MP",VLOOKUP($C7,MINIPELLE!$B$2:$K$291,10,0),""))))</f>
        <v>53</v>
      </c>
      <c r="B7" s="94" t="s">
        <v>295</v>
      </c>
      <c r="C7" s="94" t="s">
        <v>305</v>
      </c>
      <c r="D7" s="94" t="s">
        <v>8</v>
      </c>
      <c r="F7" s="95"/>
      <c r="G7" s="95"/>
      <c r="I7" s="95"/>
      <c r="J7" s="95"/>
      <c r="L7" s="95"/>
      <c r="M7" s="95"/>
      <c r="N7" s="94">
        <v>1</v>
      </c>
      <c r="O7" s="95"/>
      <c r="P7" s="95"/>
      <c r="R7" s="95"/>
      <c r="S7" s="95"/>
      <c r="U7" s="95"/>
      <c r="V7" s="95"/>
      <c r="X7" s="95"/>
      <c r="Y7" s="95"/>
      <c r="AA7" s="95"/>
      <c r="AB7" s="95"/>
      <c r="AC7" s="94" t="str">
        <f t="shared" si="7"/>
        <v/>
      </c>
      <c r="AF7" s="94" t="str">
        <f t="shared" si="0"/>
        <v/>
      </c>
      <c r="AI7" s="94" t="str">
        <f t="shared" si="1"/>
        <v/>
      </c>
      <c r="AL7" s="94" t="str">
        <f t="shared" si="2"/>
        <v xml:space="preserve">INSERT INTO SC_SystemeProduits(RefDimension,NomSysteme,typePresta,ligne,Quantite,formule,cte1,DateModif) values (9,'TCFVBAC','MATIERE',53,1,null,null,now());
</v>
      </c>
      <c r="AO7" s="94" t="str">
        <f t="shared" si="3"/>
        <v/>
      </c>
      <c r="AR7" s="94" t="str">
        <f t="shared" si="4"/>
        <v/>
      </c>
      <c r="AU7" s="94" t="str">
        <f t="shared" si="5"/>
        <v/>
      </c>
      <c r="AX7" s="94" t="str">
        <f t="shared" si="6"/>
        <v/>
      </c>
    </row>
    <row r="8" spans="1:52" s="94" customFormat="1" x14ac:dyDescent="0.25">
      <c r="A8" s="93">
        <f>IF(B8="MATIERE",VLOOKUP($C8,MATIERE!$B$2:$K$601,10,0),IF(B8="MOA",VLOOKUP($C8,ATELIER!$B$2:$K$291,10,0),IF(B8="MOC",VLOOKUP($C8,CHANTIER!$B$2:$K$291,10,0),IF(B8="MP",VLOOKUP($C8,MINIPELLE!$B$2:$K$291,10,0),""))))</f>
        <v>54</v>
      </c>
      <c r="B8" s="94" t="s">
        <v>295</v>
      </c>
      <c r="C8" s="94" t="s">
        <v>306</v>
      </c>
      <c r="D8" s="94" t="s">
        <v>8</v>
      </c>
      <c r="F8" s="95"/>
      <c r="G8" s="95"/>
      <c r="I8" s="95"/>
      <c r="J8" s="95"/>
      <c r="L8" s="95"/>
      <c r="M8" s="95"/>
      <c r="O8" s="95"/>
      <c r="P8" s="95"/>
      <c r="Q8" s="94">
        <v>1</v>
      </c>
      <c r="R8" s="95"/>
      <c r="S8" s="95"/>
      <c r="T8" s="94">
        <v>1</v>
      </c>
      <c r="U8" s="95"/>
      <c r="V8" s="95"/>
      <c r="X8" s="95"/>
      <c r="Y8" s="95"/>
      <c r="AA8" s="95"/>
      <c r="AB8" s="95"/>
      <c r="AC8" s="94" t="str">
        <f t="shared" si="7"/>
        <v/>
      </c>
      <c r="AF8" s="94" t="str">
        <f t="shared" si="0"/>
        <v/>
      </c>
      <c r="AI8" s="94" t="str">
        <f t="shared" si="1"/>
        <v/>
      </c>
      <c r="AL8" s="94" t="str">
        <f t="shared" si="2"/>
        <v/>
      </c>
      <c r="AO8" s="94" t="str">
        <f t="shared" si="3"/>
        <v xml:space="preserve">INSERT INTO SC_SystemeProduits(RefDimension,NomSysteme,typePresta,ligne,Quantite,formule,cte1,DateModif) values (10,'TCFVBAC','MATIERE',54,1,null,null,now());
</v>
      </c>
      <c r="AR8" s="94" t="str">
        <f t="shared" si="4"/>
        <v xml:space="preserve">INSERT INTO SC_SystemeProduits(RefDimension,NomSysteme,typePresta,ligne,Quantite,formule,cte1,DateModif) values (11,'TCFVBAC','MATIERE',54,1,null,null,now());
</v>
      </c>
      <c r="AU8" s="94" t="str">
        <f t="shared" si="5"/>
        <v/>
      </c>
      <c r="AX8" s="94" t="str">
        <f t="shared" si="6"/>
        <v/>
      </c>
    </row>
    <row r="9" spans="1:52" s="94" customFormat="1" x14ac:dyDescent="0.25">
      <c r="A9" s="93">
        <f>IF(B9="MATIERE",VLOOKUP($C9,MATIERE!$B$2:$K$601,10,0),IF(B9="MOA",VLOOKUP($C9,ATELIER!$B$2:$K$291,10,0),IF(B9="MOC",VLOOKUP($C9,CHANTIER!$B$2:$K$291,10,0),IF(B9="MP",VLOOKUP($C9,MINIPELLE!$B$2:$K$291,10,0),""))))</f>
        <v>55</v>
      </c>
      <c r="B9" s="94" t="s">
        <v>295</v>
      </c>
      <c r="C9" s="94" t="s">
        <v>307</v>
      </c>
      <c r="D9" s="94" t="s">
        <v>8</v>
      </c>
      <c r="F9" s="95"/>
      <c r="G9" s="95"/>
      <c r="I9" s="95"/>
      <c r="J9" s="95"/>
      <c r="L9" s="95"/>
      <c r="M9" s="95"/>
      <c r="O9" s="95"/>
      <c r="P9" s="95"/>
      <c r="R9" s="95"/>
      <c r="S9" s="95"/>
      <c r="U9" s="95"/>
      <c r="V9" s="95"/>
      <c r="W9" s="94">
        <v>1</v>
      </c>
      <c r="X9" s="95"/>
      <c r="Y9" s="95"/>
      <c r="Z9" s="94">
        <v>1</v>
      </c>
      <c r="AA9" s="95"/>
      <c r="AB9" s="95"/>
      <c r="AC9" s="94" t="str">
        <f t="shared" si="7"/>
        <v/>
      </c>
      <c r="AF9" s="94" t="str">
        <f t="shared" si="0"/>
        <v/>
      </c>
      <c r="AI9" s="94" t="str">
        <f t="shared" si="1"/>
        <v/>
      </c>
      <c r="AL9" s="94" t="str">
        <f t="shared" si="2"/>
        <v/>
      </c>
      <c r="AO9" s="94" t="str">
        <f t="shared" si="3"/>
        <v/>
      </c>
      <c r="AR9" s="94" t="str">
        <f t="shared" si="4"/>
        <v/>
      </c>
      <c r="AU9" s="94" t="str">
        <f t="shared" si="5"/>
        <v xml:space="preserve">INSERT INTO SC_SystemeProduits(RefDimension,NomSysteme,typePresta,ligne,Quantite,formule,cte1,DateModif) values (17,'TCFVBAC','MATIERE',55,1,null,null,now());
</v>
      </c>
      <c r="AX9" s="94" t="str">
        <f t="shared" si="6"/>
        <v xml:space="preserve">INSERT INTO SC_SystemeProduits(RefDimension,NomSysteme,typePresta,ligne,Quantite,formule,cte1,DateModif) values (18,'TCFVBAC','MATIERE',55,1,null,null,now());
</v>
      </c>
    </row>
    <row r="10" spans="1:52" s="94" customFormat="1" x14ac:dyDescent="0.25">
      <c r="A10" s="93">
        <f>IF(B10="MATIERE",VLOOKUP($C10,MATIERE!$B$2:$K$601,10,0),IF(B10="MOA",VLOOKUP($C10,ATELIER!$B$2:$K$291,10,0),IF(B10="MOC",VLOOKUP($C10,CHANTIER!$B$2:$K$291,10,0),IF(B10="MP",VLOOKUP($C10,MINIPELLE!$B$2:$K$291,10,0),""))))</f>
        <v>180</v>
      </c>
      <c r="B10" s="94" t="s">
        <v>295</v>
      </c>
      <c r="C10" s="94" t="s">
        <v>248</v>
      </c>
      <c r="D10" s="94" t="s">
        <v>8</v>
      </c>
      <c r="E10" s="94">
        <v>36</v>
      </c>
      <c r="F10" s="95" t="s">
        <v>714</v>
      </c>
      <c r="G10" s="95" t="s">
        <v>715</v>
      </c>
      <c r="H10" s="94">
        <v>60</v>
      </c>
      <c r="I10" s="95" t="s">
        <v>714</v>
      </c>
      <c r="J10" s="95" t="s">
        <v>715</v>
      </c>
      <c r="K10" s="94">
        <v>72</v>
      </c>
      <c r="L10" s="95" t="s">
        <v>714</v>
      </c>
      <c r="M10" s="95" t="s">
        <v>715</v>
      </c>
      <c r="N10" s="94">
        <v>120</v>
      </c>
      <c r="O10" s="95" t="s">
        <v>714</v>
      </c>
      <c r="P10" s="95" t="s">
        <v>715</v>
      </c>
      <c r="Q10" s="94">
        <v>144</v>
      </c>
      <c r="R10" s="95" t="s">
        <v>714</v>
      </c>
      <c r="S10" s="95" t="s">
        <v>715</v>
      </c>
      <c r="T10" s="94">
        <v>144</v>
      </c>
      <c r="U10" s="95" t="s">
        <v>714</v>
      </c>
      <c r="V10" s="95" t="s">
        <v>715</v>
      </c>
      <c r="W10" s="94">
        <v>240</v>
      </c>
      <c r="X10" s="95" t="s">
        <v>714</v>
      </c>
      <c r="Y10" s="95" t="s">
        <v>715</v>
      </c>
      <c r="Z10" s="94">
        <v>240</v>
      </c>
      <c r="AA10" s="95" t="s">
        <v>714</v>
      </c>
      <c r="AB10" s="95" t="s">
        <v>715</v>
      </c>
      <c r="AC10" s="94" t="str">
        <f t="shared" si="7"/>
        <v xml:space="preserve">INSERT INTO SC_SystemeProduits(RefDimension,NomSysteme,typePresta,ligne,Quantite,formule,cte1,DateModif) values (2,'TCFVBAC','MATIERE',180,null,'6*CTE1','SURFACE',now());
</v>
      </c>
      <c r="AF10" s="94" t="str">
        <f t="shared" si="0"/>
        <v xml:space="preserve">INSERT INTO SC_SystemeProduits(RefDimension,NomSysteme,typePresta,ligne,Quantite,formule,cte1,DateModif) values (4,'TCFVBAC','MATIERE',180,null,'6*CTE1','SURFACE',now());
</v>
      </c>
      <c r="AI10" s="94" t="str">
        <f t="shared" si="1"/>
        <v xml:space="preserve">INSERT INTO SC_SystemeProduits(RefDimension,NomSysteme,typePresta,ligne,Quantite,formule,cte1,DateModif) values (5,'TCFVBAC','MATIERE',180,null,'6*CTE1','SURFACE',now());
</v>
      </c>
      <c r="AL10" s="94" t="str">
        <f t="shared" si="2"/>
        <v xml:space="preserve">INSERT INTO SC_SystemeProduits(RefDimension,NomSysteme,typePresta,ligne,Quantite,formule,cte1,DateModif) values (9,'TCFVBAC','MATIERE',180,null,'6*CTE1','SURFACE',now());
</v>
      </c>
      <c r="AO10" s="94" t="str">
        <f t="shared" si="3"/>
        <v xml:space="preserve">INSERT INTO SC_SystemeProduits(RefDimension,NomSysteme,typePresta,ligne,Quantite,formule,cte1,DateModif) values (10,'TCFVBAC','MATIERE',180,null,'6*CTE1','SURFACE',now());
</v>
      </c>
      <c r="AR10" s="94" t="str">
        <f t="shared" si="4"/>
        <v xml:space="preserve">INSERT INTO SC_SystemeProduits(RefDimension,NomSysteme,typePresta,ligne,Quantite,formule,cte1,DateModif) values (11,'TCFVBAC','MATIERE',180,null,'6*CTE1','SURFACE',now());
</v>
      </c>
      <c r="AU10" s="94" t="str">
        <f t="shared" si="5"/>
        <v xml:space="preserve">INSERT INTO SC_SystemeProduits(RefDimension,NomSysteme,typePresta,ligne,Quantite,formule,cte1,DateModif) values (17,'TCFVBAC','MATIERE',180,null,'6*CTE1','SURFACE',now());
</v>
      </c>
      <c r="AX10" s="94" t="str">
        <f t="shared" si="6"/>
        <v xml:space="preserve">INSERT INTO SC_SystemeProduits(RefDimension,NomSysteme,typePresta,ligne,Quantite,formule,cte1,DateModif) values (18,'TCFVBAC','MATIERE',180,null,'6*CTE1','SURFACE',now());
</v>
      </c>
    </row>
    <row r="11" spans="1:52" s="94" customFormat="1" x14ac:dyDescent="0.25">
      <c r="A11" s="93">
        <f>IF(B11="MATIERE",VLOOKUP($C11,MATIERE!$B$2:$K$601,10,0),IF(B11="MOA",VLOOKUP($C11,ATELIER!$B$2:$K$291,10,0),IF(B11="MOC",VLOOKUP($C11,CHANTIER!$B$2:$K$291,10,0),IF(B11="MP",VLOOKUP($C11,MINIPELLE!$B$2:$K$291,10,0),""))))</f>
        <v>576</v>
      </c>
      <c r="B11" s="127" t="s">
        <v>295</v>
      </c>
      <c r="C11" s="127" t="s">
        <v>2060</v>
      </c>
      <c r="D11" s="127" t="s">
        <v>8</v>
      </c>
      <c r="E11" s="127">
        <v>1</v>
      </c>
      <c r="F11" s="95"/>
      <c r="G11" s="95"/>
      <c r="H11" s="94">
        <v>0</v>
      </c>
      <c r="I11" s="95"/>
      <c r="J11" s="95"/>
      <c r="K11" s="94">
        <v>0</v>
      </c>
      <c r="L11" s="95"/>
      <c r="M11" s="95"/>
      <c r="N11" s="94">
        <v>0</v>
      </c>
      <c r="O11" s="95"/>
      <c r="P11" s="95"/>
      <c r="Q11" s="94">
        <v>0</v>
      </c>
      <c r="R11" s="95"/>
      <c r="S11" s="95"/>
      <c r="T11" s="94">
        <v>0</v>
      </c>
      <c r="U11" s="95"/>
      <c r="V11" s="95"/>
      <c r="W11" s="94">
        <v>0</v>
      </c>
      <c r="X11" s="95"/>
      <c r="Y11" s="95"/>
      <c r="Z11" s="94">
        <v>0</v>
      </c>
      <c r="AA11" s="95"/>
      <c r="AB11" s="95"/>
      <c r="AC11" s="94" t="str">
        <f t="shared" si="7"/>
        <v xml:space="preserve">INSERT INTO SC_SystemeProduits(RefDimension,NomSysteme,typePresta,ligne,Quantite,formule,cte1,DateModif) values (2,'TCFVBAC','MATIERE',576,1,null,null,now());
</v>
      </c>
      <c r="AF11" s="94" t="str">
        <f t="shared" si="0"/>
        <v xml:space="preserve">INSERT INTO SC_SystemeProduits(RefDimension,NomSysteme,typePresta,ligne,Quantite,formule,cte1,DateModif) values (4,'TCFVBAC','MATIERE',576,0,null,null,now());
</v>
      </c>
      <c r="AI11" s="94" t="str">
        <f t="shared" si="1"/>
        <v xml:space="preserve">INSERT INTO SC_SystemeProduits(RefDimension,NomSysteme,typePresta,ligne,Quantite,formule,cte1,DateModif) values (5,'TCFVBAC','MATIERE',576,0,null,null,now());
</v>
      </c>
      <c r="AL11" s="94" t="str">
        <f t="shared" si="2"/>
        <v xml:space="preserve">INSERT INTO SC_SystemeProduits(RefDimension,NomSysteme,typePresta,ligne,Quantite,formule,cte1,DateModif) values (9,'TCFVBAC','MATIERE',576,0,null,null,now());
</v>
      </c>
      <c r="AO11" s="94" t="str">
        <f t="shared" si="3"/>
        <v xml:space="preserve">INSERT INTO SC_SystemeProduits(RefDimension,NomSysteme,typePresta,ligne,Quantite,formule,cte1,DateModif) values (10,'TCFVBAC','MATIERE',576,0,null,null,now());
</v>
      </c>
      <c r="AR11" s="94" t="str">
        <f t="shared" si="4"/>
        <v xml:space="preserve">INSERT INTO SC_SystemeProduits(RefDimension,NomSysteme,typePresta,ligne,Quantite,formule,cte1,DateModif) values (11,'TCFVBAC','MATIERE',576,0,null,null,now());
</v>
      </c>
      <c r="AU11" s="94" t="str">
        <f t="shared" si="5"/>
        <v xml:space="preserve">INSERT INTO SC_SystemeProduits(RefDimension,NomSysteme,typePresta,ligne,Quantite,formule,cte1,DateModif) values (17,'TCFVBAC','MATIERE',576,0,null,null,now());
</v>
      </c>
      <c r="AX11" s="94" t="str">
        <f t="shared" si="6"/>
        <v xml:space="preserve">INSERT INTO SC_SystemeProduits(RefDimension,NomSysteme,typePresta,ligne,Quantite,formule,cte1,DateModif) values (18,'TCFVBAC','MATIERE',576,0,null,null,now());
</v>
      </c>
    </row>
    <row r="12" spans="1:52" s="94" customFormat="1" x14ac:dyDescent="0.25">
      <c r="A12" s="93">
        <f>IF(B12="MATIERE",VLOOKUP($C12,MATIERE!$B$2:$K$601,10,0),IF(B12="MOA",VLOOKUP($C12,ATELIER!$B$2:$K$291,10,0),IF(B12="MOC",VLOOKUP($C12,CHANTIER!$B$2:$K$291,10,0),IF(B12="MP",VLOOKUP($C12,MINIPELLE!$B$2:$K$291,10,0),""))))</f>
        <v>375</v>
      </c>
      <c r="B12" s="94" t="s">
        <v>295</v>
      </c>
      <c r="C12" s="94" t="s">
        <v>250</v>
      </c>
      <c r="D12" s="94" t="s">
        <v>285</v>
      </c>
      <c r="E12" s="94">
        <v>4.4000000000000004</v>
      </c>
      <c r="F12" s="95" t="s">
        <v>721</v>
      </c>
      <c r="G12" s="95" t="s">
        <v>715</v>
      </c>
      <c r="H12" s="94">
        <v>6</v>
      </c>
      <c r="I12" s="95" t="s">
        <v>721</v>
      </c>
      <c r="J12" s="95" t="s">
        <v>715</v>
      </c>
      <c r="K12" s="94">
        <v>6.8000000000000007</v>
      </c>
      <c r="L12" s="95" t="s">
        <v>721</v>
      </c>
      <c r="M12" s="95" t="s">
        <v>715</v>
      </c>
      <c r="N12" s="94">
        <v>10</v>
      </c>
      <c r="O12" s="95" t="s">
        <v>721</v>
      </c>
      <c r="P12" s="95" t="s">
        <v>715</v>
      </c>
      <c r="Q12" s="94">
        <v>11.600000000000001</v>
      </c>
      <c r="R12" s="95" t="s">
        <v>721</v>
      </c>
      <c r="S12" s="95" t="s">
        <v>715</v>
      </c>
      <c r="T12" s="94">
        <v>11.600000000000001</v>
      </c>
      <c r="U12" s="95" t="s">
        <v>721</v>
      </c>
      <c r="V12" s="95" t="s">
        <v>715</v>
      </c>
      <c r="W12" s="94">
        <v>18</v>
      </c>
      <c r="X12" s="95" t="s">
        <v>721</v>
      </c>
      <c r="Y12" s="95" t="s">
        <v>715</v>
      </c>
      <c r="Z12" s="94">
        <v>18</v>
      </c>
      <c r="AA12" s="95" t="s">
        <v>721</v>
      </c>
      <c r="AB12" s="95" t="s">
        <v>715</v>
      </c>
      <c r="AC12" s="94" t="str">
        <f t="shared" si="7"/>
        <v xml:space="preserve">INSERT INTO SC_SystemeProduits(RefDimension,NomSysteme,typePresta,ligne,Quantite,formule,cte1,DateModif) values (2,'TCFVBAC','MATIERE',375,null,'1.6*0.25*CTE1','SURFACE',now());
</v>
      </c>
      <c r="AF12" s="94" t="str">
        <f t="shared" si="0"/>
        <v xml:space="preserve">INSERT INTO SC_SystemeProduits(RefDimension,NomSysteme,typePresta,ligne,Quantite,formule,cte1,DateModif) values (4,'TCFVBAC','MATIERE',375,null,'1.6*0.25*CTE1','SURFACE',now());
</v>
      </c>
      <c r="AI12" s="94" t="str">
        <f t="shared" si="1"/>
        <v xml:space="preserve">INSERT INTO SC_SystemeProduits(RefDimension,NomSysteme,typePresta,ligne,Quantite,formule,cte1,DateModif) values (5,'TCFVBAC','MATIERE',375,null,'1.6*0.25*CTE1','SURFACE',now());
</v>
      </c>
      <c r="AL12" s="94" t="str">
        <f t="shared" si="2"/>
        <v xml:space="preserve">INSERT INTO SC_SystemeProduits(RefDimension,NomSysteme,typePresta,ligne,Quantite,formule,cte1,DateModif) values (9,'TCFVBAC','MATIERE',375,null,'1.6*0.25*CTE1','SURFACE',now());
</v>
      </c>
      <c r="AO12" s="94" t="str">
        <f t="shared" si="3"/>
        <v xml:space="preserve">INSERT INTO SC_SystemeProduits(RefDimension,NomSysteme,typePresta,ligne,Quantite,formule,cte1,DateModif) values (10,'TCFVBAC','MATIERE',375,null,'1.6*0.25*CTE1','SURFACE',now());
</v>
      </c>
      <c r="AR12" s="94" t="str">
        <f t="shared" si="4"/>
        <v xml:space="preserve">INSERT INTO SC_SystemeProduits(RefDimension,NomSysteme,typePresta,ligne,Quantite,formule,cte1,DateModif) values (11,'TCFVBAC','MATIERE',375,null,'1.6*0.25*CTE1','SURFACE',now());
</v>
      </c>
      <c r="AU12" s="94" t="str">
        <f t="shared" si="5"/>
        <v xml:space="preserve">INSERT INTO SC_SystemeProduits(RefDimension,NomSysteme,typePresta,ligne,Quantite,formule,cte1,DateModif) values (17,'TCFVBAC','MATIERE',375,null,'1.6*0.25*CTE1','SURFACE',now());
</v>
      </c>
      <c r="AX12" s="94" t="str">
        <f t="shared" si="6"/>
        <v xml:space="preserve">INSERT INTO SC_SystemeProduits(RefDimension,NomSysteme,typePresta,ligne,Quantite,formule,cte1,DateModif) values (18,'TCFVBAC','MATIERE',375,null,'1.6*0.25*CTE1','SURFACE',now());
</v>
      </c>
    </row>
    <row r="13" spans="1:52" s="94" customFormat="1" x14ac:dyDescent="0.25">
      <c r="A13" s="93">
        <f>IF(B13="MATIERE",VLOOKUP($C13,MATIERE!$B$2:$K$601,10,0),IF(B13="MOA",VLOOKUP($C13,ATELIER!$B$2:$K$291,10,0),IF(B13="MOC",VLOOKUP($C13,CHANTIER!$B$2:$K$291,10,0),IF(B13="MP",VLOOKUP($C13,MINIPELLE!$B$2:$K$291,10,0),""))))</f>
        <v>373</v>
      </c>
      <c r="B13" s="94" t="s">
        <v>295</v>
      </c>
      <c r="C13" s="94" t="s">
        <v>251</v>
      </c>
      <c r="D13" s="94" t="s">
        <v>285</v>
      </c>
      <c r="E13" s="94">
        <v>2.62</v>
      </c>
      <c r="F13" s="95" t="s">
        <v>722</v>
      </c>
      <c r="G13" s="95" t="s">
        <v>715</v>
      </c>
      <c r="H13" s="94">
        <v>3.7</v>
      </c>
      <c r="I13" s="95" t="s">
        <v>722</v>
      </c>
      <c r="J13" s="95" t="s">
        <v>715</v>
      </c>
      <c r="K13" s="94">
        <v>4.24</v>
      </c>
      <c r="L13" s="95" t="s">
        <v>722</v>
      </c>
      <c r="M13" s="95" t="s">
        <v>715</v>
      </c>
      <c r="N13" s="94">
        <v>6.4</v>
      </c>
      <c r="O13" s="95" t="s">
        <v>722</v>
      </c>
      <c r="P13" s="95" t="s">
        <v>715</v>
      </c>
      <c r="Q13" s="94">
        <v>7.4799999999999995</v>
      </c>
      <c r="R13" s="95" t="s">
        <v>722</v>
      </c>
      <c r="S13" s="95" t="s">
        <v>715</v>
      </c>
      <c r="T13" s="94">
        <v>7.4799999999999995</v>
      </c>
      <c r="U13" s="95" t="s">
        <v>722</v>
      </c>
      <c r="V13" s="95" t="s">
        <v>715</v>
      </c>
      <c r="W13" s="94">
        <v>11.8</v>
      </c>
      <c r="X13" s="95" t="s">
        <v>722</v>
      </c>
      <c r="Y13" s="95" t="s">
        <v>715</v>
      </c>
      <c r="Z13" s="94">
        <v>11.8</v>
      </c>
      <c r="AA13" s="95" t="s">
        <v>722</v>
      </c>
      <c r="AB13" s="95" t="s">
        <v>715</v>
      </c>
      <c r="AC13" s="94" t="str">
        <f t="shared" si="7"/>
        <v xml:space="preserve">INSERT INTO SC_SystemeProduits(RefDimension,NomSysteme,typePresta,ligne,Quantite,formule,cte1,DateModif) values (2,'TCFVBAC','MATIERE',373,null,'1.8*0.15*CTE1','SURFACE',now());
</v>
      </c>
      <c r="AF13" s="94" t="str">
        <f t="shared" si="0"/>
        <v xml:space="preserve">INSERT INTO SC_SystemeProduits(RefDimension,NomSysteme,typePresta,ligne,Quantite,formule,cte1,DateModif) values (4,'TCFVBAC','MATIERE',373,null,'1.8*0.15*CTE1','SURFACE',now());
</v>
      </c>
      <c r="AI13" s="94" t="str">
        <f t="shared" si="1"/>
        <v xml:space="preserve">INSERT INTO SC_SystemeProduits(RefDimension,NomSysteme,typePresta,ligne,Quantite,formule,cte1,DateModif) values (5,'TCFVBAC','MATIERE',373,null,'1.8*0.15*CTE1','SURFACE',now());
</v>
      </c>
      <c r="AL13" s="94" t="str">
        <f t="shared" si="2"/>
        <v xml:space="preserve">INSERT INTO SC_SystemeProduits(RefDimension,NomSysteme,typePresta,ligne,Quantite,formule,cte1,DateModif) values (9,'TCFVBAC','MATIERE',373,null,'1.8*0.15*CTE1','SURFACE',now());
</v>
      </c>
      <c r="AO13" s="94" t="str">
        <f t="shared" si="3"/>
        <v xml:space="preserve">INSERT INTO SC_SystemeProduits(RefDimension,NomSysteme,typePresta,ligne,Quantite,formule,cte1,DateModif) values (10,'TCFVBAC','MATIERE',373,null,'1.8*0.15*CTE1','SURFACE',now());
</v>
      </c>
      <c r="AR13" s="94" t="str">
        <f t="shared" si="4"/>
        <v xml:space="preserve">INSERT INTO SC_SystemeProduits(RefDimension,NomSysteme,typePresta,ligne,Quantite,formule,cte1,DateModif) values (11,'TCFVBAC','MATIERE',373,null,'1.8*0.15*CTE1','SURFACE',now());
</v>
      </c>
      <c r="AU13" s="94" t="str">
        <f t="shared" si="5"/>
        <v xml:space="preserve">INSERT INTO SC_SystemeProduits(RefDimension,NomSysteme,typePresta,ligne,Quantite,formule,cte1,DateModif) values (17,'TCFVBAC','MATIERE',373,null,'1.8*0.15*CTE1','SURFACE',now());
</v>
      </c>
      <c r="AX13" s="94" t="str">
        <f t="shared" si="6"/>
        <v xml:space="preserve">INSERT INTO SC_SystemeProduits(RefDimension,NomSysteme,typePresta,ligne,Quantite,formule,cte1,DateModif) values (18,'TCFVBAC','MATIERE',373,null,'1.8*0.15*CTE1','SURFACE',now());
</v>
      </c>
    </row>
    <row r="14" spans="1:52" s="94" customFormat="1" x14ac:dyDescent="0.25">
      <c r="A14" s="93">
        <f>IF(B14="MATIERE",VLOOKUP($C14,MATIERE!$B$2:$K$601,10,0),IF(B14="MOA",VLOOKUP($C14,ATELIER!$B$2:$K$291,10,0),IF(B14="MOC",VLOOKUP($C14,CHANTIER!$B$2:$K$291,10,0),IF(B14="MP",VLOOKUP($C14,MINIPELLE!$B$2:$K$291,10,0),""))))</f>
        <v>376</v>
      </c>
      <c r="B14" s="94" t="s">
        <v>295</v>
      </c>
      <c r="C14" s="94" t="s">
        <v>252</v>
      </c>
      <c r="D14" s="94" t="s">
        <v>285</v>
      </c>
      <c r="E14" s="94">
        <v>3.9200000000000004</v>
      </c>
      <c r="F14" s="95" t="s">
        <v>723</v>
      </c>
      <c r="G14" s="95" t="s">
        <v>715</v>
      </c>
      <c r="H14" s="94">
        <v>5.2</v>
      </c>
      <c r="I14" s="95" t="s">
        <v>723</v>
      </c>
      <c r="J14" s="95" t="s">
        <v>715</v>
      </c>
      <c r="K14" s="94">
        <v>5.8400000000000007</v>
      </c>
      <c r="L14" s="95" t="s">
        <v>723</v>
      </c>
      <c r="M14" s="95" t="s">
        <v>715</v>
      </c>
      <c r="N14" s="94">
        <v>8.4</v>
      </c>
      <c r="O14" s="95" t="s">
        <v>723</v>
      </c>
      <c r="P14" s="95" t="s">
        <v>715</v>
      </c>
      <c r="Q14" s="94">
        <v>9.6800000000000015</v>
      </c>
      <c r="R14" s="95" t="s">
        <v>723</v>
      </c>
      <c r="S14" s="95" t="s">
        <v>715</v>
      </c>
      <c r="T14" s="94">
        <v>9.6800000000000015</v>
      </c>
      <c r="U14" s="95" t="s">
        <v>723</v>
      </c>
      <c r="V14" s="95" t="s">
        <v>715</v>
      </c>
      <c r="W14" s="94">
        <v>14.8</v>
      </c>
      <c r="X14" s="95" t="s">
        <v>723</v>
      </c>
      <c r="Y14" s="95" t="s">
        <v>715</v>
      </c>
      <c r="Z14" s="94">
        <v>14.8</v>
      </c>
      <c r="AA14" s="95" t="s">
        <v>723</v>
      </c>
      <c r="AB14" s="95" t="s">
        <v>715</v>
      </c>
      <c r="AC14" s="94" t="str">
        <f t="shared" si="7"/>
        <v xml:space="preserve">INSERT INTO SC_SystemeProduits(RefDimension,NomSysteme,typePresta,ligne,Quantite,formule,cte1,DateModif) values (2,'TCFVBAC','MATIERE',376,null,'1.6*0.2*CTE1','SURFACE',now());
</v>
      </c>
      <c r="AF14" s="94" t="str">
        <f t="shared" si="0"/>
        <v xml:space="preserve">INSERT INTO SC_SystemeProduits(RefDimension,NomSysteme,typePresta,ligne,Quantite,formule,cte1,DateModif) values (4,'TCFVBAC','MATIERE',376,null,'1.6*0.2*CTE1','SURFACE',now());
</v>
      </c>
      <c r="AI14" s="94" t="str">
        <f t="shared" si="1"/>
        <v xml:space="preserve">INSERT INTO SC_SystemeProduits(RefDimension,NomSysteme,typePresta,ligne,Quantite,formule,cte1,DateModif) values (5,'TCFVBAC','MATIERE',376,null,'1.6*0.2*CTE1','SURFACE',now());
</v>
      </c>
      <c r="AL14" s="94" t="str">
        <f t="shared" si="2"/>
        <v xml:space="preserve">INSERT INTO SC_SystemeProduits(RefDimension,NomSysteme,typePresta,ligne,Quantite,formule,cte1,DateModif) values (9,'TCFVBAC','MATIERE',376,null,'1.6*0.2*CTE1','SURFACE',now());
</v>
      </c>
      <c r="AO14" s="94" t="str">
        <f t="shared" si="3"/>
        <v xml:space="preserve">INSERT INTO SC_SystemeProduits(RefDimension,NomSysteme,typePresta,ligne,Quantite,formule,cte1,DateModif) values (10,'TCFVBAC','MATIERE',376,null,'1.6*0.2*CTE1','SURFACE',now());
</v>
      </c>
      <c r="AR14" s="94" t="str">
        <f t="shared" si="4"/>
        <v xml:space="preserve">INSERT INTO SC_SystemeProduits(RefDimension,NomSysteme,typePresta,ligne,Quantite,formule,cte1,DateModif) values (11,'TCFVBAC','MATIERE',376,null,'1.6*0.2*CTE1','SURFACE',now());
</v>
      </c>
      <c r="AU14" s="94" t="str">
        <f t="shared" si="5"/>
        <v xml:space="preserve">INSERT INTO SC_SystemeProduits(RefDimension,NomSysteme,typePresta,ligne,Quantite,formule,cte1,DateModif) values (17,'TCFVBAC','MATIERE',376,null,'1.6*0.2*CTE1','SURFACE',now());
</v>
      </c>
      <c r="AX14" s="94" t="str">
        <f t="shared" si="6"/>
        <v xml:space="preserve">INSERT INTO SC_SystemeProduits(RefDimension,NomSysteme,typePresta,ligne,Quantite,formule,cte1,DateModif) values (18,'TCFVBAC','MATIERE',376,null,'1.6*0.2*CTE1','SURFACE',now());
</v>
      </c>
    </row>
    <row r="15" spans="1:52" s="94" customFormat="1" x14ac:dyDescent="0.25">
      <c r="A15" s="93">
        <f>IF(B15="MATIERE",VLOOKUP($C15,MATIERE!$B$2:$K$601,10,0),IF(B15="MOA",VLOOKUP($C15,ATELIER!$B$2:$K$291,10,0),IF(B15="MOC",VLOOKUP($C15,CHANTIER!$B$2:$K$291,10,0),IF(B15="MP",VLOOKUP($C15,MINIPELLE!$B$2:$K$291,10,0),""))))</f>
        <v>374</v>
      </c>
      <c r="B15" s="94" t="s">
        <v>295</v>
      </c>
      <c r="C15" s="94" t="s">
        <v>277</v>
      </c>
      <c r="D15" s="94" t="s">
        <v>285</v>
      </c>
      <c r="E15" s="94">
        <v>0.54000000000000015</v>
      </c>
      <c r="F15" s="95" t="s">
        <v>724</v>
      </c>
      <c r="G15" s="95" t="s">
        <v>715</v>
      </c>
      <c r="H15" s="94">
        <v>0.9</v>
      </c>
      <c r="I15" s="95" t="s">
        <v>724</v>
      </c>
      <c r="J15" s="95" t="s">
        <v>715</v>
      </c>
      <c r="K15" s="94">
        <v>1.0800000000000003</v>
      </c>
      <c r="L15" s="95" t="s">
        <v>724</v>
      </c>
      <c r="M15" s="95" t="s">
        <v>715</v>
      </c>
      <c r="N15" s="94">
        <v>1.8</v>
      </c>
      <c r="O15" s="95" t="s">
        <v>724</v>
      </c>
      <c r="P15" s="95" t="s">
        <v>715</v>
      </c>
      <c r="Q15" s="94">
        <v>2.1600000000000006</v>
      </c>
      <c r="R15" s="95" t="s">
        <v>724</v>
      </c>
      <c r="S15" s="95" t="s">
        <v>715</v>
      </c>
      <c r="T15" s="94">
        <v>2.1600000000000006</v>
      </c>
      <c r="U15" s="95" t="s">
        <v>724</v>
      </c>
      <c r="V15" s="95" t="s">
        <v>715</v>
      </c>
      <c r="W15" s="94">
        <v>3.6</v>
      </c>
      <c r="X15" s="95" t="s">
        <v>724</v>
      </c>
      <c r="Y15" s="95" t="s">
        <v>715</v>
      </c>
      <c r="Z15" s="94">
        <v>3.6</v>
      </c>
      <c r="AA15" s="95" t="s">
        <v>724</v>
      </c>
      <c r="AB15" s="95" t="s">
        <v>715</v>
      </c>
      <c r="AC15" s="94" t="str">
        <f t="shared" si="7"/>
        <v xml:space="preserve">INSERT INTO SC_SystemeProduits(RefDimension,NomSysteme,typePresta,ligne,Quantite,formule,cte1,DateModif) values (2,'TCFVBAC','MATIERE',374,null,'1.25*0.05*CTE1','SURFACE',now());
</v>
      </c>
      <c r="AF15" s="94" t="str">
        <f t="shared" si="0"/>
        <v xml:space="preserve">INSERT INTO SC_SystemeProduits(RefDimension,NomSysteme,typePresta,ligne,Quantite,formule,cte1,DateModif) values (4,'TCFVBAC','MATIERE',374,null,'1.25*0.05*CTE1','SURFACE',now());
</v>
      </c>
      <c r="AI15" s="94" t="str">
        <f t="shared" si="1"/>
        <v xml:space="preserve">INSERT INTO SC_SystemeProduits(RefDimension,NomSysteme,typePresta,ligne,Quantite,formule,cte1,DateModif) values (5,'TCFVBAC','MATIERE',374,null,'1.25*0.05*CTE1','SURFACE',now());
</v>
      </c>
      <c r="AL15" s="94" t="str">
        <f t="shared" si="2"/>
        <v xml:space="preserve">INSERT INTO SC_SystemeProduits(RefDimension,NomSysteme,typePresta,ligne,Quantite,formule,cte1,DateModif) values (9,'TCFVBAC','MATIERE',374,null,'1.25*0.05*CTE1','SURFACE',now());
</v>
      </c>
      <c r="AO15" s="94" t="str">
        <f t="shared" si="3"/>
        <v xml:space="preserve">INSERT INTO SC_SystemeProduits(RefDimension,NomSysteme,typePresta,ligne,Quantite,formule,cte1,DateModif) values (10,'TCFVBAC','MATIERE',374,null,'1.25*0.05*CTE1','SURFACE',now());
</v>
      </c>
      <c r="AR15" s="94" t="str">
        <f t="shared" si="4"/>
        <v xml:space="preserve">INSERT INTO SC_SystemeProduits(RefDimension,NomSysteme,typePresta,ligne,Quantite,formule,cte1,DateModif) values (11,'TCFVBAC','MATIERE',374,null,'1.25*0.05*CTE1','SURFACE',now());
</v>
      </c>
      <c r="AU15" s="94" t="str">
        <f t="shared" si="5"/>
        <v xml:space="preserve">INSERT INTO SC_SystemeProduits(RefDimension,NomSysteme,typePresta,ligne,Quantite,formule,cte1,DateModif) values (17,'TCFVBAC','MATIERE',374,null,'1.25*0.05*CTE1','SURFACE',now());
</v>
      </c>
      <c r="AX15" s="94" t="str">
        <f t="shared" si="6"/>
        <v xml:space="preserve">INSERT INTO SC_SystemeProduits(RefDimension,NomSysteme,typePresta,ligne,Quantite,formule,cte1,DateModif) values (18,'TCFVBAC','MATIERE',374,null,'1.25*0.05*CTE1','SURFACE',now());
</v>
      </c>
    </row>
    <row r="16" spans="1:52" s="94" customFormat="1" x14ac:dyDescent="0.25">
      <c r="A16" s="93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F16" s="95"/>
      <c r="G16" s="95"/>
      <c r="I16" s="95"/>
      <c r="J16" s="95"/>
      <c r="L16" s="95"/>
      <c r="M16" s="95"/>
      <c r="O16" s="95"/>
      <c r="P16" s="95"/>
      <c r="R16" s="95"/>
      <c r="S16" s="95"/>
      <c r="U16" s="95"/>
      <c r="V16" s="95"/>
      <c r="X16" s="95"/>
      <c r="Y16" s="95"/>
      <c r="AA16" s="95"/>
      <c r="AB16" s="95"/>
      <c r="AC16" s="94" t="str">
        <f t="shared" si="7"/>
        <v/>
      </c>
      <c r="AF16" s="94" t="str">
        <f t="shared" si="0"/>
        <v/>
      </c>
      <c r="AI16" s="94" t="str">
        <f t="shared" si="1"/>
        <v/>
      </c>
      <c r="AL16" s="94" t="str">
        <f t="shared" si="2"/>
        <v/>
      </c>
      <c r="AO16" s="94" t="str">
        <f t="shared" si="3"/>
        <v/>
      </c>
      <c r="AR16" s="94" t="str">
        <f t="shared" si="4"/>
        <v/>
      </c>
      <c r="AU16" s="94" t="str">
        <f t="shared" si="5"/>
        <v/>
      </c>
      <c r="AX16" s="94" t="str">
        <f t="shared" si="6"/>
        <v/>
      </c>
    </row>
    <row r="17" spans="1:50" s="94" customFormat="1" x14ac:dyDescent="0.25">
      <c r="A17" s="93"/>
      <c r="F17" s="95"/>
      <c r="G17" s="95"/>
      <c r="I17" s="95"/>
      <c r="J17" s="95"/>
      <c r="L17" s="95"/>
      <c r="M17" s="95"/>
      <c r="O17" s="95"/>
      <c r="P17" s="95"/>
      <c r="R17" s="95"/>
      <c r="S17" s="95"/>
      <c r="U17" s="95"/>
      <c r="V17" s="95"/>
      <c r="X17" s="95"/>
      <c r="Y17" s="95"/>
      <c r="AA17" s="95"/>
      <c r="AB17" s="95"/>
    </row>
    <row r="18" spans="1:50" s="94" customFormat="1" x14ac:dyDescent="0.25">
      <c r="A18" s="93">
        <f>IF(B18="MATIERE",VLOOKUP($C18,MATIERE!$B$2:$K$601,10,0),IF(B18="MOA",VLOOKUP($C18,ATELIER!$B$2:$K$291,10,0),IF(B18="MOC",VLOOKUP($C18,CHANTIER!$B$2:$K$291,10,0),IF(B18="MP",VLOOKUP($C18,MINIPELLE!$B$2:$K$291,10,0),""))))</f>
        <v>28</v>
      </c>
      <c r="B18" s="94" t="s">
        <v>298</v>
      </c>
      <c r="C18" s="94" t="s">
        <v>58</v>
      </c>
      <c r="D18" s="94" t="s">
        <v>8</v>
      </c>
      <c r="E18" s="94">
        <v>1</v>
      </c>
      <c r="F18" s="95" t="s">
        <v>689</v>
      </c>
      <c r="G18" s="95" t="s">
        <v>720</v>
      </c>
      <c r="H18" s="94">
        <v>2</v>
      </c>
      <c r="I18" s="95" t="s">
        <v>689</v>
      </c>
      <c r="J18" s="95" t="s">
        <v>720</v>
      </c>
      <c r="K18" s="94">
        <v>2</v>
      </c>
      <c r="L18" s="95" t="s">
        <v>689</v>
      </c>
      <c r="M18" s="95" t="s">
        <v>720</v>
      </c>
      <c r="N18" s="94">
        <v>4</v>
      </c>
      <c r="O18" s="95" t="s">
        <v>689</v>
      </c>
      <c r="P18" s="95" t="s">
        <v>720</v>
      </c>
      <c r="Q18" s="94">
        <v>4</v>
      </c>
      <c r="R18" s="95" t="s">
        <v>689</v>
      </c>
      <c r="S18" s="95" t="s">
        <v>720</v>
      </c>
      <c r="T18" s="94">
        <v>4</v>
      </c>
      <c r="U18" s="95" t="s">
        <v>689</v>
      </c>
      <c r="V18" s="95" t="s">
        <v>720</v>
      </c>
      <c r="W18" s="94">
        <v>8</v>
      </c>
      <c r="X18" s="95" t="s">
        <v>689</v>
      </c>
      <c r="Y18" s="95" t="s">
        <v>720</v>
      </c>
      <c r="Z18" s="94">
        <v>8</v>
      </c>
      <c r="AA18" s="95" t="s">
        <v>689</v>
      </c>
      <c r="AB18" s="95" t="s">
        <v>720</v>
      </c>
      <c r="AC18" s="94" t="str">
        <f t="shared" si="7"/>
        <v xml:space="preserve">INSERT INTO SC_SystemeProduits(RefDimension,NomSysteme,typePresta,ligne,Quantite,formule,cte1,DateModif) values (2,'TCFVBAC','MOA',28,null,'1*CTE1','NB_BAC',now());
</v>
      </c>
      <c r="AF18" s="94" t="str">
        <f t="shared" si="0"/>
        <v xml:space="preserve">INSERT INTO SC_SystemeProduits(RefDimension,NomSysteme,typePresta,ligne,Quantite,formule,cte1,DateModif) values (4,'TCFVBAC','MOA',28,null,'1*CTE1','NB_BAC',now());
</v>
      </c>
      <c r="AI18" s="94" t="str">
        <f t="shared" si="1"/>
        <v xml:space="preserve">INSERT INTO SC_SystemeProduits(RefDimension,NomSysteme,typePresta,ligne,Quantite,formule,cte1,DateModif) values (5,'TCFVBAC','MOA',28,null,'1*CTE1','NB_BAC',now());
</v>
      </c>
      <c r="AL18" s="94" t="str">
        <f t="shared" si="2"/>
        <v xml:space="preserve">INSERT INTO SC_SystemeProduits(RefDimension,NomSysteme,typePresta,ligne,Quantite,formule,cte1,DateModif) values (9,'TCFVBAC','MOA',28,null,'1*CTE1','NB_BAC',now());
</v>
      </c>
      <c r="AO18" s="94" t="str">
        <f t="shared" si="3"/>
        <v xml:space="preserve">INSERT INTO SC_SystemeProduits(RefDimension,NomSysteme,typePresta,ligne,Quantite,formule,cte1,DateModif) values (10,'TCFVBAC','MOA',28,null,'1*CTE1','NB_BAC',now());
</v>
      </c>
      <c r="AR18" s="94" t="str">
        <f t="shared" si="4"/>
        <v xml:space="preserve">INSERT INTO SC_SystemeProduits(RefDimension,NomSysteme,typePresta,ligne,Quantite,formule,cte1,DateModif) values (11,'TCFVBAC','MOA',28,null,'1*CTE1','NB_BAC',now());
</v>
      </c>
      <c r="AU18" s="94" t="str">
        <f t="shared" si="5"/>
        <v xml:space="preserve">INSERT INTO SC_SystemeProduits(RefDimension,NomSysteme,typePresta,ligne,Quantite,formule,cte1,DateModif) values (17,'TCFVBAC','MOA',28,null,'1*CTE1','NB_BAC',now());
</v>
      </c>
      <c r="AX18" s="94" t="str">
        <f t="shared" si="6"/>
        <v xml:space="preserve">INSERT INTO SC_SystemeProduits(RefDimension,NomSysteme,typePresta,ligne,Quantite,formule,cte1,DateModif) values (18,'TCFVBAC','MOA',28,null,'1*CTE1','NB_BAC',now());
</v>
      </c>
    </row>
    <row r="19" spans="1:50" s="94" customFormat="1" x14ac:dyDescent="0.25">
      <c r="A19" s="137"/>
      <c r="B19" s="127"/>
      <c r="C19" s="127"/>
      <c r="D19" s="127"/>
      <c r="E19" s="127"/>
      <c r="F19" s="95"/>
      <c r="G19" s="95"/>
      <c r="H19" s="94">
        <v>0</v>
      </c>
      <c r="I19" s="95"/>
      <c r="J19" s="95"/>
      <c r="K19" s="94">
        <v>0</v>
      </c>
      <c r="L19" s="95"/>
      <c r="M19" s="95"/>
      <c r="N19" s="94">
        <v>0</v>
      </c>
      <c r="O19" s="95"/>
      <c r="P19" s="95"/>
      <c r="Q19" s="94">
        <v>0</v>
      </c>
      <c r="R19" s="95"/>
      <c r="S19" s="95"/>
      <c r="T19" s="94">
        <v>0</v>
      </c>
      <c r="U19" s="95"/>
      <c r="V19" s="95"/>
      <c r="W19" s="94">
        <v>0</v>
      </c>
      <c r="X19" s="95"/>
      <c r="Y19" s="95"/>
      <c r="Z19" s="94">
        <v>0</v>
      </c>
      <c r="AA19" s="95"/>
      <c r="AB19" s="95"/>
      <c r="AC19" s="94" t="str">
        <f t="shared" si="7"/>
        <v/>
      </c>
      <c r="AF19" s="94" t="str">
        <f t="shared" si="0"/>
        <v xml:space="preserve">INSERT INTO SC_SystemeProduits(RefDimension,NomSysteme,typePresta,ligne,Quantite,formule,cte1,DateModif) values (4,'TCFVBAC','',,0,null,null,now());
</v>
      </c>
      <c r="AI19" s="94" t="str">
        <f t="shared" si="1"/>
        <v xml:space="preserve">INSERT INTO SC_SystemeProduits(RefDimension,NomSysteme,typePresta,ligne,Quantite,formule,cte1,DateModif) values (5,'TCFVBAC','',,0,null,null,now());
</v>
      </c>
      <c r="AL19" s="94" t="str">
        <f t="shared" si="2"/>
        <v xml:space="preserve">INSERT INTO SC_SystemeProduits(RefDimension,NomSysteme,typePresta,ligne,Quantite,formule,cte1,DateModif) values (9,'TCFVBAC','',,0,null,null,now());
</v>
      </c>
      <c r="AO19" s="94" t="str">
        <f t="shared" si="3"/>
        <v xml:space="preserve">INSERT INTO SC_SystemeProduits(RefDimension,NomSysteme,typePresta,ligne,Quantite,formule,cte1,DateModif) values (10,'TCFVBAC','',,0,null,null,now());
</v>
      </c>
      <c r="AR19" s="94" t="str">
        <f t="shared" si="4"/>
        <v xml:space="preserve">INSERT INTO SC_SystemeProduits(RefDimension,NomSysteme,typePresta,ligne,Quantite,formule,cte1,DateModif) values (11,'TCFVBAC','',,0,null,null,now());
</v>
      </c>
      <c r="AU19" s="94" t="str">
        <f t="shared" si="5"/>
        <v xml:space="preserve">INSERT INTO SC_SystemeProduits(RefDimension,NomSysteme,typePresta,ligne,Quantite,formule,cte1,DateModif) values (17,'TCFVBAC','',,0,null,null,now());
</v>
      </c>
      <c r="AX19" s="94" t="str">
        <f t="shared" si="6"/>
        <v xml:space="preserve">INSERT INTO SC_SystemeProduits(RefDimension,NomSysteme,typePresta,ligne,Quantite,formule,cte1,DateModif) values (18,'TCFVBAC','',,0,null,null,now());
</v>
      </c>
    </row>
    <row r="20" spans="1:50" s="94" customFormat="1" x14ac:dyDescent="0.25">
      <c r="A20" s="93">
        <f>IF(B20="MATIERE",VLOOKUP($C20,MATIERE!$B$2:$K$601,10,0),IF(B20="MOA",VLOOKUP($C20,ATELIER!$B$2:$K$291,10,0),IF(B20="MOC",VLOOKUP($C20,CHANTIER!$B$2:$K$291,10,0),IF(B20="MP",VLOOKUP($C20,MINIPELLE!$B$2:$K$291,10,0),""))))</f>
        <v>36</v>
      </c>
      <c r="B20" s="94" t="s">
        <v>298</v>
      </c>
      <c r="C20" s="94" t="s">
        <v>284</v>
      </c>
      <c r="D20" s="94" t="s">
        <v>20</v>
      </c>
      <c r="E20" s="94">
        <v>1</v>
      </c>
      <c r="F20" s="95" t="s">
        <v>689</v>
      </c>
      <c r="G20" s="95" t="s">
        <v>720</v>
      </c>
      <c r="H20" s="94">
        <v>2</v>
      </c>
      <c r="I20" s="95" t="s">
        <v>689</v>
      </c>
      <c r="J20" s="95" t="s">
        <v>720</v>
      </c>
      <c r="K20" s="94">
        <v>2</v>
      </c>
      <c r="L20" s="95" t="s">
        <v>689</v>
      </c>
      <c r="M20" s="95" t="s">
        <v>720</v>
      </c>
      <c r="N20" s="94">
        <v>4</v>
      </c>
      <c r="O20" s="95" t="s">
        <v>689</v>
      </c>
      <c r="P20" s="95" t="s">
        <v>720</v>
      </c>
      <c r="Q20" s="94">
        <v>4</v>
      </c>
      <c r="R20" s="95" t="s">
        <v>689</v>
      </c>
      <c r="S20" s="95" t="s">
        <v>720</v>
      </c>
      <c r="T20" s="94">
        <v>4</v>
      </c>
      <c r="U20" s="95" t="s">
        <v>689</v>
      </c>
      <c r="V20" s="95" t="s">
        <v>720</v>
      </c>
      <c r="W20" s="94">
        <v>8</v>
      </c>
      <c r="X20" s="95" t="s">
        <v>689</v>
      </c>
      <c r="Y20" s="95" t="s">
        <v>720</v>
      </c>
      <c r="Z20" s="94">
        <v>8</v>
      </c>
      <c r="AA20" s="95" t="s">
        <v>689</v>
      </c>
      <c r="AB20" s="95" t="s">
        <v>720</v>
      </c>
      <c r="AC20" s="94" t="str">
        <f t="shared" si="7"/>
        <v xml:space="preserve">INSERT INTO SC_SystemeProduits(RefDimension,NomSysteme,typePresta,ligne,Quantite,formule,cte1,DateModif) values (2,'TCFVBAC','MOA',36,null,'1*CTE1','NB_BAC',now());
</v>
      </c>
      <c r="AF20" s="94" t="str">
        <f t="shared" si="0"/>
        <v xml:space="preserve">INSERT INTO SC_SystemeProduits(RefDimension,NomSysteme,typePresta,ligne,Quantite,formule,cte1,DateModif) values (4,'TCFVBAC','MOA',36,null,'1*CTE1','NB_BAC',now());
</v>
      </c>
      <c r="AI20" s="94" t="str">
        <f t="shared" si="1"/>
        <v xml:space="preserve">INSERT INTO SC_SystemeProduits(RefDimension,NomSysteme,typePresta,ligne,Quantite,formule,cte1,DateModif) values (5,'TCFVBAC','MOA',36,null,'1*CTE1','NB_BAC',now());
</v>
      </c>
      <c r="AL20" s="94" t="str">
        <f t="shared" si="2"/>
        <v xml:space="preserve">INSERT INTO SC_SystemeProduits(RefDimension,NomSysteme,typePresta,ligne,Quantite,formule,cte1,DateModif) values (9,'TCFVBAC','MOA',36,null,'1*CTE1','NB_BAC',now());
</v>
      </c>
      <c r="AO20" s="94" t="str">
        <f t="shared" si="3"/>
        <v xml:space="preserve">INSERT INTO SC_SystemeProduits(RefDimension,NomSysteme,typePresta,ligne,Quantite,formule,cte1,DateModif) values (10,'TCFVBAC','MOA',36,null,'1*CTE1','NB_BAC',now());
</v>
      </c>
      <c r="AR20" s="94" t="str">
        <f t="shared" si="4"/>
        <v xml:space="preserve">INSERT INTO SC_SystemeProduits(RefDimension,NomSysteme,typePresta,ligne,Quantite,formule,cte1,DateModif) values (11,'TCFVBAC','MOA',36,null,'1*CTE1','NB_BAC',now());
</v>
      </c>
      <c r="AU20" s="94" t="str">
        <f t="shared" si="5"/>
        <v xml:space="preserve">INSERT INTO SC_SystemeProduits(RefDimension,NomSysteme,typePresta,ligne,Quantite,formule,cte1,DateModif) values (17,'TCFVBAC','MOA',36,null,'1*CTE1','NB_BAC',now());
</v>
      </c>
      <c r="AX20" s="94" t="str">
        <f t="shared" si="6"/>
        <v xml:space="preserve">INSERT INTO SC_SystemeProduits(RefDimension,NomSysteme,typePresta,ligne,Quantite,formule,cte1,DateModif) values (18,'TCFVBAC','MOA',36,null,'1*CTE1','NB_BAC',now());
</v>
      </c>
    </row>
    <row r="21" spans="1:50" s="94" customFormat="1" x14ac:dyDescent="0.25">
      <c r="A21" s="93">
        <f>IF(B21="MATIERE",VLOOKUP($C21,MATIERE!$B$2:$K$601,10,0),IF(B21="MOA",VLOOKUP($C21,ATELIER!$B$2:$K$291,10,0),IF(B21="MOC",VLOOKUP($C21,CHANTIER!$B$2:$K$291,10,0),IF(B21="MP",VLOOKUP($C21,MINIPELLE!$B$2:$K$291,10,0),""))))</f>
        <v>30</v>
      </c>
      <c r="B21" s="94" t="s">
        <v>298</v>
      </c>
      <c r="C21" s="94" t="s">
        <v>63</v>
      </c>
      <c r="D21" s="94" t="s">
        <v>8</v>
      </c>
      <c r="E21" s="94">
        <v>1</v>
      </c>
      <c r="F21" s="95" t="s">
        <v>689</v>
      </c>
      <c r="G21" s="95" t="s">
        <v>720</v>
      </c>
      <c r="H21" s="94">
        <v>2</v>
      </c>
      <c r="I21" s="95" t="s">
        <v>689</v>
      </c>
      <c r="J21" s="95" t="s">
        <v>720</v>
      </c>
      <c r="K21" s="94">
        <v>2</v>
      </c>
      <c r="L21" s="95" t="s">
        <v>689</v>
      </c>
      <c r="M21" s="95" t="s">
        <v>720</v>
      </c>
      <c r="N21" s="94">
        <v>4</v>
      </c>
      <c r="O21" s="95" t="s">
        <v>689</v>
      </c>
      <c r="P21" s="95" t="s">
        <v>720</v>
      </c>
      <c r="Q21" s="94">
        <v>4</v>
      </c>
      <c r="R21" s="95" t="s">
        <v>689</v>
      </c>
      <c r="S21" s="95" t="s">
        <v>720</v>
      </c>
      <c r="T21" s="94">
        <v>4</v>
      </c>
      <c r="U21" s="95" t="s">
        <v>689</v>
      </c>
      <c r="V21" s="95" t="s">
        <v>720</v>
      </c>
      <c r="W21" s="94">
        <v>8</v>
      </c>
      <c r="X21" s="95" t="s">
        <v>689</v>
      </c>
      <c r="Y21" s="95" t="s">
        <v>720</v>
      </c>
      <c r="Z21" s="94">
        <v>8</v>
      </c>
      <c r="AA21" s="95" t="s">
        <v>689</v>
      </c>
      <c r="AB21" s="95" t="s">
        <v>720</v>
      </c>
      <c r="AC21" s="94" t="str">
        <f t="shared" si="7"/>
        <v xml:space="preserve">INSERT INTO SC_SystemeProduits(RefDimension,NomSysteme,typePresta,ligne,Quantite,formule,cte1,DateModif) values (2,'TCFVBAC','MOA',30,null,'1*CTE1','NB_BAC',now());
</v>
      </c>
      <c r="AF21" s="94" t="str">
        <f t="shared" si="0"/>
        <v xml:space="preserve">INSERT INTO SC_SystemeProduits(RefDimension,NomSysteme,typePresta,ligne,Quantite,formule,cte1,DateModif) values (4,'TCFVBAC','MOA',30,null,'1*CTE1','NB_BAC',now());
</v>
      </c>
      <c r="AI21" s="94" t="str">
        <f t="shared" si="1"/>
        <v xml:space="preserve">INSERT INTO SC_SystemeProduits(RefDimension,NomSysteme,typePresta,ligne,Quantite,formule,cte1,DateModif) values (5,'TCFVBAC','MOA',30,null,'1*CTE1','NB_BAC',now());
</v>
      </c>
      <c r="AL21" s="94" t="str">
        <f t="shared" si="2"/>
        <v xml:space="preserve">INSERT INTO SC_SystemeProduits(RefDimension,NomSysteme,typePresta,ligne,Quantite,formule,cte1,DateModif) values (9,'TCFVBAC','MOA',30,null,'1*CTE1','NB_BAC',now());
</v>
      </c>
      <c r="AO21" s="94" t="str">
        <f t="shared" si="3"/>
        <v xml:space="preserve">INSERT INTO SC_SystemeProduits(RefDimension,NomSysteme,typePresta,ligne,Quantite,formule,cte1,DateModif) values (10,'TCFVBAC','MOA',30,null,'1*CTE1','NB_BAC',now());
</v>
      </c>
      <c r="AR21" s="94" t="str">
        <f t="shared" si="4"/>
        <v xml:space="preserve">INSERT INTO SC_SystemeProduits(RefDimension,NomSysteme,typePresta,ligne,Quantite,formule,cte1,DateModif) values (11,'TCFVBAC','MOA',30,null,'1*CTE1','NB_BAC',now());
</v>
      </c>
      <c r="AU21" s="94" t="str">
        <f t="shared" si="5"/>
        <v xml:space="preserve">INSERT INTO SC_SystemeProduits(RefDimension,NomSysteme,typePresta,ligne,Quantite,formule,cte1,DateModif) values (17,'TCFVBAC','MOA',30,null,'1*CTE1','NB_BAC',now());
</v>
      </c>
      <c r="AX21" s="94" t="str">
        <f t="shared" si="6"/>
        <v xml:space="preserve">INSERT INTO SC_SystemeProduits(RefDimension,NomSysteme,typePresta,ligne,Quantite,formule,cte1,DateModif) values (18,'TCFVBAC','MOA',30,null,'1*CTE1','NB_BAC',now());
</v>
      </c>
    </row>
    <row r="22" spans="1:50" s="94" customFormat="1" x14ac:dyDescent="0.25">
      <c r="A22" s="93">
        <f>IF(B22="MATIERE",VLOOKUP($C22,MATIERE!$B$2:$K$601,10,0),IF(B22="MOA",VLOOKUP($C22,ATELIER!$B$2:$K$291,10,0),IF(B22="MOC",VLOOKUP($C22,CHANTIER!$B$2:$K$291,10,0),IF(B22="MP",VLOOKUP($C22,MINIPELLE!$B$2:$K$291,10,0),""))))</f>
        <v>27</v>
      </c>
      <c r="B22" s="94" t="s">
        <v>298</v>
      </c>
      <c r="C22" s="94" t="s">
        <v>55</v>
      </c>
      <c r="D22" s="94" t="s">
        <v>8</v>
      </c>
      <c r="E22" s="94">
        <v>1</v>
      </c>
      <c r="F22" s="95" t="s">
        <v>689</v>
      </c>
      <c r="G22" s="95" t="s">
        <v>720</v>
      </c>
      <c r="H22" s="94">
        <v>2</v>
      </c>
      <c r="I22" s="95" t="s">
        <v>689</v>
      </c>
      <c r="J22" s="95" t="s">
        <v>720</v>
      </c>
      <c r="K22" s="94">
        <v>2</v>
      </c>
      <c r="L22" s="95" t="s">
        <v>689</v>
      </c>
      <c r="M22" s="95" t="s">
        <v>720</v>
      </c>
      <c r="N22" s="94">
        <v>4</v>
      </c>
      <c r="O22" s="95" t="s">
        <v>689</v>
      </c>
      <c r="P22" s="95" t="s">
        <v>720</v>
      </c>
      <c r="Q22" s="94">
        <v>4</v>
      </c>
      <c r="R22" s="95" t="s">
        <v>689</v>
      </c>
      <c r="S22" s="95" t="s">
        <v>720</v>
      </c>
      <c r="T22" s="94">
        <v>4</v>
      </c>
      <c r="U22" s="95" t="s">
        <v>689</v>
      </c>
      <c r="V22" s="95" t="s">
        <v>720</v>
      </c>
      <c r="W22" s="94">
        <v>8</v>
      </c>
      <c r="X22" s="95" t="s">
        <v>689</v>
      </c>
      <c r="Y22" s="95" t="s">
        <v>720</v>
      </c>
      <c r="Z22" s="94">
        <v>8</v>
      </c>
      <c r="AA22" s="95" t="s">
        <v>689</v>
      </c>
      <c r="AB22" s="95" t="s">
        <v>720</v>
      </c>
      <c r="AC22" s="94" t="str">
        <f t="shared" si="7"/>
        <v xml:space="preserve">INSERT INTO SC_SystemeProduits(RefDimension,NomSysteme,typePresta,ligne,Quantite,formule,cte1,DateModif) values (2,'TCFVBAC','MOA',27,null,'1*CTE1','NB_BAC',now());
</v>
      </c>
      <c r="AF22" s="94" t="str">
        <f t="shared" si="0"/>
        <v xml:space="preserve">INSERT INTO SC_SystemeProduits(RefDimension,NomSysteme,typePresta,ligne,Quantite,formule,cte1,DateModif) values (4,'TCFVBAC','MOA',27,null,'1*CTE1','NB_BAC',now());
</v>
      </c>
      <c r="AI22" s="94" t="str">
        <f t="shared" si="1"/>
        <v xml:space="preserve">INSERT INTO SC_SystemeProduits(RefDimension,NomSysteme,typePresta,ligne,Quantite,formule,cte1,DateModif) values (5,'TCFVBAC','MOA',27,null,'1*CTE1','NB_BAC',now());
</v>
      </c>
      <c r="AL22" s="94" t="str">
        <f t="shared" si="2"/>
        <v xml:space="preserve">INSERT INTO SC_SystemeProduits(RefDimension,NomSysteme,typePresta,ligne,Quantite,formule,cte1,DateModif) values (9,'TCFVBAC','MOA',27,null,'1*CTE1','NB_BAC',now());
</v>
      </c>
      <c r="AO22" s="94" t="str">
        <f t="shared" si="3"/>
        <v xml:space="preserve">INSERT INTO SC_SystemeProduits(RefDimension,NomSysteme,typePresta,ligne,Quantite,formule,cte1,DateModif) values (10,'TCFVBAC','MOA',27,null,'1*CTE1','NB_BAC',now());
</v>
      </c>
      <c r="AR22" s="94" t="str">
        <f t="shared" si="4"/>
        <v xml:space="preserve">INSERT INTO SC_SystemeProduits(RefDimension,NomSysteme,typePresta,ligne,Quantite,formule,cte1,DateModif) values (11,'TCFVBAC','MOA',27,null,'1*CTE1','NB_BAC',now());
</v>
      </c>
      <c r="AU22" s="94" t="str">
        <f t="shared" si="5"/>
        <v xml:space="preserve">INSERT INTO SC_SystemeProduits(RefDimension,NomSysteme,typePresta,ligne,Quantite,formule,cte1,DateModif) values (17,'TCFVBAC','MOA',27,null,'1*CTE1','NB_BAC',now());
</v>
      </c>
      <c r="AX22" s="94" t="str">
        <f t="shared" si="6"/>
        <v xml:space="preserve">INSERT INTO SC_SystemeProduits(RefDimension,NomSysteme,typePresta,ligne,Quantite,formule,cte1,DateModif) values (18,'TCFVBAC','MOA',27,null,'1*CTE1','NB_BAC',now());
</v>
      </c>
    </row>
    <row r="23" spans="1:50" s="94" customFormat="1" x14ac:dyDescent="0.25">
      <c r="A23" s="93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F23" s="95"/>
      <c r="G23" s="95"/>
      <c r="I23" s="95"/>
      <c r="J23" s="95"/>
      <c r="L23" s="95"/>
      <c r="M23" s="95"/>
      <c r="O23" s="95"/>
      <c r="P23" s="95"/>
      <c r="R23" s="95"/>
      <c r="S23" s="95"/>
      <c r="U23" s="95"/>
      <c r="V23" s="95"/>
      <c r="X23" s="95"/>
      <c r="Y23" s="95"/>
      <c r="AA23" s="95"/>
      <c r="AB23" s="95"/>
      <c r="AC23" s="94" t="str">
        <f t="shared" si="7"/>
        <v/>
      </c>
      <c r="AF23" s="94" t="str">
        <f t="shared" si="0"/>
        <v/>
      </c>
      <c r="AI23" s="94" t="str">
        <f t="shared" si="1"/>
        <v/>
      </c>
      <c r="AL23" s="94" t="str">
        <f t="shared" si="2"/>
        <v/>
      </c>
      <c r="AO23" s="94" t="str">
        <f t="shared" si="3"/>
        <v/>
      </c>
      <c r="AR23" s="94" t="str">
        <f t="shared" si="4"/>
        <v/>
      </c>
      <c r="AU23" s="94" t="str">
        <f t="shared" si="5"/>
        <v/>
      </c>
      <c r="AX23" s="94" t="str">
        <f t="shared" si="6"/>
        <v/>
      </c>
    </row>
    <row r="24" spans="1:50" s="94" customFormat="1" x14ac:dyDescent="0.25">
      <c r="A24" s="93">
        <f>IF(B24="MATIERE",VLOOKUP($C24,MATIERE!$B$2:$K$601,10,0),IF(B24="MOA",VLOOKUP($C24,ATELIER!$B$2:$K$291,10,0),IF(B24="MOC",VLOOKUP($C24,CHANTIER!$B$2:$K$291,10,0),IF(B24="MP",VLOOKUP($C24,MINIPELLE!$B$2:$K$291,10,0),""))))</f>
        <v>58</v>
      </c>
      <c r="B24" s="94" t="s">
        <v>299</v>
      </c>
      <c r="C24" s="94" t="s">
        <v>173</v>
      </c>
      <c r="D24" s="94" t="s">
        <v>20</v>
      </c>
      <c r="E24" s="94">
        <v>1</v>
      </c>
      <c r="F24" s="95" t="s">
        <v>689</v>
      </c>
      <c r="G24" s="95" t="s">
        <v>720</v>
      </c>
      <c r="H24" s="94">
        <v>2</v>
      </c>
      <c r="I24" s="95" t="s">
        <v>689</v>
      </c>
      <c r="J24" s="95" t="s">
        <v>720</v>
      </c>
      <c r="K24" s="94">
        <v>2</v>
      </c>
      <c r="L24" s="95" t="s">
        <v>689</v>
      </c>
      <c r="M24" s="95" t="s">
        <v>720</v>
      </c>
      <c r="N24" s="94">
        <v>4</v>
      </c>
      <c r="O24" s="95" t="s">
        <v>689</v>
      </c>
      <c r="P24" s="95" t="s">
        <v>720</v>
      </c>
      <c r="Q24" s="94">
        <v>4</v>
      </c>
      <c r="R24" s="95" t="s">
        <v>689</v>
      </c>
      <c r="S24" s="95" t="s">
        <v>720</v>
      </c>
      <c r="T24" s="94">
        <v>4</v>
      </c>
      <c r="U24" s="95" t="s">
        <v>689</v>
      </c>
      <c r="V24" s="95" t="s">
        <v>720</v>
      </c>
      <c r="W24" s="94">
        <v>8</v>
      </c>
      <c r="X24" s="95" t="s">
        <v>689</v>
      </c>
      <c r="Y24" s="95" t="s">
        <v>720</v>
      </c>
      <c r="Z24" s="94">
        <v>8</v>
      </c>
      <c r="AA24" s="95" t="s">
        <v>689</v>
      </c>
      <c r="AB24" s="95" t="s">
        <v>720</v>
      </c>
      <c r="AC24" s="94" t="str">
        <f t="shared" si="7"/>
        <v xml:space="preserve">INSERT INTO SC_SystemeProduits(RefDimension,NomSysteme,typePresta,ligne,Quantite,formule,cte1,DateModif) values (2,'TCFVBAC','MOC',58,null,'1*CTE1','NB_BAC',now());
</v>
      </c>
      <c r="AF24" s="94" t="str">
        <f t="shared" si="0"/>
        <v xml:space="preserve">INSERT INTO SC_SystemeProduits(RefDimension,NomSysteme,typePresta,ligne,Quantite,formule,cte1,DateModif) values (4,'TCFVBAC','MOC',58,null,'1*CTE1','NB_BAC',now());
</v>
      </c>
      <c r="AI24" s="94" t="str">
        <f t="shared" si="1"/>
        <v xml:space="preserve">INSERT INTO SC_SystemeProduits(RefDimension,NomSysteme,typePresta,ligne,Quantite,formule,cte1,DateModif) values (5,'TCFVBAC','MOC',58,null,'1*CTE1','NB_BAC',now());
</v>
      </c>
      <c r="AL24" s="94" t="str">
        <f t="shared" si="2"/>
        <v xml:space="preserve">INSERT INTO SC_SystemeProduits(RefDimension,NomSysteme,typePresta,ligne,Quantite,formule,cte1,DateModif) values (9,'TCFVBAC','MOC',58,null,'1*CTE1','NB_BAC',now());
</v>
      </c>
      <c r="AO24" s="94" t="str">
        <f t="shared" si="3"/>
        <v xml:space="preserve">INSERT INTO SC_SystemeProduits(RefDimension,NomSysteme,typePresta,ligne,Quantite,formule,cte1,DateModif) values (10,'TCFVBAC','MOC',58,null,'1*CTE1','NB_BAC',now());
</v>
      </c>
      <c r="AR24" s="94" t="str">
        <f t="shared" si="4"/>
        <v xml:space="preserve">INSERT INTO SC_SystemeProduits(RefDimension,NomSysteme,typePresta,ligne,Quantite,formule,cte1,DateModif) values (11,'TCFVBAC','MOC',58,null,'1*CTE1','NB_BAC',now());
</v>
      </c>
      <c r="AU24" s="94" t="str">
        <f t="shared" si="5"/>
        <v xml:space="preserve">INSERT INTO SC_SystemeProduits(RefDimension,NomSysteme,typePresta,ligne,Quantite,formule,cte1,DateModif) values (17,'TCFVBAC','MOC',58,null,'1*CTE1','NB_BAC',now());
</v>
      </c>
      <c r="AX24" s="94" t="str">
        <f t="shared" si="6"/>
        <v xml:space="preserve">INSERT INTO SC_SystemeProduits(RefDimension,NomSysteme,typePresta,ligne,Quantite,formule,cte1,DateModif) values (18,'TCFVBAC','MOC',58,null,'1*CTE1','NB_BAC',now());
</v>
      </c>
    </row>
    <row r="25" spans="1:50" s="94" customFormat="1" x14ac:dyDescent="0.25">
      <c r="A25" s="93">
        <f>IF(B25="MATIERE",VLOOKUP($C25,MATIERE!$B$2:$K$601,10,0),IF(B25="MOA",VLOOKUP($C25,ATELIER!$B$2:$K$291,10,0),IF(B25="MOC",VLOOKUP($C25,CHANTIER!$B$2:$K$291,10,0),IF(B25="MP",VLOOKUP($C25,MINIPELLE!$B$2:$K$291,10,0),""))))</f>
        <v>68</v>
      </c>
      <c r="B25" s="94" t="s">
        <v>299</v>
      </c>
      <c r="C25" s="94" t="s">
        <v>190</v>
      </c>
      <c r="D25" s="94" t="s">
        <v>105</v>
      </c>
      <c r="E25" s="94">
        <v>6</v>
      </c>
      <c r="F25" s="95" t="s">
        <v>689</v>
      </c>
      <c r="G25" s="95" t="s">
        <v>715</v>
      </c>
      <c r="H25" s="94">
        <v>10</v>
      </c>
      <c r="I25" s="95" t="s">
        <v>689</v>
      </c>
      <c r="J25" s="95" t="s">
        <v>715</v>
      </c>
      <c r="K25" s="94">
        <v>12</v>
      </c>
      <c r="L25" s="95" t="s">
        <v>689</v>
      </c>
      <c r="M25" s="95" t="s">
        <v>715</v>
      </c>
      <c r="N25" s="94">
        <v>20</v>
      </c>
      <c r="O25" s="95" t="s">
        <v>689</v>
      </c>
      <c r="P25" s="95" t="s">
        <v>715</v>
      </c>
      <c r="Q25" s="94">
        <v>24</v>
      </c>
      <c r="R25" s="95" t="s">
        <v>689</v>
      </c>
      <c r="S25" s="95" t="s">
        <v>715</v>
      </c>
      <c r="T25" s="94">
        <v>24</v>
      </c>
      <c r="U25" s="95" t="s">
        <v>689</v>
      </c>
      <c r="V25" s="95" t="s">
        <v>715</v>
      </c>
      <c r="W25" s="94">
        <v>40</v>
      </c>
      <c r="X25" s="95" t="s">
        <v>689</v>
      </c>
      <c r="Y25" s="95" t="s">
        <v>715</v>
      </c>
      <c r="Z25" s="94">
        <v>40</v>
      </c>
      <c r="AA25" s="95" t="s">
        <v>689</v>
      </c>
      <c r="AB25" s="95" t="s">
        <v>715</v>
      </c>
      <c r="AC25" s="94" t="str">
        <f t="shared" si="7"/>
        <v xml:space="preserve">INSERT INTO SC_SystemeProduits(RefDimension,NomSysteme,typePresta,ligne,Quantite,formule,cte1,DateModif) values (2,'TCFVBAC','MOC',68,null,'1*CTE1','SURFACE',now());
</v>
      </c>
      <c r="AF25" s="94" t="str">
        <f t="shared" si="0"/>
        <v xml:space="preserve">INSERT INTO SC_SystemeProduits(RefDimension,NomSysteme,typePresta,ligne,Quantite,formule,cte1,DateModif) values (4,'TCFVBAC','MOC',68,null,'1*CTE1','SURFACE',now());
</v>
      </c>
      <c r="AI25" s="94" t="str">
        <f t="shared" si="1"/>
        <v xml:space="preserve">INSERT INTO SC_SystemeProduits(RefDimension,NomSysteme,typePresta,ligne,Quantite,formule,cte1,DateModif) values (5,'TCFVBAC','MOC',68,null,'1*CTE1','SURFACE',now());
</v>
      </c>
      <c r="AL25" s="94" t="str">
        <f t="shared" si="2"/>
        <v xml:space="preserve">INSERT INTO SC_SystemeProduits(RefDimension,NomSysteme,typePresta,ligne,Quantite,formule,cte1,DateModif) values (9,'TCFVBAC','MOC',68,null,'1*CTE1','SURFACE',now());
</v>
      </c>
      <c r="AO25" s="94" t="str">
        <f t="shared" si="3"/>
        <v xml:space="preserve">INSERT INTO SC_SystemeProduits(RefDimension,NomSysteme,typePresta,ligne,Quantite,formule,cte1,DateModif) values (10,'TCFVBAC','MOC',68,null,'1*CTE1','SURFACE',now());
</v>
      </c>
      <c r="AR25" s="94" t="str">
        <f t="shared" si="4"/>
        <v xml:space="preserve">INSERT INTO SC_SystemeProduits(RefDimension,NomSysteme,typePresta,ligne,Quantite,formule,cte1,DateModif) values (11,'TCFVBAC','MOC',68,null,'1*CTE1','SURFACE',now());
</v>
      </c>
      <c r="AU25" s="94" t="str">
        <f t="shared" si="5"/>
        <v xml:space="preserve">INSERT INTO SC_SystemeProduits(RefDimension,NomSysteme,typePresta,ligne,Quantite,formule,cte1,DateModif) values (17,'TCFVBAC','MOC',68,null,'1*CTE1','SURFACE',now());
</v>
      </c>
      <c r="AX25" s="94" t="str">
        <f t="shared" si="6"/>
        <v xml:space="preserve">INSERT INTO SC_SystemeProduits(RefDimension,NomSysteme,typePresta,ligne,Quantite,formule,cte1,DateModif) values (18,'TCFVBAC','MOC',68,null,'1*CTE1','SURFACE',now());
</v>
      </c>
    </row>
    <row r="26" spans="1:50" s="94" customFormat="1" x14ac:dyDescent="0.25">
      <c r="A26" s="93">
        <f>IF(B26="MATIERE",VLOOKUP($C26,MATIERE!$B$2:$K$601,10,0),IF(B26="MOA",VLOOKUP($C26,ATELIER!$B$2:$K$291,10,0),IF(B26="MOC",VLOOKUP($C26,CHANTIER!$B$2:$K$291,10,0),IF(B26="MP",VLOOKUP($C26,MINIPELLE!$B$2:$K$291,10,0),""))))</f>
        <v>67</v>
      </c>
      <c r="B26" s="94" t="s">
        <v>299</v>
      </c>
      <c r="C26" s="94" t="s">
        <v>188</v>
      </c>
      <c r="D26" s="94" t="s">
        <v>105</v>
      </c>
      <c r="E26" s="94">
        <v>6</v>
      </c>
      <c r="F26" s="95" t="s">
        <v>689</v>
      </c>
      <c r="G26" s="95" t="s">
        <v>715</v>
      </c>
      <c r="H26" s="94">
        <v>10</v>
      </c>
      <c r="I26" s="95" t="s">
        <v>689</v>
      </c>
      <c r="J26" s="95" t="s">
        <v>715</v>
      </c>
      <c r="K26" s="94">
        <v>12</v>
      </c>
      <c r="L26" s="95" t="s">
        <v>689</v>
      </c>
      <c r="M26" s="95" t="s">
        <v>715</v>
      </c>
      <c r="N26" s="94">
        <v>20</v>
      </c>
      <c r="O26" s="95" t="s">
        <v>689</v>
      </c>
      <c r="P26" s="95" t="s">
        <v>715</v>
      </c>
      <c r="Q26" s="94">
        <v>24</v>
      </c>
      <c r="R26" s="95" t="s">
        <v>689</v>
      </c>
      <c r="S26" s="95" t="s">
        <v>715</v>
      </c>
      <c r="T26" s="94">
        <v>24</v>
      </c>
      <c r="U26" s="95" t="s">
        <v>689</v>
      </c>
      <c r="V26" s="95" t="s">
        <v>715</v>
      </c>
      <c r="W26" s="94">
        <v>40</v>
      </c>
      <c r="X26" s="95" t="s">
        <v>689</v>
      </c>
      <c r="Y26" s="95" t="s">
        <v>715</v>
      </c>
      <c r="Z26" s="94">
        <v>40</v>
      </c>
      <c r="AA26" s="95" t="s">
        <v>689</v>
      </c>
      <c r="AB26" s="95" t="s">
        <v>715</v>
      </c>
      <c r="AC26" s="94" t="str">
        <f t="shared" si="7"/>
        <v xml:space="preserve">INSERT INTO SC_SystemeProduits(RefDimension,NomSysteme,typePresta,ligne,Quantite,formule,cte1,DateModif) values (2,'TCFVBAC','MOC',67,null,'1*CTE1','SURFACE',now());
</v>
      </c>
      <c r="AF26" s="94" t="str">
        <f t="shared" si="0"/>
        <v xml:space="preserve">INSERT INTO SC_SystemeProduits(RefDimension,NomSysteme,typePresta,ligne,Quantite,formule,cte1,DateModif) values (4,'TCFVBAC','MOC',67,null,'1*CTE1','SURFACE',now());
</v>
      </c>
      <c r="AI26" s="94" t="str">
        <f t="shared" si="1"/>
        <v xml:space="preserve">INSERT INTO SC_SystemeProduits(RefDimension,NomSysteme,typePresta,ligne,Quantite,formule,cte1,DateModif) values (5,'TCFVBAC','MOC',67,null,'1*CTE1','SURFACE',now());
</v>
      </c>
      <c r="AL26" s="94" t="str">
        <f t="shared" si="2"/>
        <v xml:space="preserve">INSERT INTO SC_SystemeProduits(RefDimension,NomSysteme,typePresta,ligne,Quantite,formule,cte1,DateModif) values (9,'TCFVBAC','MOC',67,null,'1*CTE1','SURFACE',now());
</v>
      </c>
      <c r="AO26" s="94" t="str">
        <f t="shared" si="3"/>
        <v xml:space="preserve">INSERT INTO SC_SystemeProduits(RefDimension,NomSysteme,typePresta,ligne,Quantite,formule,cte1,DateModif) values (10,'TCFVBAC','MOC',67,null,'1*CTE1','SURFACE',now());
</v>
      </c>
      <c r="AR26" s="94" t="str">
        <f t="shared" si="4"/>
        <v xml:space="preserve">INSERT INTO SC_SystemeProduits(RefDimension,NomSysteme,typePresta,ligne,Quantite,formule,cte1,DateModif) values (11,'TCFVBAC','MOC',67,null,'1*CTE1','SURFACE',now());
</v>
      </c>
      <c r="AU26" s="94" t="str">
        <f t="shared" si="5"/>
        <v xml:space="preserve">INSERT INTO SC_SystemeProduits(RefDimension,NomSysteme,typePresta,ligne,Quantite,formule,cte1,DateModif) values (17,'TCFVBAC','MOC',67,null,'1*CTE1','SURFACE',now());
</v>
      </c>
      <c r="AX26" s="94" t="str">
        <f t="shared" si="6"/>
        <v xml:space="preserve">INSERT INTO SC_SystemeProduits(RefDimension,NomSysteme,typePresta,ligne,Quantite,formule,cte1,DateModif) values (18,'TCFVBAC','MOC',67,null,'1*CTE1','SURFACE',now());
</v>
      </c>
    </row>
    <row r="27" spans="1:50" s="94" customFormat="1" x14ac:dyDescent="0.25">
      <c r="A27" s="93">
        <f>IF(B27="MATIERE",VLOOKUP($C27,MATIERE!$B$2:$K$601,10,0),IF(B27="MOA",VLOOKUP($C27,ATELIER!$B$2:$K$291,10,0),IF(B27="MOC",VLOOKUP($C27,CHANTIER!$B$2:$K$291,10,0),IF(B27="MP",VLOOKUP($C27,MINIPELLE!$B$2:$K$291,10,0),""))))</f>
        <v>72</v>
      </c>
      <c r="B27" s="94" t="s">
        <v>299</v>
      </c>
      <c r="C27" s="94" t="s">
        <v>197</v>
      </c>
      <c r="D27" s="94" t="s">
        <v>160</v>
      </c>
      <c r="E27" s="94">
        <v>4</v>
      </c>
      <c r="F27" s="95" t="s">
        <v>717</v>
      </c>
      <c r="G27" s="95" t="s">
        <v>715</v>
      </c>
      <c r="H27" s="94">
        <v>5</v>
      </c>
      <c r="I27" s="95" t="s">
        <v>717</v>
      </c>
      <c r="J27" s="95" t="s">
        <v>715</v>
      </c>
      <c r="K27" s="94">
        <v>6</v>
      </c>
      <c r="L27" s="95" t="s">
        <v>717</v>
      </c>
      <c r="M27" s="95" t="s">
        <v>715</v>
      </c>
      <c r="N27" s="94">
        <v>7</v>
      </c>
      <c r="O27" s="95" t="s">
        <v>717</v>
      </c>
      <c r="P27" s="95" t="s">
        <v>715</v>
      </c>
      <c r="Q27" s="94">
        <v>8</v>
      </c>
      <c r="R27" s="95" t="s">
        <v>717</v>
      </c>
      <c r="S27" s="95" t="s">
        <v>715</v>
      </c>
      <c r="T27" s="94">
        <v>8</v>
      </c>
      <c r="U27" s="95" t="s">
        <v>717</v>
      </c>
      <c r="V27" s="95" t="s">
        <v>715</v>
      </c>
      <c r="W27" s="94">
        <v>9</v>
      </c>
      <c r="X27" s="95" t="s">
        <v>717</v>
      </c>
      <c r="Y27" s="95" t="s">
        <v>715</v>
      </c>
      <c r="Z27" s="94">
        <v>9</v>
      </c>
      <c r="AA27" s="95" t="s">
        <v>717</v>
      </c>
      <c r="AB27" s="95" t="s">
        <v>715</v>
      </c>
      <c r="AC27" s="94" t="str">
        <f t="shared" si="7"/>
        <v xml:space="preserve">INSERT INTO SC_SystemeProduits(RefDimension,NomSysteme,typePresta,ligne,Quantite,formule,cte1,DateModif) values (2,'TCFVBAC','MOC',72,null,'0.6*CTE1','SURFACE',now());
</v>
      </c>
      <c r="AF27" s="94" t="str">
        <f t="shared" si="0"/>
        <v xml:space="preserve">INSERT INTO SC_SystemeProduits(RefDimension,NomSysteme,typePresta,ligne,Quantite,formule,cte1,DateModif) values (4,'TCFVBAC','MOC',72,null,'0.6*CTE1','SURFACE',now());
</v>
      </c>
      <c r="AI27" s="94" t="str">
        <f t="shared" si="1"/>
        <v xml:space="preserve">INSERT INTO SC_SystemeProduits(RefDimension,NomSysteme,typePresta,ligne,Quantite,formule,cte1,DateModif) values (5,'TCFVBAC','MOC',72,null,'0.6*CTE1','SURFACE',now());
</v>
      </c>
      <c r="AL27" s="94" t="str">
        <f t="shared" si="2"/>
        <v xml:space="preserve">INSERT INTO SC_SystemeProduits(RefDimension,NomSysteme,typePresta,ligne,Quantite,formule,cte1,DateModif) values (9,'TCFVBAC','MOC',72,null,'0.6*CTE1','SURFACE',now());
</v>
      </c>
      <c r="AO27" s="94" t="str">
        <f t="shared" si="3"/>
        <v xml:space="preserve">INSERT INTO SC_SystemeProduits(RefDimension,NomSysteme,typePresta,ligne,Quantite,formule,cte1,DateModif) values (10,'TCFVBAC','MOC',72,null,'0.6*CTE1','SURFACE',now());
</v>
      </c>
      <c r="AR27" s="94" t="str">
        <f t="shared" si="4"/>
        <v xml:space="preserve">INSERT INTO SC_SystemeProduits(RefDimension,NomSysteme,typePresta,ligne,Quantite,formule,cte1,DateModif) values (11,'TCFVBAC','MOC',72,null,'0.6*CTE1','SURFACE',now());
</v>
      </c>
      <c r="AU27" s="94" t="str">
        <f t="shared" si="5"/>
        <v xml:space="preserve">INSERT INTO SC_SystemeProduits(RefDimension,NomSysteme,typePresta,ligne,Quantite,formule,cte1,DateModif) values (17,'TCFVBAC','MOC',72,null,'0.6*CTE1','SURFACE',now());
</v>
      </c>
      <c r="AX27" s="94" t="str">
        <f t="shared" si="6"/>
        <v xml:space="preserve">INSERT INTO SC_SystemeProduits(RefDimension,NomSysteme,typePresta,ligne,Quantite,formule,cte1,DateModif) values (18,'TCFVBAC','MOC',72,null,'0.6*CTE1','SURFACE',now());
</v>
      </c>
    </row>
    <row r="28" spans="1:50" s="94" customFormat="1" x14ac:dyDescent="0.25">
      <c r="A28" s="93">
        <f>IF(B28="MATIERE",VLOOKUP($C28,MATIERE!$B$2:$K$601,10,0),IF(B28="MOA",VLOOKUP($C28,ATELIER!$B$2:$K$291,10,0),IF(B28="MOC",VLOOKUP($C28,CHANTIER!$B$2:$K$291,10,0),IF(B28="MP",VLOOKUP($C28,MINIPELLE!$B$2:$K$291,10,0),""))))</f>
        <v>61</v>
      </c>
      <c r="B28" s="94" t="s">
        <v>299</v>
      </c>
      <c r="C28" s="94" t="s">
        <v>178</v>
      </c>
      <c r="D28" s="94" t="s">
        <v>8</v>
      </c>
      <c r="E28" s="94">
        <v>36</v>
      </c>
      <c r="F28" s="95" t="s">
        <v>714</v>
      </c>
      <c r="G28" s="95" t="s">
        <v>715</v>
      </c>
      <c r="H28" s="94">
        <v>60</v>
      </c>
      <c r="I28" s="95" t="s">
        <v>714</v>
      </c>
      <c r="J28" s="95" t="s">
        <v>715</v>
      </c>
      <c r="K28" s="94">
        <v>72</v>
      </c>
      <c r="L28" s="95" t="s">
        <v>714</v>
      </c>
      <c r="M28" s="95" t="s">
        <v>715</v>
      </c>
      <c r="N28" s="94">
        <v>120</v>
      </c>
      <c r="O28" s="95" t="s">
        <v>714</v>
      </c>
      <c r="P28" s="95" t="s">
        <v>715</v>
      </c>
      <c r="Q28" s="94">
        <v>144</v>
      </c>
      <c r="R28" s="95" t="s">
        <v>714</v>
      </c>
      <c r="S28" s="95" t="s">
        <v>715</v>
      </c>
      <c r="T28" s="94">
        <v>144</v>
      </c>
      <c r="U28" s="95" t="s">
        <v>714</v>
      </c>
      <c r="V28" s="95" t="s">
        <v>715</v>
      </c>
      <c r="W28" s="94">
        <v>240</v>
      </c>
      <c r="X28" s="95" t="s">
        <v>714</v>
      </c>
      <c r="Y28" s="95" t="s">
        <v>715</v>
      </c>
      <c r="Z28" s="94">
        <v>240</v>
      </c>
      <c r="AA28" s="95" t="s">
        <v>714</v>
      </c>
      <c r="AB28" s="95" t="s">
        <v>715</v>
      </c>
      <c r="AC28" s="94" t="str">
        <f t="shared" si="7"/>
        <v xml:space="preserve">INSERT INTO SC_SystemeProduits(RefDimension,NomSysteme,typePresta,ligne,Quantite,formule,cte1,DateModif) values (2,'TCFVBAC','MOC',61,null,'6*CTE1','SURFACE',now());
</v>
      </c>
      <c r="AF28" s="94" t="str">
        <f t="shared" si="0"/>
        <v xml:space="preserve">INSERT INTO SC_SystemeProduits(RefDimension,NomSysteme,typePresta,ligne,Quantite,formule,cte1,DateModif) values (4,'TCFVBAC','MOC',61,null,'6*CTE1','SURFACE',now());
</v>
      </c>
      <c r="AI28" s="94" t="str">
        <f t="shared" si="1"/>
        <v xml:space="preserve">INSERT INTO SC_SystemeProduits(RefDimension,NomSysteme,typePresta,ligne,Quantite,formule,cte1,DateModif) values (5,'TCFVBAC','MOC',61,null,'6*CTE1','SURFACE',now());
</v>
      </c>
      <c r="AL28" s="94" t="str">
        <f t="shared" si="2"/>
        <v xml:space="preserve">INSERT INTO SC_SystemeProduits(RefDimension,NomSysteme,typePresta,ligne,Quantite,formule,cte1,DateModif) values (9,'TCFVBAC','MOC',61,null,'6*CTE1','SURFACE',now());
</v>
      </c>
      <c r="AO28" s="94" t="str">
        <f t="shared" si="3"/>
        <v xml:space="preserve">INSERT INTO SC_SystemeProduits(RefDimension,NomSysteme,typePresta,ligne,Quantite,formule,cte1,DateModif) values (10,'TCFVBAC','MOC',61,null,'6*CTE1','SURFACE',now());
</v>
      </c>
      <c r="AR28" s="94" t="str">
        <f t="shared" si="4"/>
        <v xml:space="preserve">INSERT INTO SC_SystemeProduits(RefDimension,NomSysteme,typePresta,ligne,Quantite,formule,cte1,DateModif) values (11,'TCFVBAC','MOC',61,null,'6*CTE1','SURFACE',now());
</v>
      </c>
      <c r="AU28" s="94" t="str">
        <f t="shared" si="5"/>
        <v xml:space="preserve">INSERT INTO SC_SystemeProduits(RefDimension,NomSysteme,typePresta,ligne,Quantite,formule,cte1,DateModif) values (17,'TCFVBAC','MOC',61,null,'6*CTE1','SURFACE',now());
</v>
      </c>
      <c r="AX28" s="94" t="str">
        <f t="shared" si="6"/>
        <v xml:space="preserve">INSERT INTO SC_SystemeProduits(RefDimension,NomSysteme,typePresta,ligne,Quantite,formule,cte1,DateModif) values (18,'TCFVBAC','MOC',61,null,'6*CTE1','SURFACE',now());
</v>
      </c>
    </row>
    <row r="29" spans="1:50" s="94" customFormat="1" x14ac:dyDescent="0.25">
      <c r="A29" s="93">
        <f>IF(B29="MATIERE",VLOOKUP($C29,MATIERE!$B$2:$K$601,10,0),IF(B29="MOA",VLOOKUP($C29,ATELIER!$B$2:$K$291,10,0),IF(B29="MOC",VLOOKUP($C29,CHANTIER!$B$2:$K$291,10,0),IF(B29="MP",VLOOKUP($C29,MINIPELLE!$B$2:$K$291,10,0),""))))</f>
        <v>35</v>
      </c>
      <c r="B29" s="94" t="s">
        <v>299</v>
      </c>
      <c r="C29" s="94" t="s">
        <v>135</v>
      </c>
      <c r="D29" s="94" t="s">
        <v>8</v>
      </c>
      <c r="E29" s="94">
        <v>3</v>
      </c>
      <c r="F29" s="95" t="s">
        <v>703</v>
      </c>
      <c r="G29" s="95" t="s">
        <v>720</v>
      </c>
      <c r="H29" s="94">
        <v>6</v>
      </c>
      <c r="I29" s="95" t="s">
        <v>703</v>
      </c>
      <c r="J29" s="95" t="s">
        <v>720</v>
      </c>
      <c r="K29" s="94">
        <v>6</v>
      </c>
      <c r="L29" s="95" t="s">
        <v>703</v>
      </c>
      <c r="M29" s="95" t="s">
        <v>720</v>
      </c>
      <c r="N29" s="94">
        <v>12</v>
      </c>
      <c r="O29" s="95" t="s">
        <v>703</v>
      </c>
      <c r="P29" s="95" t="s">
        <v>720</v>
      </c>
      <c r="Q29" s="94">
        <v>12</v>
      </c>
      <c r="R29" s="95" t="s">
        <v>703</v>
      </c>
      <c r="S29" s="95" t="s">
        <v>720</v>
      </c>
      <c r="T29" s="94">
        <v>12</v>
      </c>
      <c r="U29" s="95" t="s">
        <v>703</v>
      </c>
      <c r="V29" s="95" t="s">
        <v>720</v>
      </c>
      <c r="W29" s="94">
        <v>24</v>
      </c>
      <c r="X29" s="95" t="s">
        <v>703</v>
      </c>
      <c r="Y29" s="95" t="s">
        <v>720</v>
      </c>
      <c r="Z29" s="94">
        <v>24</v>
      </c>
      <c r="AA29" s="95" t="s">
        <v>703</v>
      </c>
      <c r="AB29" s="95" t="s">
        <v>720</v>
      </c>
      <c r="AC29" s="94" t="str">
        <f t="shared" si="7"/>
        <v xml:space="preserve">INSERT INTO SC_SystemeProduits(RefDimension,NomSysteme,typePresta,ligne,Quantite,formule,cte1,DateModif) values (2,'TCFVBAC','MOC',35,null,'3*CTE1','NB_BAC',now());
</v>
      </c>
      <c r="AF29" s="94" t="str">
        <f t="shared" si="0"/>
        <v xml:space="preserve">INSERT INTO SC_SystemeProduits(RefDimension,NomSysteme,typePresta,ligne,Quantite,formule,cte1,DateModif) values (4,'TCFVBAC','MOC',35,null,'3*CTE1','NB_BAC',now());
</v>
      </c>
      <c r="AI29" s="94" t="str">
        <f t="shared" si="1"/>
        <v xml:space="preserve">INSERT INTO SC_SystemeProduits(RefDimension,NomSysteme,typePresta,ligne,Quantite,formule,cte1,DateModif) values (5,'TCFVBAC','MOC',35,null,'3*CTE1','NB_BAC',now());
</v>
      </c>
      <c r="AL29" s="94" t="str">
        <f t="shared" si="2"/>
        <v xml:space="preserve">INSERT INTO SC_SystemeProduits(RefDimension,NomSysteme,typePresta,ligne,Quantite,formule,cte1,DateModif) values (9,'TCFVBAC','MOC',35,null,'3*CTE1','NB_BAC',now());
</v>
      </c>
      <c r="AO29" s="94" t="str">
        <f t="shared" si="3"/>
        <v xml:space="preserve">INSERT INTO SC_SystemeProduits(RefDimension,NomSysteme,typePresta,ligne,Quantite,formule,cte1,DateModif) values (10,'TCFVBAC','MOC',35,null,'3*CTE1','NB_BAC',now());
</v>
      </c>
      <c r="AR29" s="94" t="str">
        <f t="shared" si="4"/>
        <v xml:space="preserve">INSERT INTO SC_SystemeProduits(RefDimension,NomSysteme,typePresta,ligne,Quantite,formule,cte1,DateModif) values (11,'TCFVBAC','MOC',35,null,'3*CTE1','NB_BAC',now());
</v>
      </c>
      <c r="AU29" s="94" t="str">
        <f t="shared" si="5"/>
        <v xml:space="preserve">INSERT INTO SC_SystemeProduits(RefDimension,NomSysteme,typePresta,ligne,Quantite,formule,cte1,DateModif) values (17,'TCFVBAC','MOC',35,null,'3*CTE1','NB_BAC',now());
</v>
      </c>
      <c r="AX29" s="94" t="str">
        <f t="shared" si="6"/>
        <v xml:space="preserve">INSERT INTO SC_SystemeProduits(RefDimension,NomSysteme,typePresta,ligne,Quantite,formule,cte1,DateModif) values (18,'TCFVBAC','MOC',35,null,'3*CTE1','NB_BAC',now());
</v>
      </c>
    </row>
    <row r="30" spans="1:50" s="94" customFormat="1" x14ac:dyDescent="0.25">
      <c r="A30" s="93">
        <f>IF(B30="MATIERE",VLOOKUP($C30,MATIERE!$B$2:$K$601,10,0),IF(B30="MOA",VLOOKUP($C30,ATELIER!$B$2:$K$291,10,0),IF(B30="MOC",VLOOKUP($C30,CHANTIER!$B$2:$K$291,10,0),IF(B30="MP",VLOOKUP($C30,MINIPELLE!$B$2:$K$291,10,0),""))))</f>
        <v>33</v>
      </c>
      <c r="B30" s="94" t="s">
        <v>299</v>
      </c>
      <c r="C30" s="94" t="s">
        <v>132</v>
      </c>
      <c r="D30" s="94" t="s">
        <v>8</v>
      </c>
      <c r="E30" s="94">
        <v>1</v>
      </c>
      <c r="F30" s="95" t="s">
        <v>689</v>
      </c>
      <c r="G30" s="95" t="s">
        <v>720</v>
      </c>
      <c r="H30" s="94">
        <v>2</v>
      </c>
      <c r="I30" s="95" t="s">
        <v>689</v>
      </c>
      <c r="J30" s="95" t="s">
        <v>720</v>
      </c>
      <c r="K30" s="94">
        <v>2</v>
      </c>
      <c r="L30" s="95" t="s">
        <v>689</v>
      </c>
      <c r="M30" s="95" t="s">
        <v>720</v>
      </c>
      <c r="N30" s="94">
        <v>4</v>
      </c>
      <c r="O30" s="95" t="s">
        <v>689</v>
      </c>
      <c r="P30" s="95" t="s">
        <v>720</v>
      </c>
      <c r="Q30" s="94">
        <v>4</v>
      </c>
      <c r="R30" s="95" t="s">
        <v>689</v>
      </c>
      <c r="S30" s="95" t="s">
        <v>720</v>
      </c>
      <c r="T30" s="94">
        <v>4</v>
      </c>
      <c r="U30" s="95" t="s">
        <v>689</v>
      </c>
      <c r="V30" s="95" t="s">
        <v>720</v>
      </c>
      <c r="W30" s="94">
        <v>8</v>
      </c>
      <c r="X30" s="95" t="s">
        <v>689</v>
      </c>
      <c r="Y30" s="95" t="s">
        <v>720</v>
      </c>
      <c r="Z30" s="94">
        <v>8</v>
      </c>
      <c r="AA30" s="95" t="s">
        <v>689</v>
      </c>
      <c r="AB30" s="95" t="s">
        <v>720</v>
      </c>
      <c r="AC30" s="94" t="str">
        <f t="shared" si="7"/>
        <v xml:space="preserve">INSERT INTO SC_SystemeProduits(RefDimension,NomSysteme,typePresta,ligne,Quantite,formule,cte1,DateModif) values (2,'TCFVBAC','MOC',33,null,'1*CTE1','NB_BAC',now());
</v>
      </c>
      <c r="AF30" s="94" t="str">
        <f t="shared" si="0"/>
        <v xml:space="preserve">INSERT INTO SC_SystemeProduits(RefDimension,NomSysteme,typePresta,ligne,Quantite,formule,cte1,DateModif) values (4,'TCFVBAC','MOC',33,null,'1*CTE1','NB_BAC',now());
</v>
      </c>
      <c r="AI30" s="94" t="str">
        <f t="shared" si="1"/>
        <v xml:space="preserve">INSERT INTO SC_SystemeProduits(RefDimension,NomSysteme,typePresta,ligne,Quantite,formule,cte1,DateModif) values (5,'TCFVBAC','MOC',33,null,'1*CTE1','NB_BAC',now());
</v>
      </c>
      <c r="AL30" s="94" t="str">
        <f t="shared" si="2"/>
        <v xml:space="preserve">INSERT INTO SC_SystemeProduits(RefDimension,NomSysteme,typePresta,ligne,Quantite,formule,cte1,DateModif) values (9,'TCFVBAC','MOC',33,null,'1*CTE1','NB_BAC',now());
</v>
      </c>
      <c r="AO30" s="94" t="str">
        <f t="shared" si="3"/>
        <v xml:space="preserve">INSERT INTO SC_SystemeProduits(RefDimension,NomSysteme,typePresta,ligne,Quantite,formule,cte1,DateModif) values (10,'TCFVBAC','MOC',33,null,'1*CTE1','NB_BAC',now());
</v>
      </c>
      <c r="AR30" s="94" t="str">
        <f t="shared" si="4"/>
        <v xml:space="preserve">INSERT INTO SC_SystemeProduits(RefDimension,NomSysteme,typePresta,ligne,Quantite,formule,cte1,DateModif) values (11,'TCFVBAC','MOC',33,null,'1*CTE1','NB_BAC',now());
</v>
      </c>
      <c r="AU30" s="94" t="str">
        <f t="shared" si="5"/>
        <v xml:space="preserve">INSERT INTO SC_SystemeProduits(RefDimension,NomSysteme,typePresta,ligne,Quantite,formule,cte1,DateModif) values (17,'TCFVBAC','MOC',33,null,'1*CTE1','NB_BAC',now());
</v>
      </c>
      <c r="AX30" s="94" t="str">
        <f t="shared" si="6"/>
        <v xml:space="preserve">INSERT INTO SC_SystemeProduits(RefDimension,NomSysteme,typePresta,ligne,Quantite,formule,cte1,DateModif) values (18,'TCFVBAC','MOC',33,null,'1*CTE1','NB_BAC',now());
</v>
      </c>
    </row>
    <row r="31" spans="1:50" s="94" customFormat="1" x14ac:dyDescent="0.25">
      <c r="A31" s="137">
        <f>IF(B31="MATIERE",VLOOKUP($C31,MATIERE!$B$2:$K$601,10,0),IF(B31="MOA",VLOOKUP($C31,ATELIER!$B$2:$K$291,10,0),IF(B31="MOC",VLOOKUP($C31,CHANTIER!$B$2:$K$291,10,0),IF(B31="MP",VLOOKUP($C31,MINIPELLE!$B$2:$K$291,10,0),""))))</f>
        <v>94</v>
      </c>
      <c r="B31" s="127" t="s">
        <v>299</v>
      </c>
      <c r="C31" s="127" t="s">
        <v>2055</v>
      </c>
      <c r="D31" s="127" t="s">
        <v>42</v>
      </c>
      <c r="E31" s="127">
        <v>2.5</v>
      </c>
      <c r="F31" s="95"/>
      <c r="G31" s="95"/>
      <c r="I31" s="95"/>
      <c r="J31" s="95"/>
      <c r="L31" s="95"/>
      <c r="M31" s="95"/>
      <c r="O31" s="95"/>
      <c r="P31" s="95"/>
      <c r="R31" s="95"/>
      <c r="S31" s="95"/>
      <c r="U31" s="95"/>
      <c r="V31" s="95"/>
      <c r="X31" s="95"/>
      <c r="Y31" s="95"/>
      <c r="AA31" s="95"/>
      <c r="AB31" s="95"/>
    </row>
    <row r="32" spans="1:50" s="94" customFormat="1" x14ac:dyDescent="0.25">
      <c r="A32" s="93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F32" s="95"/>
      <c r="G32" s="95"/>
      <c r="I32" s="95"/>
      <c r="J32" s="95"/>
      <c r="L32" s="95"/>
      <c r="M32" s="95"/>
      <c r="O32" s="95"/>
      <c r="P32" s="95"/>
      <c r="R32" s="95"/>
      <c r="S32" s="95"/>
      <c r="U32" s="95"/>
      <c r="V32" s="95"/>
      <c r="X32" s="95"/>
      <c r="Y32" s="95"/>
      <c r="AA32" s="95"/>
      <c r="AB32" s="95"/>
      <c r="AC32" s="94" t="str">
        <f t="shared" si="7"/>
        <v/>
      </c>
      <c r="AF32" s="94" t="str">
        <f t="shared" si="0"/>
        <v/>
      </c>
      <c r="AI32" s="94" t="str">
        <f t="shared" si="1"/>
        <v/>
      </c>
      <c r="AL32" s="94" t="str">
        <f t="shared" si="2"/>
        <v/>
      </c>
      <c r="AO32" s="94" t="str">
        <f t="shared" si="3"/>
        <v/>
      </c>
      <c r="AR32" s="94" t="str">
        <f t="shared" si="4"/>
        <v/>
      </c>
      <c r="AU32" s="94" t="str">
        <f t="shared" si="5"/>
        <v/>
      </c>
      <c r="AX32" s="94" t="str">
        <f t="shared" si="6"/>
        <v/>
      </c>
    </row>
    <row r="33" spans="1:50" s="94" customFormat="1" x14ac:dyDescent="0.25">
      <c r="A33" s="93">
        <f>IF(B33="MATIERE",VLOOKUP($C33,MATIERE!$B$2:$K$601,10,0),IF(B33="MOA",VLOOKUP($C33,ATELIER!$B$2:$K$291,10,0),IF(B33="MOC",VLOOKUP($C33,CHANTIER!$B$2:$K$291,10,0),IF(B33="MP",VLOOKUP($C33,MINIPELLE!$B$2:$K$291,10,0),""))))</f>
        <v>12</v>
      </c>
      <c r="B33" s="94" t="s">
        <v>300</v>
      </c>
      <c r="C33" s="94" t="s">
        <v>190</v>
      </c>
      <c r="D33" s="94" t="s">
        <v>105</v>
      </c>
      <c r="E33" s="94">
        <v>6</v>
      </c>
      <c r="F33" s="95" t="s">
        <v>689</v>
      </c>
      <c r="G33" s="95" t="s">
        <v>715</v>
      </c>
      <c r="H33" s="94">
        <v>10</v>
      </c>
      <c r="I33" s="95" t="s">
        <v>689</v>
      </c>
      <c r="J33" s="95" t="s">
        <v>715</v>
      </c>
      <c r="K33" s="94">
        <v>12</v>
      </c>
      <c r="L33" s="95" t="s">
        <v>689</v>
      </c>
      <c r="M33" s="95" t="s">
        <v>715</v>
      </c>
      <c r="N33" s="94">
        <v>20</v>
      </c>
      <c r="O33" s="95" t="s">
        <v>689</v>
      </c>
      <c r="P33" s="95" t="s">
        <v>715</v>
      </c>
      <c r="Q33" s="94">
        <v>24</v>
      </c>
      <c r="R33" s="95" t="s">
        <v>689</v>
      </c>
      <c r="S33" s="95" t="s">
        <v>715</v>
      </c>
      <c r="T33" s="94">
        <v>24</v>
      </c>
      <c r="U33" s="95" t="s">
        <v>689</v>
      </c>
      <c r="V33" s="95" t="s">
        <v>715</v>
      </c>
      <c r="W33" s="94">
        <v>40</v>
      </c>
      <c r="X33" s="95" t="s">
        <v>689</v>
      </c>
      <c r="Y33" s="95" t="s">
        <v>715</v>
      </c>
      <c r="Z33" s="94">
        <v>40</v>
      </c>
      <c r="AA33" s="95" t="s">
        <v>689</v>
      </c>
      <c r="AB33" s="95" t="s">
        <v>715</v>
      </c>
      <c r="AC33" s="94" t="str">
        <f t="shared" si="7"/>
        <v xml:space="preserve">INSERT INTO SC_SystemeProduits(RefDimension,NomSysteme,typePresta,ligne,Quantite,formule,cte1,DateModif) values (2,'TCFVBAC','MP',12,null,'1*CTE1','SURFACE',now());
</v>
      </c>
      <c r="AF33" s="94" t="str">
        <f t="shared" si="0"/>
        <v xml:space="preserve">INSERT INTO SC_SystemeProduits(RefDimension,NomSysteme,typePresta,ligne,Quantite,formule,cte1,DateModif) values (4,'TCFVBAC','MP',12,null,'1*CTE1','SURFACE',now());
</v>
      </c>
      <c r="AI33" s="94" t="str">
        <f t="shared" si="1"/>
        <v xml:space="preserve">INSERT INTO SC_SystemeProduits(RefDimension,NomSysteme,typePresta,ligne,Quantite,formule,cte1,DateModif) values (5,'TCFVBAC','MP',12,null,'1*CTE1','SURFACE',now());
</v>
      </c>
      <c r="AL33" s="94" t="str">
        <f t="shared" si="2"/>
        <v xml:space="preserve">INSERT INTO SC_SystemeProduits(RefDimension,NomSysteme,typePresta,ligne,Quantite,formule,cte1,DateModif) values (9,'TCFVBAC','MP',12,null,'1*CTE1','SURFACE',now());
</v>
      </c>
      <c r="AO33" s="94" t="str">
        <f t="shared" si="3"/>
        <v xml:space="preserve">INSERT INTO SC_SystemeProduits(RefDimension,NomSysteme,typePresta,ligne,Quantite,formule,cte1,DateModif) values (10,'TCFVBAC','MP',12,null,'1*CTE1','SURFACE',now());
</v>
      </c>
      <c r="AR33" s="94" t="str">
        <f t="shared" si="4"/>
        <v xml:space="preserve">INSERT INTO SC_SystemeProduits(RefDimension,NomSysteme,typePresta,ligne,Quantite,formule,cte1,DateModif) values (11,'TCFVBAC','MP',12,null,'1*CTE1','SURFACE',now());
</v>
      </c>
      <c r="AU33" s="94" t="str">
        <f t="shared" si="5"/>
        <v xml:space="preserve">INSERT INTO SC_SystemeProduits(RefDimension,NomSysteme,typePresta,ligne,Quantite,formule,cte1,DateModif) values (17,'TCFVBAC','MP',12,null,'1*CTE1','SURFACE',now());
</v>
      </c>
      <c r="AX33" s="94" t="str">
        <f t="shared" si="6"/>
        <v xml:space="preserve">INSERT INTO SC_SystemeProduits(RefDimension,NomSysteme,typePresta,ligne,Quantite,formule,cte1,DateModif) values (18,'TCFVBAC','MP',12,null,'1*CTE1','SURFACE',now());
</v>
      </c>
    </row>
    <row r="34" spans="1:50" s="94" customFormat="1" x14ac:dyDescent="0.25">
      <c r="A34" s="93">
        <f>IF(B34="MATIERE",VLOOKUP($C34,MATIERE!$B$2:$K$601,10,0),IF(B34="MOA",VLOOKUP($C34,ATELIER!$B$2:$K$291,10,0),IF(B34="MOC",VLOOKUP($C34,CHANTIER!$B$2:$K$291,10,0),IF(B34="MP",VLOOKUP($C34,MINIPELLE!$B$2:$K$291,10,0),""))))</f>
        <v>2</v>
      </c>
      <c r="B34" s="94" t="s">
        <v>300</v>
      </c>
      <c r="C34" s="94" t="s">
        <v>188</v>
      </c>
      <c r="D34" s="94" t="s">
        <v>105</v>
      </c>
      <c r="E34" s="94">
        <v>6</v>
      </c>
      <c r="F34" s="95" t="s">
        <v>689</v>
      </c>
      <c r="G34" s="95" t="s">
        <v>715</v>
      </c>
      <c r="H34" s="94">
        <v>10</v>
      </c>
      <c r="I34" s="95" t="s">
        <v>689</v>
      </c>
      <c r="J34" s="95" t="s">
        <v>715</v>
      </c>
      <c r="K34" s="94">
        <v>12</v>
      </c>
      <c r="L34" s="95" t="s">
        <v>689</v>
      </c>
      <c r="M34" s="95" t="s">
        <v>715</v>
      </c>
      <c r="N34" s="94">
        <v>20</v>
      </c>
      <c r="O34" s="95" t="s">
        <v>689</v>
      </c>
      <c r="P34" s="95" t="s">
        <v>715</v>
      </c>
      <c r="Q34" s="94">
        <v>24</v>
      </c>
      <c r="R34" s="95" t="s">
        <v>689</v>
      </c>
      <c r="S34" s="95" t="s">
        <v>715</v>
      </c>
      <c r="T34" s="94">
        <v>24</v>
      </c>
      <c r="U34" s="95" t="s">
        <v>689</v>
      </c>
      <c r="V34" s="95" t="s">
        <v>715</v>
      </c>
      <c r="W34" s="94">
        <v>40</v>
      </c>
      <c r="X34" s="95" t="s">
        <v>689</v>
      </c>
      <c r="Y34" s="95" t="s">
        <v>715</v>
      </c>
      <c r="Z34" s="94">
        <v>40</v>
      </c>
      <c r="AA34" s="95" t="s">
        <v>689</v>
      </c>
      <c r="AB34" s="95" t="s">
        <v>715</v>
      </c>
      <c r="AC34" s="94" t="str">
        <f t="shared" si="7"/>
        <v xml:space="preserve">INSERT INTO SC_SystemeProduits(RefDimension,NomSysteme,typePresta,ligne,Quantite,formule,cte1,DateModif) values (2,'TCFVBAC','MP',2,null,'1*CTE1','SURFACE',now());
</v>
      </c>
      <c r="AF34" s="94" t="str">
        <f t="shared" si="0"/>
        <v xml:space="preserve">INSERT INTO SC_SystemeProduits(RefDimension,NomSysteme,typePresta,ligne,Quantite,formule,cte1,DateModif) values (4,'TCFVBAC','MP',2,null,'1*CTE1','SURFACE',now());
</v>
      </c>
      <c r="AI34" s="94" t="str">
        <f t="shared" si="1"/>
        <v xml:space="preserve">INSERT INTO SC_SystemeProduits(RefDimension,NomSysteme,typePresta,ligne,Quantite,formule,cte1,DateModif) values (5,'TCFVBAC','MP',2,null,'1*CTE1','SURFACE',now());
</v>
      </c>
      <c r="AL34" s="94" t="str">
        <f t="shared" si="2"/>
        <v xml:space="preserve">INSERT INTO SC_SystemeProduits(RefDimension,NomSysteme,typePresta,ligne,Quantite,formule,cte1,DateModif) values (9,'TCFVBAC','MP',2,null,'1*CTE1','SURFACE',now());
</v>
      </c>
      <c r="AO34" s="94" t="str">
        <f t="shared" si="3"/>
        <v xml:space="preserve">INSERT INTO SC_SystemeProduits(RefDimension,NomSysteme,typePresta,ligne,Quantite,formule,cte1,DateModif) values (10,'TCFVBAC','MP',2,null,'1*CTE1','SURFACE',now());
</v>
      </c>
      <c r="AR34" s="94" t="str">
        <f t="shared" si="4"/>
        <v xml:space="preserve">INSERT INTO SC_SystemeProduits(RefDimension,NomSysteme,typePresta,ligne,Quantite,formule,cte1,DateModif) values (11,'TCFVBAC','MP',2,null,'1*CTE1','SURFACE',now());
</v>
      </c>
      <c r="AU34" s="94" t="str">
        <f t="shared" si="5"/>
        <v xml:space="preserve">INSERT INTO SC_SystemeProduits(RefDimension,NomSysteme,typePresta,ligne,Quantite,formule,cte1,DateModif) values (17,'TCFVBAC','MP',2,null,'1*CTE1','SURFACE',now());
</v>
      </c>
      <c r="AX34" s="94" t="str">
        <f t="shared" si="6"/>
        <v xml:space="preserve">INSERT INTO SC_SystemeProduits(RefDimension,NomSysteme,typePresta,ligne,Quantite,formule,cte1,DateModif) values (18,'TCFVBAC','MP',2,null,'1*CTE1','SURFACE',now());
</v>
      </c>
    </row>
    <row r="35" spans="1:50" s="94" customFormat="1" x14ac:dyDescent="0.25">
      <c r="A35" s="93">
        <f>IF(B35="MATIERE",VLOOKUP($C35,MATIERE!$B$2:$K$601,10,0),IF(B35="MOA",VLOOKUP($C35,ATELIER!$B$2:$K$291,10,0),IF(B35="MOC",VLOOKUP($C35,CHANTIER!$B$2:$K$291,10,0),IF(B35="MP",VLOOKUP($C35,MINIPELLE!$B$2:$K$291,10,0),""))))</f>
        <v>3</v>
      </c>
      <c r="B35" s="94" t="s">
        <v>300</v>
      </c>
      <c r="C35" s="94" t="s">
        <v>207</v>
      </c>
      <c r="D35" s="94" t="s">
        <v>160</v>
      </c>
      <c r="E35" s="94">
        <v>3.5999999999999996</v>
      </c>
      <c r="F35" s="95" t="s">
        <v>717</v>
      </c>
      <c r="G35" s="95" t="s">
        <v>715</v>
      </c>
      <c r="H35" s="94">
        <v>6</v>
      </c>
      <c r="I35" s="95" t="s">
        <v>717</v>
      </c>
      <c r="J35" s="95" t="s">
        <v>715</v>
      </c>
      <c r="K35" s="94">
        <v>7.1999999999999993</v>
      </c>
      <c r="L35" s="95" t="s">
        <v>717</v>
      </c>
      <c r="M35" s="95" t="s">
        <v>715</v>
      </c>
      <c r="N35" s="94">
        <v>12</v>
      </c>
      <c r="O35" s="95" t="s">
        <v>717</v>
      </c>
      <c r="P35" s="95" t="s">
        <v>715</v>
      </c>
      <c r="Q35" s="94">
        <v>14.399999999999999</v>
      </c>
      <c r="R35" s="95" t="s">
        <v>717</v>
      </c>
      <c r="S35" s="95" t="s">
        <v>715</v>
      </c>
      <c r="T35" s="94">
        <v>14.399999999999999</v>
      </c>
      <c r="U35" s="95" t="s">
        <v>717</v>
      </c>
      <c r="V35" s="95" t="s">
        <v>715</v>
      </c>
      <c r="W35" s="94">
        <v>24</v>
      </c>
      <c r="X35" s="95" t="s">
        <v>717</v>
      </c>
      <c r="Y35" s="95" t="s">
        <v>715</v>
      </c>
      <c r="Z35" s="94">
        <v>24</v>
      </c>
      <c r="AA35" s="95" t="s">
        <v>717</v>
      </c>
      <c r="AB35" s="95" t="s">
        <v>715</v>
      </c>
      <c r="AC35" s="94" t="str">
        <f t="shared" si="7"/>
        <v xml:space="preserve">INSERT INTO SC_SystemeProduits(RefDimension,NomSysteme,typePresta,ligne,Quantite,formule,cte1,DateModif) values (2,'TCFVBAC','MP',3,null,'0.6*CTE1','SURFACE',now());
</v>
      </c>
      <c r="AF35" s="94" t="str">
        <f t="shared" si="0"/>
        <v xml:space="preserve">INSERT INTO SC_SystemeProduits(RefDimension,NomSysteme,typePresta,ligne,Quantite,formule,cte1,DateModif) values (4,'TCFVBAC','MP',3,null,'0.6*CTE1','SURFACE',now());
</v>
      </c>
      <c r="AI35" s="94" t="str">
        <f t="shared" si="1"/>
        <v xml:space="preserve">INSERT INTO SC_SystemeProduits(RefDimension,NomSysteme,typePresta,ligne,Quantite,formule,cte1,DateModif) values (5,'TCFVBAC','MP',3,null,'0.6*CTE1','SURFACE',now());
</v>
      </c>
      <c r="AL35" s="94" t="str">
        <f t="shared" si="2"/>
        <v xml:space="preserve">INSERT INTO SC_SystemeProduits(RefDimension,NomSysteme,typePresta,ligne,Quantite,formule,cte1,DateModif) values (9,'TCFVBAC','MP',3,null,'0.6*CTE1','SURFACE',now());
</v>
      </c>
      <c r="AO35" s="94" t="str">
        <f t="shared" si="3"/>
        <v xml:space="preserve">INSERT INTO SC_SystemeProduits(RefDimension,NomSysteme,typePresta,ligne,Quantite,formule,cte1,DateModif) values (10,'TCFVBAC','MP',3,null,'0.6*CTE1','SURFACE',now());
</v>
      </c>
      <c r="AR35" s="94" t="str">
        <f t="shared" si="4"/>
        <v xml:space="preserve">INSERT INTO SC_SystemeProduits(RefDimension,NomSysteme,typePresta,ligne,Quantite,formule,cte1,DateModif) values (11,'TCFVBAC','MP',3,null,'0.6*CTE1','SURFACE',now());
</v>
      </c>
      <c r="AU35" s="94" t="str">
        <f t="shared" si="5"/>
        <v xml:space="preserve">INSERT INTO SC_SystemeProduits(RefDimension,NomSysteme,typePresta,ligne,Quantite,formule,cte1,DateModif) values (17,'TCFVBAC','MP',3,null,'0.6*CTE1','SURFACE',now());
</v>
      </c>
      <c r="AX35" s="94" t="str">
        <f t="shared" si="6"/>
        <v xml:space="preserve">INSERT INTO SC_SystemeProduits(RefDimension,NomSysteme,typePresta,ligne,Quantite,formule,cte1,DateModif) values (18,'TCFVBAC','MP',3,null,'0.6*CTE1','SURFACE',now());
</v>
      </c>
    </row>
    <row r="36" spans="1:50" s="94" customFormat="1" x14ac:dyDescent="0.25">
      <c r="A36" s="93">
        <f>IF(B36="MATIERE",VLOOKUP($C36,MATIERE!$B$2:$K$601,10,0),IF(B36="MOA",VLOOKUP($C36,ATELIER!$B$2:$K$291,10,0),IF(B36="MOC",VLOOKUP($C36,CHANTIER!$B$2:$K$291,10,0),IF(B36="MP",VLOOKUP($C36,MINIPELLE!$B$2:$K$291,10,0),""))))</f>
        <v>6</v>
      </c>
      <c r="B36" s="94" t="s">
        <v>300</v>
      </c>
      <c r="C36" s="94" t="s">
        <v>212</v>
      </c>
      <c r="D36" s="94" t="s">
        <v>20</v>
      </c>
      <c r="E36" s="94">
        <v>1</v>
      </c>
      <c r="F36" s="95" t="s">
        <v>689</v>
      </c>
      <c r="G36" s="95" t="s">
        <v>720</v>
      </c>
      <c r="H36" s="94">
        <v>2</v>
      </c>
      <c r="I36" s="95" t="s">
        <v>697</v>
      </c>
      <c r="J36" s="95" t="s">
        <v>720</v>
      </c>
      <c r="K36" s="94">
        <v>2</v>
      </c>
      <c r="L36" s="95" t="s">
        <v>697</v>
      </c>
      <c r="M36" s="95" t="s">
        <v>720</v>
      </c>
      <c r="N36" s="94">
        <v>4</v>
      </c>
      <c r="O36" s="95" t="s">
        <v>697</v>
      </c>
      <c r="P36" s="95" t="s">
        <v>720</v>
      </c>
      <c r="Q36" s="94">
        <v>4</v>
      </c>
      <c r="R36" s="95" t="s">
        <v>697</v>
      </c>
      <c r="S36" s="95" t="s">
        <v>720</v>
      </c>
      <c r="T36" s="94">
        <v>4</v>
      </c>
      <c r="U36" s="95" t="s">
        <v>697</v>
      </c>
      <c r="V36" s="95" t="s">
        <v>720</v>
      </c>
      <c r="W36" s="94">
        <v>8</v>
      </c>
      <c r="X36" s="95" t="s">
        <v>697</v>
      </c>
      <c r="Y36" s="95" t="s">
        <v>720</v>
      </c>
      <c r="Z36" s="94">
        <v>8</v>
      </c>
      <c r="AA36" s="95" t="s">
        <v>697</v>
      </c>
      <c r="AB36" s="95" t="s">
        <v>720</v>
      </c>
      <c r="AC36" s="94" t="str">
        <f t="shared" si="7"/>
        <v xml:space="preserve">INSERT INTO SC_SystemeProduits(RefDimension,NomSysteme,typePresta,ligne,Quantite,formule,cte1,DateModif) values (2,'TCFVBAC','MP',6,null,'1*CTE1','NB_BAC',now());
</v>
      </c>
      <c r="AF36" s="94" t="str">
        <f t="shared" si="0"/>
        <v xml:space="preserve">INSERT INTO SC_SystemeProduits(RefDimension,NomSysteme,typePresta,ligne,Quantite,formule,cte1,DateModif) values (4,'TCFVBAC','MP',6,null,'0.5*CTE1','NB_BAC',now());
</v>
      </c>
      <c r="AI36" s="94" t="str">
        <f t="shared" si="1"/>
        <v xml:space="preserve">INSERT INTO SC_SystemeProduits(RefDimension,NomSysteme,typePresta,ligne,Quantite,formule,cte1,DateModif) values (5,'TCFVBAC','MP',6,null,'0.5*CTE1','NB_BAC',now());
</v>
      </c>
      <c r="AL36" s="94" t="str">
        <f t="shared" si="2"/>
        <v xml:space="preserve">INSERT INTO SC_SystemeProduits(RefDimension,NomSysteme,typePresta,ligne,Quantite,formule,cte1,DateModif) values (9,'TCFVBAC','MP',6,null,'0.5*CTE1','NB_BAC',now());
</v>
      </c>
      <c r="AO36" s="94" t="str">
        <f t="shared" si="3"/>
        <v xml:space="preserve">INSERT INTO SC_SystemeProduits(RefDimension,NomSysteme,typePresta,ligne,Quantite,formule,cte1,DateModif) values (10,'TCFVBAC','MP',6,null,'0.5*CTE1','NB_BAC',now());
</v>
      </c>
      <c r="AR36" s="94" t="str">
        <f t="shared" si="4"/>
        <v xml:space="preserve">INSERT INTO SC_SystemeProduits(RefDimension,NomSysteme,typePresta,ligne,Quantite,formule,cte1,DateModif) values (11,'TCFVBAC','MP',6,null,'0.5*CTE1','NB_BAC',now());
</v>
      </c>
      <c r="AU36" s="94" t="str">
        <f t="shared" si="5"/>
        <v xml:space="preserve">INSERT INTO SC_SystemeProduits(RefDimension,NomSysteme,typePresta,ligne,Quantite,formule,cte1,DateModif) values (17,'TCFVBAC','MP',6,null,'0.5*CTE1','NB_BAC',now());
</v>
      </c>
      <c r="AX36" s="94" t="str">
        <f t="shared" si="6"/>
        <v xml:space="preserve">INSERT INTO SC_SystemeProduits(RefDimension,NomSysteme,typePresta,ligne,Quantite,formule,cte1,DateModif) values (18,'TCFVBAC','MP',6,null,'0.5*CTE1','NB_BAC',now());
</v>
      </c>
    </row>
    <row r="37" spans="1:50" s="94" customFormat="1" x14ac:dyDescent="0.25">
      <c r="A37" s="137"/>
      <c r="B37" s="127"/>
      <c r="C37" s="127"/>
      <c r="D37" s="127"/>
      <c r="E37" s="94">
        <v>2.2000000000000002</v>
      </c>
      <c r="F37" s="95"/>
      <c r="G37" s="95"/>
      <c r="I37" s="95"/>
      <c r="J37" s="95"/>
      <c r="L37" s="95"/>
      <c r="M37" s="95"/>
      <c r="O37" s="95"/>
      <c r="P37" s="95"/>
      <c r="R37" s="95"/>
      <c r="S37" s="95"/>
      <c r="U37" s="95"/>
      <c r="V37" s="95"/>
      <c r="X37" s="95"/>
      <c r="Y37" s="95"/>
      <c r="AA37" s="95"/>
      <c r="AB37" s="95"/>
      <c r="AC37" s="94" t="str">
        <f t="shared" si="7"/>
        <v xml:space="preserve">INSERT INTO SC_SystemeProduits(RefDimension,NomSysteme,typePresta,ligne,Quantite,formule,cte1,DateModif) values (2,'TCFVBAC','',,2.2,null,null,now());
</v>
      </c>
      <c r="AF37" s="94" t="str">
        <f t="shared" si="0"/>
        <v/>
      </c>
      <c r="AI37" s="94" t="str">
        <f t="shared" si="1"/>
        <v/>
      </c>
      <c r="AL37" s="94" t="str">
        <f t="shared" si="2"/>
        <v/>
      </c>
      <c r="AO37" s="94" t="str">
        <f t="shared" si="3"/>
        <v/>
      </c>
      <c r="AR37" s="94" t="str">
        <f t="shared" si="4"/>
        <v/>
      </c>
      <c r="AU37" s="94" t="str">
        <f t="shared" si="5"/>
        <v/>
      </c>
      <c r="AX37" s="94" t="str">
        <f t="shared" si="6"/>
        <v/>
      </c>
    </row>
    <row r="38" spans="1:50" s="94" customFormat="1" x14ac:dyDescent="0.25">
      <c r="A38" s="93">
        <f>IF(B38="MATIERE",VLOOKUP($C38,MATIERE!$B$2:$K$601,10,0),IF(B38="MOA",VLOOKUP($C38,ATELIER!$B$2:$K$291,10,0),IF(B38="MOC",VLOOKUP($C38,CHANTIER!$B$2:$K$291,10,0),IF(B38="MP",VLOOKUP($C38,MINIPELLE!$B$2:$K$291,10,0),""))))</f>
        <v>10</v>
      </c>
      <c r="B38" s="94" t="s">
        <v>300</v>
      </c>
      <c r="C38" s="94" t="s">
        <v>217</v>
      </c>
      <c r="D38" s="94" t="s">
        <v>8</v>
      </c>
      <c r="E38" s="94">
        <v>1</v>
      </c>
      <c r="F38" s="95" t="s">
        <v>689</v>
      </c>
      <c r="G38" s="95" t="s">
        <v>720</v>
      </c>
      <c r="H38" s="94">
        <v>2</v>
      </c>
      <c r="I38" s="95" t="s">
        <v>689</v>
      </c>
      <c r="J38" s="95" t="s">
        <v>720</v>
      </c>
      <c r="K38" s="94">
        <v>2</v>
      </c>
      <c r="L38" s="95" t="s">
        <v>689</v>
      </c>
      <c r="M38" s="95" t="s">
        <v>720</v>
      </c>
      <c r="N38" s="94">
        <v>4</v>
      </c>
      <c r="O38" s="95" t="s">
        <v>689</v>
      </c>
      <c r="P38" s="95" t="s">
        <v>720</v>
      </c>
      <c r="Q38" s="94">
        <v>4</v>
      </c>
      <c r="R38" s="95" t="s">
        <v>689</v>
      </c>
      <c r="S38" s="95" t="s">
        <v>720</v>
      </c>
      <c r="T38" s="94">
        <v>4</v>
      </c>
      <c r="U38" s="95" t="s">
        <v>689</v>
      </c>
      <c r="V38" s="95" t="s">
        <v>720</v>
      </c>
      <c r="W38" s="94">
        <v>5</v>
      </c>
      <c r="X38" s="95" t="s">
        <v>689</v>
      </c>
      <c r="Y38" s="95" t="s">
        <v>720</v>
      </c>
      <c r="Z38" s="94">
        <v>5</v>
      </c>
      <c r="AA38" s="95" t="s">
        <v>689</v>
      </c>
      <c r="AB38" s="95" t="s">
        <v>720</v>
      </c>
      <c r="AC38" s="94" t="str">
        <f t="shared" si="7"/>
        <v xml:space="preserve">INSERT INTO SC_SystemeProduits(RefDimension,NomSysteme,typePresta,ligne,Quantite,formule,cte1,DateModif) values (2,'TCFVBAC','MP',10,null,'1*CTE1','NB_BAC',now());
</v>
      </c>
      <c r="AF38" s="94" t="str">
        <f t="shared" si="0"/>
        <v xml:space="preserve">INSERT INTO SC_SystemeProduits(RefDimension,NomSysteme,typePresta,ligne,Quantite,formule,cte1,DateModif) values (4,'TCFVBAC','MP',10,null,'1*CTE1','NB_BAC',now());
</v>
      </c>
      <c r="AI38" s="94" t="str">
        <f t="shared" si="1"/>
        <v xml:space="preserve">INSERT INTO SC_SystemeProduits(RefDimension,NomSysteme,typePresta,ligne,Quantite,formule,cte1,DateModif) values (5,'TCFVBAC','MP',10,null,'1*CTE1','NB_BAC',now());
</v>
      </c>
      <c r="AL38" s="94" t="str">
        <f t="shared" si="2"/>
        <v xml:space="preserve">INSERT INTO SC_SystemeProduits(RefDimension,NomSysteme,typePresta,ligne,Quantite,formule,cte1,DateModif) values (9,'TCFVBAC','MP',10,null,'1*CTE1','NB_BAC',now());
</v>
      </c>
      <c r="AO38" s="94" t="str">
        <f t="shared" si="3"/>
        <v xml:space="preserve">INSERT INTO SC_SystemeProduits(RefDimension,NomSysteme,typePresta,ligne,Quantite,formule,cte1,DateModif) values (10,'TCFVBAC','MP',10,null,'1*CTE1','NB_BAC',now());
</v>
      </c>
      <c r="AR38" s="94" t="str">
        <f t="shared" si="4"/>
        <v xml:space="preserve">INSERT INTO SC_SystemeProduits(RefDimension,NomSysteme,typePresta,ligne,Quantite,formule,cte1,DateModif) values (11,'TCFVBAC','MP',10,null,'1*CTE1','NB_BAC',now());
</v>
      </c>
      <c r="AU38" s="94" t="str">
        <f t="shared" si="5"/>
        <v xml:space="preserve">INSERT INTO SC_SystemeProduits(RefDimension,NomSysteme,typePresta,ligne,Quantite,formule,cte1,DateModif) values (17,'TCFVBAC','MP',10,null,'1*CTE1','NB_BAC',now());
</v>
      </c>
      <c r="AX38" s="94" t="str">
        <f t="shared" si="6"/>
        <v xml:space="preserve">INSERT INTO SC_SystemeProduits(RefDimension,NomSysteme,typePresta,ligne,Quantite,formule,cte1,DateModif) values (18,'TCFVBAC','MP',10,null,'1*CTE1','NB_BAC',now());
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Z37"/>
  <sheetViews>
    <sheetView topLeftCell="A15" workbookViewId="0">
      <selection activeCell="C31" sqref="C31"/>
    </sheetView>
  </sheetViews>
  <sheetFormatPr baseColWidth="10" defaultColWidth="11.42578125" defaultRowHeight="15" x14ac:dyDescent="0.25"/>
  <cols>
    <col min="1" max="1" width="9.28515625" style="50" customWidth="1"/>
    <col min="2" max="2" width="11.42578125" style="50"/>
    <col min="3" max="3" width="34.42578125" style="50" bestFit="1" customWidth="1"/>
    <col min="4" max="4" width="11.42578125" style="50"/>
    <col min="5" max="5" width="13.7109375" style="50" customWidth="1"/>
    <col min="6" max="6" width="11.140625" style="53" customWidth="1"/>
    <col min="7" max="7" width="13.7109375" style="53" customWidth="1"/>
    <col min="8" max="8" width="5.7109375" style="50" customWidth="1"/>
    <col min="9" max="9" width="10.5703125" style="53" customWidth="1"/>
    <col min="10" max="10" width="5.7109375" style="53" customWidth="1"/>
    <col min="11" max="11" width="5.7109375" style="50" customWidth="1"/>
    <col min="12" max="12" width="9.140625" style="53" customWidth="1"/>
    <col min="13" max="13" width="5.7109375" style="53" customWidth="1"/>
    <col min="14" max="14" width="5.7109375" style="50" customWidth="1"/>
    <col min="15" max="15" width="9.7109375" style="53" customWidth="1"/>
    <col min="16" max="16" width="5.7109375" style="53" customWidth="1"/>
    <col min="17" max="17" width="5.7109375" style="50" customWidth="1"/>
    <col min="18" max="18" width="9.7109375" style="53" customWidth="1"/>
    <col min="19" max="19" width="5.7109375" style="53" customWidth="1"/>
    <col min="20" max="20" width="5.7109375" style="50" customWidth="1"/>
    <col min="21" max="21" width="8.42578125" style="53" customWidth="1"/>
    <col min="22" max="22" width="5.7109375" style="53" customWidth="1"/>
    <col min="23" max="23" width="5.7109375" style="50" customWidth="1"/>
    <col min="24" max="25" width="5.7109375" style="53" customWidth="1"/>
    <col min="26" max="26" width="5.7109375" style="50" customWidth="1"/>
    <col min="27" max="27" width="16" style="53" customWidth="1"/>
    <col min="28" max="28" width="5.7109375" style="53" customWidth="1"/>
    <col min="29" max="50" width="4.28515625" style="50" customWidth="1"/>
    <col min="51" max="16384" width="11.42578125" style="50"/>
  </cols>
  <sheetData>
    <row r="1" spans="1:52" x14ac:dyDescent="0.25">
      <c r="A1" s="50" t="s">
        <v>966</v>
      </c>
      <c r="E1" s="50">
        <v>2</v>
      </c>
      <c r="H1" s="50">
        <v>4</v>
      </c>
      <c r="K1" s="50">
        <v>5</v>
      </c>
      <c r="N1" s="50">
        <v>9</v>
      </c>
      <c r="Q1" s="50">
        <v>10</v>
      </c>
      <c r="T1" s="50">
        <v>11</v>
      </c>
      <c r="W1" s="50">
        <v>17</v>
      </c>
      <c r="Z1" s="50">
        <v>18</v>
      </c>
      <c r="AC1" s="5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s="50" t="s">
        <v>301</v>
      </c>
      <c r="D2" s="50" t="s">
        <v>244</v>
      </c>
      <c r="E2" s="50">
        <v>3</v>
      </c>
      <c r="H2" s="50">
        <v>5</v>
      </c>
      <c r="K2" s="50">
        <v>6</v>
      </c>
      <c r="N2" s="50">
        <v>10</v>
      </c>
      <c r="Q2" s="50" t="s">
        <v>287</v>
      </c>
      <c r="T2" s="50" t="s">
        <v>288</v>
      </c>
      <c r="W2" s="50" t="s">
        <v>293</v>
      </c>
      <c r="Z2" s="50" t="s">
        <v>294</v>
      </c>
      <c r="AC2" s="50">
        <v>3</v>
      </c>
      <c r="AD2" s="53"/>
      <c r="AE2" s="53"/>
      <c r="AF2" s="50">
        <v>5</v>
      </c>
      <c r="AG2" s="53"/>
      <c r="AH2" s="53"/>
      <c r="AI2" s="50">
        <v>6</v>
      </c>
      <c r="AJ2" s="53"/>
      <c r="AK2" s="53"/>
      <c r="AL2" s="50">
        <v>10</v>
      </c>
      <c r="AM2" s="53"/>
      <c r="AN2" s="53"/>
      <c r="AO2" s="50" t="s">
        <v>287</v>
      </c>
      <c r="AP2" s="53"/>
      <c r="AQ2" s="53"/>
      <c r="AR2" s="50" t="s">
        <v>288</v>
      </c>
      <c r="AS2" s="53"/>
      <c r="AT2" s="53"/>
      <c r="AU2" s="50" t="s">
        <v>293</v>
      </c>
      <c r="AV2" s="53"/>
      <c r="AW2" s="53"/>
      <c r="AX2" s="50" t="s">
        <v>294</v>
      </c>
      <c r="AY2" s="53"/>
      <c r="AZ2" s="53"/>
    </row>
    <row r="3" spans="1:52" x14ac:dyDescent="0.25">
      <c r="D3" s="50" t="s">
        <v>245</v>
      </c>
      <c r="E3" s="50" t="s">
        <v>246</v>
      </c>
      <c r="H3" s="50" t="s">
        <v>246</v>
      </c>
      <c r="K3" s="50" t="s">
        <v>246</v>
      </c>
      <c r="N3" s="50" t="s">
        <v>246</v>
      </c>
      <c r="Q3" s="50" t="s">
        <v>246</v>
      </c>
      <c r="T3" s="50" t="s">
        <v>246</v>
      </c>
      <c r="W3" s="50" t="s">
        <v>246</v>
      </c>
      <c r="Z3" s="50" t="s">
        <v>246</v>
      </c>
      <c r="AC3" s="50" t="s">
        <v>246</v>
      </c>
      <c r="AD3" s="53"/>
      <c r="AE3" s="53"/>
      <c r="AF3" s="50" t="s">
        <v>246</v>
      </c>
      <c r="AG3" s="53"/>
      <c r="AH3" s="53"/>
      <c r="AI3" s="50" t="s">
        <v>246</v>
      </c>
      <c r="AJ3" s="53"/>
      <c r="AK3" s="53"/>
      <c r="AL3" s="50" t="s">
        <v>246</v>
      </c>
      <c r="AM3" s="53"/>
      <c r="AN3" s="53"/>
      <c r="AO3" s="50" t="s">
        <v>246</v>
      </c>
      <c r="AP3" s="53"/>
      <c r="AQ3" s="53"/>
      <c r="AR3" s="50" t="s">
        <v>246</v>
      </c>
      <c r="AS3" s="53"/>
      <c r="AT3" s="53"/>
      <c r="AU3" s="50" t="s">
        <v>246</v>
      </c>
      <c r="AV3" s="53"/>
      <c r="AW3" s="53"/>
      <c r="AX3" s="50" t="s">
        <v>246</v>
      </c>
      <c r="AY3" s="53"/>
      <c r="AZ3" s="53"/>
    </row>
    <row r="4" spans="1:52" x14ac:dyDescent="0.25">
      <c r="A4" s="51">
        <f>IF(B4="MATIERE",VLOOKUP($C4,MATIERE!$B$2:$K$601,10,0),IF(B4="MOA",VLOOKUP($C4,ATELIER!$B$2:$K$291,10,0),IF(B4="MOC",VLOOKUP($C4,CHANTIER!$B$2:$K$291,10,0),IF(B4="MP",VLOOKUP($C4,MINIPELLE!$B$2:$K$291,10,0),""))))</f>
        <v>50</v>
      </c>
      <c r="B4" s="50" t="s">
        <v>295</v>
      </c>
      <c r="C4" s="50" t="s">
        <v>302</v>
      </c>
      <c r="D4" s="50" t="s">
        <v>8</v>
      </c>
      <c r="E4" s="89">
        <v>1</v>
      </c>
      <c r="F4" s="90"/>
      <c r="G4" s="90"/>
      <c r="H4" s="89"/>
      <c r="I4" s="90"/>
      <c r="J4" s="90"/>
      <c r="K4" s="89"/>
      <c r="L4" s="90"/>
      <c r="M4" s="90"/>
      <c r="N4" s="89"/>
      <c r="O4" s="90"/>
      <c r="P4" s="90"/>
      <c r="Q4" s="89"/>
      <c r="R4" s="90"/>
      <c r="S4" s="90"/>
      <c r="T4" s="89"/>
      <c r="U4" s="90"/>
      <c r="V4" s="90"/>
      <c r="W4" s="89"/>
      <c r="X4" s="90"/>
      <c r="Y4" s="90"/>
      <c r="Z4" s="89"/>
      <c r="AA4" s="90"/>
      <c r="AB4" s="90"/>
      <c r="AC4" s="50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(2,'TCFVBACFH','MATIERE',50,1,null,null,now());
</v>
      </c>
      <c r="AF4" s="50" t="str">
        <f t="shared" ref="AF4:AF37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50" t="str">
        <f t="shared" ref="AI4:AI37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50" t="str">
        <f t="shared" ref="AL4:AL37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50" t="str">
        <f t="shared" ref="AO4:AO37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50" t="str">
        <f t="shared" ref="AR4:AR37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50" t="str">
        <f t="shared" ref="AU4:AU37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50" t="str">
        <f t="shared" ref="AX4:AX37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25">
      <c r="A5" s="67">
        <f>IF(B5="MATIERE",VLOOKUP($C5,MATIERE!$B$2:$K$601,10,0),IF(B5="MOA",VLOOKUP($C5,ATELIER!$B$2:$K$291,10,0),IF(B5="MOC",VLOOKUP($C5,CHANTIER!$B$2:$K$291,10,0),IF(B5="MP",VLOOKUP($C5,MINIPELLE!$B$2:$K$291,10,0),""))))</f>
        <v>51</v>
      </c>
      <c r="B5" s="50" t="s">
        <v>295</v>
      </c>
      <c r="C5" s="50" t="s">
        <v>303</v>
      </c>
      <c r="D5" s="50" t="s">
        <v>8</v>
      </c>
      <c r="E5" s="89"/>
      <c r="F5" s="90"/>
      <c r="G5" s="90"/>
      <c r="H5" s="89">
        <v>1</v>
      </c>
      <c r="I5" s="90"/>
      <c r="J5" s="90"/>
      <c r="K5" s="89"/>
      <c r="L5" s="90"/>
      <c r="M5" s="90"/>
      <c r="N5" s="89"/>
      <c r="O5" s="90"/>
      <c r="P5" s="90"/>
      <c r="Q5" s="89"/>
      <c r="R5" s="90"/>
      <c r="S5" s="90"/>
      <c r="T5" s="89"/>
      <c r="U5" s="90"/>
      <c r="V5" s="90"/>
      <c r="W5" s="89"/>
      <c r="X5" s="90"/>
      <c r="Y5" s="90"/>
      <c r="Z5" s="89"/>
      <c r="AA5" s="90"/>
      <c r="AB5" s="90"/>
      <c r="AC5" s="50" t="str">
        <f t="shared" ref="AC5:AC37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50" t="str">
        <f t="shared" si="0"/>
        <v xml:space="preserve">INSERT INTO SC_SystemeProduits(RefDimension,NomSysteme,typePresta,ligne,Quantite,formule,cte1,DateModif) values (4,'TCFVBACFH','MATIERE',51,1,null,null,now());
</v>
      </c>
      <c r="AI5" s="50" t="str">
        <f t="shared" si="1"/>
        <v/>
      </c>
      <c r="AL5" s="50" t="str">
        <f t="shared" si="2"/>
        <v/>
      </c>
      <c r="AO5" s="50" t="str">
        <f t="shared" si="3"/>
        <v/>
      </c>
      <c r="AR5" s="50" t="str">
        <f t="shared" si="4"/>
        <v/>
      </c>
      <c r="AU5" s="50" t="str">
        <f t="shared" si="5"/>
        <v/>
      </c>
      <c r="AX5" s="50" t="str">
        <f t="shared" si="6"/>
        <v/>
      </c>
    </row>
    <row r="6" spans="1:52" x14ac:dyDescent="0.25">
      <c r="A6" s="67">
        <f>IF(B6="MATIERE",VLOOKUP($C6,MATIERE!$B$2:$K$601,10,0),IF(B6="MOA",VLOOKUP($C6,ATELIER!$B$2:$K$291,10,0),IF(B6="MOC",VLOOKUP($C6,CHANTIER!$B$2:$K$291,10,0),IF(B6="MP",VLOOKUP($C6,MINIPELLE!$B$2:$K$291,10,0),""))))</f>
        <v>52</v>
      </c>
      <c r="B6" s="50" t="s">
        <v>295</v>
      </c>
      <c r="C6" s="50" t="s">
        <v>304</v>
      </c>
      <c r="D6" s="50" t="s">
        <v>8</v>
      </c>
      <c r="E6" s="89"/>
      <c r="F6" s="90"/>
      <c r="G6" s="90"/>
      <c r="H6" s="89"/>
      <c r="I6" s="90"/>
      <c r="J6" s="90"/>
      <c r="K6" s="89">
        <v>1</v>
      </c>
      <c r="L6" s="90"/>
      <c r="M6" s="90"/>
      <c r="N6" s="89"/>
      <c r="O6" s="90"/>
      <c r="P6" s="90"/>
      <c r="Q6" s="89"/>
      <c r="R6" s="90"/>
      <c r="S6" s="90"/>
      <c r="T6" s="89"/>
      <c r="U6" s="90"/>
      <c r="V6" s="90"/>
      <c r="W6" s="89"/>
      <c r="X6" s="90"/>
      <c r="Y6" s="90"/>
      <c r="Z6" s="89"/>
      <c r="AA6" s="90"/>
      <c r="AB6" s="90"/>
      <c r="AC6" s="50" t="str">
        <f t="shared" si="7"/>
        <v/>
      </c>
      <c r="AF6" s="50" t="str">
        <f t="shared" si="0"/>
        <v/>
      </c>
      <c r="AI6" s="50" t="str">
        <f t="shared" si="1"/>
        <v xml:space="preserve">INSERT INTO SC_SystemeProduits(RefDimension,NomSysteme,typePresta,ligne,Quantite,formule,cte1,DateModif) values (5,'TCFVBACFH','MATIERE',52,1,null,null,now());
</v>
      </c>
      <c r="AL6" s="50" t="str">
        <f t="shared" si="2"/>
        <v/>
      </c>
      <c r="AO6" s="50" t="str">
        <f t="shared" si="3"/>
        <v/>
      </c>
      <c r="AR6" s="50" t="str">
        <f t="shared" si="4"/>
        <v/>
      </c>
      <c r="AU6" s="50" t="str">
        <f t="shared" si="5"/>
        <v/>
      </c>
      <c r="AX6" s="50" t="str">
        <f t="shared" si="6"/>
        <v/>
      </c>
    </row>
    <row r="7" spans="1:52" x14ac:dyDescent="0.25">
      <c r="A7" s="67">
        <f>IF(B7="MATIERE",VLOOKUP($C7,MATIERE!$B$2:$K$601,10,0),IF(B7="MOA",VLOOKUP($C7,ATELIER!$B$2:$K$291,10,0),IF(B7="MOC",VLOOKUP($C7,CHANTIER!$B$2:$K$291,10,0),IF(B7="MP",VLOOKUP($C7,MINIPELLE!$B$2:$K$291,10,0),""))))</f>
        <v>53</v>
      </c>
      <c r="B7" s="50" t="s">
        <v>295</v>
      </c>
      <c r="C7" s="50" t="s">
        <v>305</v>
      </c>
      <c r="D7" s="50" t="s">
        <v>8</v>
      </c>
      <c r="E7" s="89"/>
      <c r="F7" s="90"/>
      <c r="G7" s="90"/>
      <c r="H7" s="89"/>
      <c r="I7" s="90"/>
      <c r="J7" s="90"/>
      <c r="K7" s="89"/>
      <c r="L7" s="90"/>
      <c r="M7" s="90"/>
      <c r="N7" s="89">
        <v>1</v>
      </c>
      <c r="O7" s="90"/>
      <c r="P7" s="90"/>
      <c r="Q7" s="89"/>
      <c r="R7" s="90"/>
      <c r="S7" s="90"/>
      <c r="T7" s="89"/>
      <c r="U7" s="90"/>
      <c r="V7" s="90"/>
      <c r="W7" s="89"/>
      <c r="X7" s="90"/>
      <c r="Y7" s="90"/>
      <c r="Z7" s="89"/>
      <c r="AA7" s="90"/>
      <c r="AB7" s="90"/>
      <c r="AC7" s="50" t="str">
        <f t="shared" si="7"/>
        <v/>
      </c>
      <c r="AF7" s="50" t="str">
        <f t="shared" si="0"/>
        <v/>
      </c>
      <c r="AI7" s="50" t="str">
        <f t="shared" si="1"/>
        <v/>
      </c>
      <c r="AL7" s="50" t="str">
        <f t="shared" si="2"/>
        <v xml:space="preserve">INSERT INTO SC_SystemeProduits(RefDimension,NomSysteme,typePresta,ligne,Quantite,formule,cte1,DateModif) values (9,'TCFVBACFH','MATIERE',53,1,null,null,now());
</v>
      </c>
      <c r="AO7" s="50" t="str">
        <f t="shared" si="3"/>
        <v/>
      </c>
      <c r="AR7" s="50" t="str">
        <f t="shared" si="4"/>
        <v/>
      </c>
      <c r="AU7" s="50" t="str">
        <f t="shared" si="5"/>
        <v/>
      </c>
      <c r="AX7" s="50" t="str">
        <f t="shared" si="6"/>
        <v/>
      </c>
    </row>
    <row r="8" spans="1:52" x14ac:dyDescent="0.25">
      <c r="A8" s="67">
        <f>IF(B8="MATIERE",VLOOKUP($C8,MATIERE!$B$2:$K$601,10,0),IF(B8="MOA",VLOOKUP($C8,ATELIER!$B$2:$K$291,10,0),IF(B8="MOC",VLOOKUP($C8,CHANTIER!$B$2:$K$291,10,0),IF(B8="MP",VLOOKUP($C8,MINIPELLE!$B$2:$K$291,10,0),""))))</f>
        <v>54</v>
      </c>
      <c r="B8" s="50" t="s">
        <v>295</v>
      </c>
      <c r="C8" s="50" t="s">
        <v>306</v>
      </c>
      <c r="D8" s="50" t="s">
        <v>8</v>
      </c>
      <c r="E8" s="89"/>
      <c r="F8" s="90"/>
      <c r="G8" s="90"/>
      <c r="H8" s="89"/>
      <c r="I8" s="90"/>
      <c r="J8" s="90"/>
      <c r="K8" s="89"/>
      <c r="L8" s="90"/>
      <c r="M8" s="90"/>
      <c r="N8" s="89"/>
      <c r="O8" s="90"/>
      <c r="P8" s="90"/>
      <c r="Q8" s="89">
        <v>1</v>
      </c>
      <c r="R8" s="90"/>
      <c r="S8" s="90"/>
      <c r="T8" s="89">
        <v>1</v>
      </c>
      <c r="U8" s="90"/>
      <c r="V8" s="90"/>
      <c r="W8" s="89"/>
      <c r="X8" s="90"/>
      <c r="Y8" s="90"/>
      <c r="Z8" s="89"/>
      <c r="AA8" s="90"/>
      <c r="AB8" s="90"/>
      <c r="AC8" s="50" t="str">
        <f t="shared" si="7"/>
        <v/>
      </c>
      <c r="AF8" s="50" t="str">
        <f t="shared" si="0"/>
        <v/>
      </c>
      <c r="AI8" s="50" t="str">
        <f t="shared" si="1"/>
        <v/>
      </c>
      <c r="AL8" s="50" t="str">
        <f t="shared" si="2"/>
        <v/>
      </c>
      <c r="AO8" s="50" t="str">
        <f t="shared" si="3"/>
        <v xml:space="preserve">INSERT INTO SC_SystemeProduits(RefDimension,NomSysteme,typePresta,ligne,Quantite,formule,cte1,DateModif) values (10,'TCFVBACFH','MATIERE',54,1,null,null,now());
</v>
      </c>
      <c r="AR8" s="50" t="str">
        <f t="shared" si="4"/>
        <v xml:space="preserve">INSERT INTO SC_SystemeProduits(RefDimension,NomSysteme,typePresta,ligne,Quantite,formule,cte1,DateModif) values (11,'TCFVBACFH','MATIERE',54,1,null,null,now());
</v>
      </c>
      <c r="AU8" s="50" t="str">
        <f t="shared" si="5"/>
        <v/>
      </c>
      <c r="AX8" s="50" t="str">
        <f t="shared" si="6"/>
        <v/>
      </c>
    </row>
    <row r="9" spans="1:52" x14ac:dyDescent="0.25">
      <c r="A9" s="67">
        <f>IF(B9="MATIERE",VLOOKUP($C9,MATIERE!$B$2:$K$601,10,0),IF(B9="MOA",VLOOKUP($C9,ATELIER!$B$2:$K$291,10,0),IF(B9="MOC",VLOOKUP($C9,CHANTIER!$B$2:$K$291,10,0),IF(B9="MP",VLOOKUP($C9,MINIPELLE!$B$2:$K$291,10,0),""))))</f>
        <v>55</v>
      </c>
      <c r="B9" s="50" t="s">
        <v>295</v>
      </c>
      <c r="C9" s="50" t="s">
        <v>307</v>
      </c>
      <c r="D9" s="50" t="s">
        <v>8</v>
      </c>
      <c r="E9" s="89"/>
      <c r="F9" s="90"/>
      <c r="G9" s="90"/>
      <c r="H9" s="89"/>
      <c r="I9" s="90"/>
      <c r="J9" s="90"/>
      <c r="K9" s="89"/>
      <c r="L9" s="90"/>
      <c r="M9" s="90"/>
      <c r="N9" s="89"/>
      <c r="O9" s="90"/>
      <c r="P9" s="90"/>
      <c r="Q9" s="89"/>
      <c r="R9" s="90"/>
      <c r="S9" s="90"/>
      <c r="T9" s="89"/>
      <c r="U9" s="90"/>
      <c r="V9" s="90"/>
      <c r="W9" s="89">
        <v>1</v>
      </c>
      <c r="X9" s="90"/>
      <c r="Y9" s="90"/>
      <c r="Z9" s="89">
        <v>1</v>
      </c>
      <c r="AA9" s="90"/>
      <c r="AB9" s="90"/>
      <c r="AC9" s="50" t="str">
        <f t="shared" si="7"/>
        <v/>
      </c>
      <c r="AF9" s="50" t="str">
        <f t="shared" si="0"/>
        <v/>
      </c>
      <c r="AI9" s="50" t="str">
        <f t="shared" si="1"/>
        <v/>
      </c>
      <c r="AL9" s="50" t="str">
        <f t="shared" si="2"/>
        <v/>
      </c>
      <c r="AO9" s="50" t="str">
        <f t="shared" si="3"/>
        <v/>
      </c>
      <c r="AR9" s="50" t="str">
        <f t="shared" si="4"/>
        <v/>
      </c>
      <c r="AU9" s="50" t="str">
        <f t="shared" si="5"/>
        <v xml:space="preserve">INSERT INTO SC_SystemeProduits(RefDimension,NomSysteme,typePresta,ligne,Quantite,formule,cte1,DateModif) values (17,'TCFVBACFH','MATIERE',55,1,null,null,now());
</v>
      </c>
      <c r="AX9" s="50" t="str">
        <f t="shared" si="6"/>
        <v xml:space="preserve">INSERT INTO SC_SystemeProduits(RefDimension,NomSysteme,typePresta,ligne,Quantite,formule,cte1,DateModif) values (18,'TCFVBACFH','MATIERE',55,1,null,null,now());
</v>
      </c>
    </row>
    <row r="10" spans="1:52" x14ac:dyDescent="0.25">
      <c r="A10" s="67">
        <f>IF(B10="MATIERE",VLOOKUP($C10,MATIERE!$B$2:$K$601,10,0),IF(B10="MOA",VLOOKUP($C10,ATELIER!$B$2:$K$291,10,0),IF(B10="MOC",VLOOKUP($C10,CHANTIER!$B$2:$K$291,10,0),IF(B10="MP",VLOOKUP($C10,MINIPELLE!$B$2:$K$291,10,0),""))))</f>
        <v>180</v>
      </c>
      <c r="B10" s="50" t="s">
        <v>295</v>
      </c>
      <c r="C10" s="50" t="s">
        <v>248</v>
      </c>
      <c r="D10" s="50" t="s">
        <v>8</v>
      </c>
      <c r="E10" s="89">
        <v>36</v>
      </c>
      <c r="F10" s="90" t="s">
        <v>714</v>
      </c>
      <c r="G10" s="90" t="s">
        <v>715</v>
      </c>
      <c r="H10" s="89">
        <v>60</v>
      </c>
      <c r="I10" s="90" t="s">
        <v>714</v>
      </c>
      <c r="J10" s="90" t="s">
        <v>715</v>
      </c>
      <c r="K10" s="89">
        <v>72</v>
      </c>
      <c r="L10" s="90" t="s">
        <v>714</v>
      </c>
      <c r="M10" s="90" t="s">
        <v>715</v>
      </c>
      <c r="N10" s="89">
        <v>120</v>
      </c>
      <c r="O10" s="90" t="s">
        <v>714</v>
      </c>
      <c r="P10" s="90" t="s">
        <v>715</v>
      </c>
      <c r="Q10" s="89">
        <v>144</v>
      </c>
      <c r="R10" s="90" t="s">
        <v>714</v>
      </c>
      <c r="S10" s="90" t="s">
        <v>715</v>
      </c>
      <c r="T10" s="89">
        <v>144</v>
      </c>
      <c r="U10" s="90" t="s">
        <v>714</v>
      </c>
      <c r="V10" s="90" t="s">
        <v>715</v>
      </c>
      <c r="W10" s="89">
        <v>240</v>
      </c>
      <c r="X10" s="90" t="s">
        <v>714</v>
      </c>
      <c r="Y10" s="90" t="s">
        <v>715</v>
      </c>
      <c r="Z10" s="89">
        <v>240</v>
      </c>
      <c r="AA10" s="90" t="s">
        <v>714</v>
      </c>
      <c r="AB10" s="90" t="s">
        <v>715</v>
      </c>
      <c r="AC10" s="50" t="str">
        <f t="shared" si="7"/>
        <v xml:space="preserve">INSERT INTO SC_SystemeProduits(RefDimension,NomSysteme,typePresta,ligne,Quantite,formule,cte1,DateModif) values (2,'TCFVBACFH','MATIERE',180,null,'6*CTE1','SURFACE',now());
</v>
      </c>
      <c r="AF10" s="50" t="str">
        <f t="shared" si="0"/>
        <v xml:space="preserve">INSERT INTO SC_SystemeProduits(RefDimension,NomSysteme,typePresta,ligne,Quantite,formule,cte1,DateModif) values (4,'TCFVBACFH','MATIERE',180,null,'6*CTE1','SURFACE',now());
</v>
      </c>
      <c r="AI10" s="50" t="str">
        <f t="shared" si="1"/>
        <v xml:space="preserve">INSERT INTO SC_SystemeProduits(RefDimension,NomSysteme,typePresta,ligne,Quantite,formule,cte1,DateModif) values (5,'TCFVBACFH','MATIERE',180,null,'6*CTE1','SURFACE',now());
</v>
      </c>
      <c r="AL10" s="50" t="str">
        <f t="shared" si="2"/>
        <v xml:space="preserve">INSERT INTO SC_SystemeProduits(RefDimension,NomSysteme,typePresta,ligne,Quantite,formule,cte1,DateModif) values (9,'TCFVBACFH','MATIERE',180,null,'6*CTE1','SURFACE',now());
</v>
      </c>
      <c r="AO10" s="50" t="str">
        <f t="shared" si="3"/>
        <v xml:space="preserve">INSERT INTO SC_SystemeProduits(RefDimension,NomSysteme,typePresta,ligne,Quantite,formule,cte1,DateModif) values (10,'TCFVBACFH','MATIERE',180,null,'6*CTE1','SURFACE',now());
</v>
      </c>
      <c r="AR10" s="50" t="str">
        <f t="shared" si="4"/>
        <v xml:space="preserve">INSERT INTO SC_SystemeProduits(RefDimension,NomSysteme,typePresta,ligne,Quantite,formule,cte1,DateModif) values (11,'TCFVBACFH','MATIERE',180,null,'6*CTE1','SURFACE',now());
</v>
      </c>
      <c r="AU10" s="50" t="str">
        <f t="shared" si="5"/>
        <v xml:space="preserve">INSERT INTO SC_SystemeProduits(RefDimension,NomSysteme,typePresta,ligne,Quantite,formule,cte1,DateModif) values (17,'TCFVBACFH','MATIERE',180,null,'6*CTE1','SURFACE',now());
</v>
      </c>
      <c r="AX10" s="50" t="str">
        <f t="shared" si="6"/>
        <v xml:space="preserve">INSERT INTO SC_SystemeProduits(RefDimension,NomSysteme,typePresta,ligne,Quantite,formule,cte1,DateModif) values (18,'TCFVBACFH','MATIERE',180,null,'6*CTE1','SURFACE',now());
</v>
      </c>
    </row>
    <row r="11" spans="1:52" x14ac:dyDescent="0.25">
      <c r="A11" s="126">
        <f>IF(B11="MATIERE",VLOOKUP($C11,MATIERE!$B$2:$K$601,10,0),IF(B11="MOA",VLOOKUP($C11,ATELIER!$B$2:$K$291,10,0),IF(B11="MOC",VLOOKUP($C11,CHANTIER!$B$2:$K$291,10,0),IF(B11="MP",VLOOKUP($C11,MINIPELLE!$B$2:$K$291,10,0),""))))</f>
        <v>576</v>
      </c>
      <c r="B11" s="69" t="s">
        <v>295</v>
      </c>
      <c r="C11" s="69" t="s">
        <v>2060</v>
      </c>
      <c r="D11" s="69" t="s">
        <v>8</v>
      </c>
      <c r="E11" s="69">
        <v>1</v>
      </c>
      <c r="F11" s="90"/>
      <c r="G11" s="90"/>
      <c r="H11" s="89">
        <v>0</v>
      </c>
      <c r="I11" s="90"/>
      <c r="J11" s="90"/>
      <c r="K11" s="89">
        <v>0</v>
      </c>
      <c r="L11" s="90"/>
      <c r="M11" s="90"/>
      <c r="N11" s="89">
        <v>0</v>
      </c>
      <c r="O11" s="90"/>
      <c r="P11" s="90"/>
      <c r="Q11" s="89">
        <v>0</v>
      </c>
      <c r="R11" s="90"/>
      <c r="S11" s="90"/>
      <c r="T11" s="89">
        <v>0</v>
      </c>
      <c r="U11" s="90"/>
      <c r="V11" s="90"/>
      <c r="W11" s="89">
        <v>0</v>
      </c>
      <c r="X11" s="90"/>
      <c r="Y11" s="90"/>
      <c r="Z11" s="89">
        <v>0</v>
      </c>
      <c r="AA11" s="90"/>
      <c r="AB11" s="90"/>
      <c r="AC11" s="50" t="str">
        <f t="shared" si="7"/>
        <v xml:space="preserve">INSERT INTO SC_SystemeProduits(RefDimension,NomSysteme,typePresta,ligne,Quantite,formule,cte1,DateModif) values (2,'TCFVBACFH','MATIERE',576,1,null,null,now());
</v>
      </c>
      <c r="AF11" s="50" t="str">
        <f t="shared" si="0"/>
        <v xml:space="preserve">INSERT INTO SC_SystemeProduits(RefDimension,NomSysteme,typePresta,ligne,Quantite,formule,cte1,DateModif) values (4,'TCFVBACFH','MATIERE',576,0,null,null,now());
</v>
      </c>
      <c r="AI11" s="50" t="str">
        <f t="shared" si="1"/>
        <v xml:space="preserve">INSERT INTO SC_SystemeProduits(RefDimension,NomSysteme,typePresta,ligne,Quantite,formule,cte1,DateModif) values (5,'TCFVBACFH','MATIERE',576,0,null,null,now());
</v>
      </c>
      <c r="AL11" s="50" t="str">
        <f t="shared" si="2"/>
        <v xml:space="preserve">INSERT INTO SC_SystemeProduits(RefDimension,NomSysteme,typePresta,ligne,Quantite,formule,cte1,DateModif) values (9,'TCFVBACFH','MATIERE',576,0,null,null,now());
</v>
      </c>
      <c r="AO11" s="50" t="str">
        <f t="shared" si="3"/>
        <v xml:space="preserve">INSERT INTO SC_SystemeProduits(RefDimension,NomSysteme,typePresta,ligne,Quantite,formule,cte1,DateModif) values (10,'TCFVBACFH','MATIERE',576,0,null,null,now());
</v>
      </c>
      <c r="AR11" s="50" t="str">
        <f t="shared" si="4"/>
        <v xml:space="preserve">INSERT INTO SC_SystemeProduits(RefDimension,NomSysteme,typePresta,ligne,Quantite,formule,cte1,DateModif) values (11,'TCFVBACFH','MATIERE',576,0,null,null,now());
</v>
      </c>
      <c r="AU11" s="50" t="str">
        <f t="shared" si="5"/>
        <v xml:space="preserve">INSERT INTO SC_SystemeProduits(RefDimension,NomSysteme,typePresta,ligne,Quantite,formule,cte1,DateModif) values (17,'TCFVBACFH','MATIERE',576,0,null,null,now());
</v>
      </c>
      <c r="AX11" s="50" t="str">
        <f t="shared" si="6"/>
        <v xml:space="preserve">INSERT INTO SC_SystemeProduits(RefDimension,NomSysteme,typePresta,ligne,Quantite,formule,cte1,DateModif) values (18,'TCFVBACFH','MATIERE',576,0,null,null,now());
</v>
      </c>
    </row>
    <row r="12" spans="1:52" x14ac:dyDescent="0.25">
      <c r="A12" s="67">
        <f>IF(B12="MATIERE",VLOOKUP($C12,MATIERE!$B$2:$K$601,10,0),IF(B12="MOA",VLOOKUP($C12,ATELIER!$B$2:$K$291,10,0),IF(B12="MOC",VLOOKUP($C12,CHANTIER!$B$2:$K$291,10,0),IF(B12="MP",VLOOKUP($C12,MINIPELLE!$B$2:$K$291,10,0),""))))</f>
        <v>375</v>
      </c>
      <c r="B12" s="50" t="s">
        <v>295</v>
      </c>
      <c r="C12" s="50" t="s">
        <v>250</v>
      </c>
      <c r="D12" s="50" t="s">
        <v>285</v>
      </c>
      <c r="E12" s="89">
        <v>4.4000000000000004</v>
      </c>
      <c r="F12" s="90" t="s">
        <v>721</v>
      </c>
      <c r="G12" s="90" t="s">
        <v>715</v>
      </c>
      <c r="H12" s="89">
        <v>6</v>
      </c>
      <c r="I12" s="90" t="s">
        <v>721</v>
      </c>
      <c r="J12" s="90" t="s">
        <v>715</v>
      </c>
      <c r="K12" s="89">
        <v>6.8000000000000007</v>
      </c>
      <c r="L12" s="90" t="s">
        <v>721</v>
      </c>
      <c r="M12" s="90" t="s">
        <v>715</v>
      </c>
      <c r="N12" s="89">
        <v>10</v>
      </c>
      <c r="O12" s="90" t="s">
        <v>721</v>
      </c>
      <c r="P12" s="90" t="s">
        <v>715</v>
      </c>
      <c r="Q12" s="89">
        <v>11.600000000000001</v>
      </c>
      <c r="R12" s="90" t="s">
        <v>721</v>
      </c>
      <c r="S12" s="90" t="s">
        <v>715</v>
      </c>
      <c r="T12" s="89">
        <v>11.600000000000001</v>
      </c>
      <c r="U12" s="90" t="s">
        <v>721</v>
      </c>
      <c r="V12" s="90" t="s">
        <v>715</v>
      </c>
      <c r="W12" s="89">
        <v>18</v>
      </c>
      <c r="X12" s="90" t="s">
        <v>721</v>
      </c>
      <c r="Y12" s="90" t="s">
        <v>715</v>
      </c>
      <c r="Z12" s="89">
        <v>18</v>
      </c>
      <c r="AA12" s="90" t="s">
        <v>721</v>
      </c>
      <c r="AB12" s="90" t="s">
        <v>715</v>
      </c>
      <c r="AC12" s="50" t="str">
        <f t="shared" si="7"/>
        <v xml:space="preserve">INSERT INTO SC_SystemeProduits(RefDimension,NomSysteme,typePresta,ligne,Quantite,formule,cte1,DateModif) values (2,'TCFVBACFH','MATIERE',375,null,'1.6*0.25*CTE1','SURFACE',now());
</v>
      </c>
      <c r="AF12" s="50" t="str">
        <f t="shared" si="0"/>
        <v xml:space="preserve">INSERT INTO SC_SystemeProduits(RefDimension,NomSysteme,typePresta,ligne,Quantite,formule,cte1,DateModif) values (4,'TCFVBACFH','MATIERE',375,null,'1.6*0.25*CTE1','SURFACE',now());
</v>
      </c>
      <c r="AI12" s="50" t="str">
        <f t="shared" si="1"/>
        <v xml:space="preserve">INSERT INTO SC_SystemeProduits(RefDimension,NomSysteme,typePresta,ligne,Quantite,formule,cte1,DateModif) values (5,'TCFVBACFH','MATIERE',375,null,'1.6*0.25*CTE1','SURFACE',now());
</v>
      </c>
      <c r="AL12" s="50" t="str">
        <f t="shared" si="2"/>
        <v xml:space="preserve">INSERT INTO SC_SystemeProduits(RefDimension,NomSysteme,typePresta,ligne,Quantite,formule,cte1,DateModif) values (9,'TCFVBACFH','MATIERE',375,null,'1.6*0.25*CTE1','SURFACE',now());
</v>
      </c>
      <c r="AO12" s="50" t="str">
        <f t="shared" si="3"/>
        <v xml:space="preserve">INSERT INTO SC_SystemeProduits(RefDimension,NomSysteme,typePresta,ligne,Quantite,formule,cte1,DateModif) values (10,'TCFVBACFH','MATIERE',375,null,'1.6*0.25*CTE1','SURFACE',now());
</v>
      </c>
      <c r="AR12" s="50" t="str">
        <f t="shared" si="4"/>
        <v xml:space="preserve">INSERT INTO SC_SystemeProduits(RefDimension,NomSysteme,typePresta,ligne,Quantite,formule,cte1,DateModif) values (11,'TCFVBACFH','MATIERE',375,null,'1.6*0.25*CTE1','SURFACE',now());
</v>
      </c>
      <c r="AU12" s="50" t="str">
        <f t="shared" si="5"/>
        <v xml:space="preserve">INSERT INTO SC_SystemeProduits(RefDimension,NomSysteme,typePresta,ligne,Quantite,formule,cte1,DateModif) values (17,'TCFVBACFH','MATIERE',375,null,'1.6*0.25*CTE1','SURFACE',now());
</v>
      </c>
      <c r="AX12" s="50" t="str">
        <f t="shared" si="6"/>
        <v xml:space="preserve">INSERT INTO SC_SystemeProduits(RefDimension,NomSysteme,typePresta,ligne,Quantite,formule,cte1,DateModif) values (18,'TCFVBACFH','MATIERE',375,null,'1.6*0.25*CTE1','SURFACE',now());
</v>
      </c>
    </row>
    <row r="13" spans="1:52" x14ac:dyDescent="0.25">
      <c r="A13" s="67">
        <f>IF(B13="MATIERE",VLOOKUP($C13,MATIERE!$B$2:$K$601,10,0),IF(B13="MOA",VLOOKUP($C13,ATELIER!$B$2:$K$291,10,0),IF(B13="MOC",VLOOKUP($C13,CHANTIER!$B$2:$K$291,10,0),IF(B13="MP",VLOOKUP($C13,MINIPELLE!$B$2:$K$291,10,0),""))))</f>
        <v>373</v>
      </c>
      <c r="B13" s="50" t="s">
        <v>295</v>
      </c>
      <c r="C13" s="50" t="s">
        <v>251</v>
      </c>
      <c r="D13" s="50" t="s">
        <v>285</v>
      </c>
      <c r="E13" s="89">
        <v>2.62</v>
      </c>
      <c r="F13" s="90" t="s">
        <v>722</v>
      </c>
      <c r="G13" s="90" t="s">
        <v>715</v>
      </c>
      <c r="H13" s="89">
        <v>3.7</v>
      </c>
      <c r="I13" s="90" t="s">
        <v>722</v>
      </c>
      <c r="J13" s="90" t="s">
        <v>715</v>
      </c>
      <c r="K13" s="89">
        <v>4.24</v>
      </c>
      <c r="L13" s="90" t="s">
        <v>722</v>
      </c>
      <c r="M13" s="90" t="s">
        <v>715</v>
      </c>
      <c r="N13" s="89">
        <v>6.4</v>
      </c>
      <c r="O13" s="90" t="s">
        <v>722</v>
      </c>
      <c r="P13" s="90" t="s">
        <v>715</v>
      </c>
      <c r="Q13" s="89">
        <v>7.4799999999999995</v>
      </c>
      <c r="R13" s="90" t="s">
        <v>722</v>
      </c>
      <c r="S13" s="90" t="s">
        <v>715</v>
      </c>
      <c r="T13" s="89">
        <v>7.4799999999999995</v>
      </c>
      <c r="U13" s="90" t="s">
        <v>722</v>
      </c>
      <c r="V13" s="90" t="s">
        <v>715</v>
      </c>
      <c r="W13" s="89">
        <v>11.8</v>
      </c>
      <c r="X13" s="90" t="s">
        <v>722</v>
      </c>
      <c r="Y13" s="90" t="s">
        <v>715</v>
      </c>
      <c r="Z13" s="89">
        <v>11.8</v>
      </c>
      <c r="AA13" s="90" t="s">
        <v>722</v>
      </c>
      <c r="AB13" s="90" t="s">
        <v>715</v>
      </c>
      <c r="AC13" s="50" t="str">
        <f t="shared" si="7"/>
        <v xml:space="preserve">INSERT INTO SC_SystemeProduits(RefDimension,NomSysteme,typePresta,ligne,Quantite,formule,cte1,DateModif) values (2,'TCFVBACFH','MATIERE',373,null,'1.8*0.15*CTE1','SURFACE',now());
</v>
      </c>
      <c r="AF13" s="50" t="str">
        <f t="shared" si="0"/>
        <v xml:space="preserve">INSERT INTO SC_SystemeProduits(RefDimension,NomSysteme,typePresta,ligne,Quantite,formule,cte1,DateModif) values (4,'TCFVBACFH','MATIERE',373,null,'1.8*0.15*CTE1','SURFACE',now());
</v>
      </c>
      <c r="AI13" s="50" t="str">
        <f t="shared" si="1"/>
        <v xml:space="preserve">INSERT INTO SC_SystemeProduits(RefDimension,NomSysteme,typePresta,ligne,Quantite,formule,cte1,DateModif) values (5,'TCFVBACFH','MATIERE',373,null,'1.8*0.15*CTE1','SURFACE',now());
</v>
      </c>
      <c r="AL13" s="50" t="str">
        <f t="shared" si="2"/>
        <v xml:space="preserve">INSERT INTO SC_SystemeProduits(RefDimension,NomSysteme,typePresta,ligne,Quantite,formule,cte1,DateModif) values (9,'TCFVBACFH','MATIERE',373,null,'1.8*0.15*CTE1','SURFACE',now());
</v>
      </c>
      <c r="AO13" s="50" t="str">
        <f t="shared" si="3"/>
        <v xml:space="preserve">INSERT INTO SC_SystemeProduits(RefDimension,NomSysteme,typePresta,ligne,Quantite,formule,cte1,DateModif) values (10,'TCFVBACFH','MATIERE',373,null,'1.8*0.15*CTE1','SURFACE',now());
</v>
      </c>
      <c r="AR13" s="50" t="str">
        <f t="shared" si="4"/>
        <v xml:space="preserve">INSERT INTO SC_SystemeProduits(RefDimension,NomSysteme,typePresta,ligne,Quantite,formule,cte1,DateModif) values (11,'TCFVBACFH','MATIERE',373,null,'1.8*0.15*CTE1','SURFACE',now());
</v>
      </c>
      <c r="AU13" s="50" t="str">
        <f t="shared" si="5"/>
        <v xml:space="preserve">INSERT INTO SC_SystemeProduits(RefDimension,NomSysteme,typePresta,ligne,Quantite,formule,cte1,DateModif) values (17,'TCFVBACFH','MATIERE',373,null,'1.8*0.15*CTE1','SURFACE',now());
</v>
      </c>
      <c r="AX13" s="50" t="str">
        <f t="shared" si="6"/>
        <v xml:space="preserve">INSERT INTO SC_SystemeProduits(RefDimension,NomSysteme,typePresta,ligne,Quantite,formule,cte1,DateModif) values (18,'TCFVBACFH','MATIERE',373,null,'1.8*0.15*CTE1','SURFACE',now());
</v>
      </c>
    </row>
    <row r="14" spans="1:52" x14ac:dyDescent="0.25">
      <c r="A14" s="67">
        <f>IF(B14="MATIERE",VLOOKUP($C14,MATIERE!$B$2:$K$601,10,0),IF(B14="MOA",VLOOKUP($C14,ATELIER!$B$2:$K$291,10,0),IF(B14="MOC",VLOOKUP($C14,CHANTIER!$B$2:$K$291,10,0),IF(B14="MP",VLOOKUP($C14,MINIPELLE!$B$2:$K$291,10,0),""))))</f>
        <v>376</v>
      </c>
      <c r="B14" s="50" t="s">
        <v>295</v>
      </c>
      <c r="C14" s="50" t="s">
        <v>252</v>
      </c>
      <c r="D14" s="50" t="s">
        <v>285</v>
      </c>
      <c r="E14" s="89">
        <v>3.9200000000000004</v>
      </c>
      <c r="F14" s="90" t="s">
        <v>723</v>
      </c>
      <c r="G14" s="90" t="s">
        <v>715</v>
      </c>
      <c r="H14" s="89">
        <v>5.2</v>
      </c>
      <c r="I14" s="90" t="s">
        <v>723</v>
      </c>
      <c r="J14" s="90" t="s">
        <v>715</v>
      </c>
      <c r="K14" s="89">
        <v>5.8400000000000007</v>
      </c>
      <c r="L14" s="90" t="s">
        <v>723</v>
      </c>
      <c r="M14" s="90" t="s">
        <v>715</v>
      </c>
      <c r="N14" s="89">
        <v>8.4</v>
      </c>
      <c r="O14" s="90" t="s">
        <v>723</v>
      </c>
      <c r="P14" s="90" t="s">
        <v>715</v>
      </c>
      <c r="Q14" s="89">
        <v>9.6800000000000015</v>
      </c>
      <c r="R14" s="90" t="s">
        <v>723</v>
      </c>
      <c r="S14" s="90" t="s">
        <v>715</v>
      </c>
      <c r="T14" s="89">
        <v>9.6800000000000015</v>
      </c>
      <c r="U14" s="90" t="s">
        <v>723</v>
      </c>
      <c r="V14" s="90" t="s">
        <v>715</v>
      </c>
      <c r="W14" s="89">
        <v>14.8</v>
      </c>
      <c r="X14" s="90" t="s">
        <v>723</v>
      </c>
      <c r="Y14" s="90" t="s">
        <v>715</v>
      </c>
      <c r="Z14" s="89">
        <v>14.8</v>
      </c>
      <c r="AA14" s="90" t="s">
        <v>723</v>
      </c>
      <c r="AB14" s="90" t="s">
        <v>715</v>
      </c>
      <c r="AC14" s="50" t="str">
        <f t="shared" si="7"/>
        <v xml:space="preserve">INSERT INTO SC_SystemeProduits(RefDimension,NomSysteme,typePresta,ligne,Quantite,formule,cte1,DateModif) values (2,'TCFVBACFH','MATIERE',376,null,'1.6*0.2*CTE1','SURFACE',now());
</v>
      </c>
      <c r="AF14" s="50" t="str">
        <f t="shared" si="0"/>
        <v xml:space="preserve">INSERT INTO SC_SystemeProduits(RefDimension,NomSysteme,typePresta,ligne,Quantite,formule,cte1,DateModif) values (4,'TCFVBACFH','MATIERE',376,null,'1.6*0.2*CTE1','SURFACE',now());
</v>
      </c>
      <c r="AI14" s="50" t="str">
        <f t="shared" si="1"/>
        <v xml:space="preserve">INSERT INTO SC_SystemeProduits(RefDimension,NomSysteme,typePresta,ligne,Quantite,formule,cte1,DateModif) values (5,'TCFVBACFH','MATIERE',376,null,'1.6*0.2*CTE1','SURFACE',now());
</v>
      </c>
      <c r="AL14" s="50" t="str">
        <f t="shared" si="2"/>
        <v xml:space="preserve">INSERT INTO SC_SystemeProduits(RefDimension,NomSysteme,typePresta,ligne,Quantite,formule,cte1,DateModif) values (9,'TCFVBACFH','MATIERE',376,null,'1.6*0.2*CTE1','SURFACE',now());
</v>
      </c>
      <c r="AO14" s="50" t="str">
        <f t="shared" si="3"/>
        <v xml:space="preserve">INSERT INTO SC_SystemeProduits(RefDimension,NomSysteme,typePresta,ligne,Quantite,formule,cte1,DateModif) values (10,'TCFVBACFH','MATIERE',376,null,'1.6*0.2*CTE1','SURFACE',now());
</v>
      </c>
      <c r="AR14" s="50" t="str">
        <f t="shared" si="4"/>
        <v xml:space="preserve">INSERT INTO SC_SystemeProduits(RefDimension,NomSysteme,typePresta,ligne,Quantite,formule,cte1,DateModif) values (11,'TCFVBACFH','MATIERE',376,null,'1.6*0.2*CTE1','SURFACE',now());
</v>
      </c>
      <c r="AU14" s="50" t="str">
        <f t="shared" si="5"/>
        <v xml:space="preserve">INSERT INTO SC_SystemeProduits(RefDimension,NomSysteme,typePresta,ligne,Quantite,formule,cte1,DateModif) values (17,'TCFVBACFH','MATIERE',376,null,'1.6*0.2*CTE1','SURFACE',now());
</v>
      </c>
      <c r="AX14" s="50" t="str">
        <f t="shared" si="6"/>
        <v xml:space="preserve">INSERT INTO SC_SystemeProduits(RefDimension,NomSysteme,typePresta,ligne,Quantite,formule,cte1,DateModif) values (18,'TCFVBACFH','MATIERE',376,null,'1.6*0.2*CTE1','SURFACE',now());
</v>
      </c>
    </row>
    <row r="15" spans="1:52" x14ac:dyDescent="0.25">
      <c r="A15" s="67">
        <f>IF(B15="MATIERE",VLOOKUP($C15,MATIERE!$B$2:$K$601,10,0),IF(B15="MOA",VLOOKUP($C15,ATELIER!$B$2:$K$291,10,0),IF(B15="MOC",VLOOKUP($C15,CHANTIER!$B$2:$K$291,10,0),IF(B15="MP",VLOOKUP($C15,MINIPELLE!$B$2:$K$291,10,0),""))))</f>
        <v>374</v>
      </c>
      <c r="B15" s="50" t="s">
        <v>295</v>
      </c>
      <c r="C15" s="50" t="s">
        <v>277</v>
      </c>
      <c r="D15" s="50" t="s">
        <v>285</v>
      </c>
      <c r="E15" s="89">
        <v>0.54000000000000015</v>
      </c>
      <c r="F15" s="90" t="s">
        <v>724</v>
      </c>
      <c r="G15" s="90" t="s">
        <v>715</v>
      </c>
      <c r="H15" s="89">
        <v>0.9</v>
      </c>
      <c r="I15" s="90" t="s">
        <v>724</v>
      </c>
      <c r="J15" s="90" t="s">
        <v>715</v>
      </c>
      <c r="K15" s="89">
        <v>1.0800000000000003</v>
      </c>
      <c r="L15" s="90" t="s">
        <v>724</v>
      </c>
      <c r="M15" s="90" t="s">
        <v>715</v>
      </c>
      <c r="N15" s="89">
        <v>1.8</v>
      </c>
      <c r="O15" s="90" t="s">
        <v>724</v>
      </c>
      <c r="P15" s="90" t="s">
        <v>715</v>
      </c>
      <c r="Q15" s="89">
        <v>2.1600000000000006</v>
      </c>
      <c r="R15" s="90" t="s">
        <v>724</v>
      </c>
      <c r="S15" s="90" t="s">
        <v>715</v>
      </c>
      <c r="T15" s="89">
        <v>2.1600000000000006</v>
      </c>
      <c r="U15" s="90" t="s">
        <v>724</v>
      </c>
      <c r="V15" s="90" t="s">
        <v>715</v>
      </c>
      <c r="W15" s="89">
        <v>3.6</v>
      </c>
      <c r="X15" s="90" t="s">
        <v>724</v>
      </c>
      <c r="Y15" s="90" t="s">
        <v>715</v>
      </c>
      <c r="Z15" s="89">
        <v>3.6</v>
      </c>
      <c r="AA15" s="90" t="s">
        <v>724</v>
      </c>
      <c r="AB15" s="90" t="s">
        <v>715</v>
      </c>
      <c r="AC15" s="50" t="str">
        <f t="shared" si="7"/>
        <v xml:space="preserve">INSERT INTO SC_SystemeProduits(RefDimension,NomSysteme,typePresta,ligne,Quantite,formule,cte1,DateModif) values (2,'TCFVBACFH','MATIERE',374,null,'1.25*0.05*CTE1','SURFACE',now());
</v>
      </c>
      <c r="AF15" s="50" t="str">
        <f t="shared" si="0"/>
        <v xml:space="preserve">INSERT INTO SC_SystemeProduits(RefDimension,NomSysteme,typePresta,ligne,Quantite,formule,cte1,DateModif) values (4,'TCFVBACFH','MATIERE',374,null,'1.25*0.05*CTE1','SURFACE',now());
</v>
      </c>
      <c r="AI15" s="50" t="str">
        <f t="shared" si="1"/>
        <v xml:space="preserve">INSERT INTO SC_SystemeProduits(RefDimension,NomSysteme,typePresta,ligne,Quantite,formule,cte1,DateModif) values (5,'TCFVBACFH','MATIERE',374,null,'1.25*0.05*CTE1','SURFACE',now());
</v>
      </c>
      <c r="AL15" s="50" t="str">
        <f t="shared" si="2"/>
        <v xml:space="preserve">INSERT INTO SC_SystemeProduits(RefDimension,NomSysteme,typePresta,ligne,Quantite,formule,cte1,DateModif) values (9,'TCFVBACFH','MATIERE',374,null,'1.25*0.05*CTE1','SURFACE',now());
</v>
      </c>
      <c r="AO15" s="50" t="str">
        <f t="shared" si="3"/>
        <v xml:space="preserve">INSERT INTO SC_SystemeProduits(RefDimension,NomSysteme,typePresta,ligne,Quantite,formule,cte1,DateModif) values (10,'TCFVBACFH','MATIERE',374,null,'1.25*0.05*CTE1','SURFACE',now());
</v>
      </c>
      <c r="AR15" s="50" t="str">
        <f t="shared" si="4"/>
        <v xml:space="preserve">INSERT INTO SC_SystemeProduits(RefDimension,NomSysteme,typePresta,ligne,Quantite,formule,cte1,DateModif) values (11,'TCFVBACFH','MATIERE',374,null,'1.25*0.05*CTE1','SURFACE',now());
</v>
      </c>
      <c r="AU15" s="50" t="str">
        <f t="shared" si="5"/>
        <v xml:space="preserve">INSERT INTO SC_SystemeProduits(RefDimension,NomSysteme,typePresta,ligne,Quantite,formule,cte1,DateModif) values (17,'TCFVBACFH','MATIERE',374,null,'1.25*0.05*CTE1','SURFACE',now());
</v>
      </c>
      <c r="AX15" s="50" t="str">
        <f t="shared" si="6"/>
        <v xml:space="preserve">INSERT INTO SC_SystemeProduits(RefDimension,NomSysteme,typePresta,ligne,Quantite,formule,cte1,DateModif) values (18,'TCFVBACFH','MATIERE',374,null,'1.25*0.05*CTE1','SURFACE',now());
</v>
      </c>
    </row>
    <row r="16" spans="1:52" x14ac:dyDescent="0.25">
      <c r="A16" s="67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E16" s="89"/>
      <c r="F16" s="90"/>
      <c r="G16" s="90"/>
      <c r="H16" s="89"/>
      <c r="I16" s="90"/>
      <c r="J16" s="90"/>
      <c r="K16" s="89"/>
      <c r="L16" s="90"/>
      <c r="M16" s="90"/>
      <c r="N16" s="89"/>
      <c r="O16" s="90"/>
      <c r="P16" s="90"/>
      <c r="Q16" s="89"/>
      <c r="R16" s="90"/>
      <c r="S16" s="90"/>
      <c r="T16" s="89"/>
      <c r="U16" s="90"/>
      <c r="V16" s="90"/>
      <c r="W16" s="89"/>
      <c r="X16" s="90"/>
      <c r="Y16" s="90"/>
      <c r="Z16" s="89"/>
      <c r="AA16" s="90"/>
      <c r="AB16" s="90"/>
      <c r="AC16" s="50" t="str">
        <f t="shared" si="7"/>
        <v/>
      </c>
      <c r="AF16" s="50" t="str">
        <f t="shared" si="0"/>
        <v/>
      </c>
      <c r="AI16" s="50" t="str">
        <f t="shared" si="1"/>
        <v/>
      </c>
      <c r="AL16" s="50" t="str">
        <f t="shared" si="2"/>
        <v/>
      </c>
      <c r="AO16" s="50" t="str">
        <f t="shared" si="3"/>
        <v/>
      </c>
      <c r="AR16" s="50" t="str">
        <f t="shared" si="4"/>
        <v/>
      </c>
      <c r="AU16" s="50" t="str">
        <f t="shared" si="5"/>
        <v/>
      </c>
      <c r="AX16" s="50" t="str">
        <f t="shared" si="6"/>
        <v/>
      </c>
    </row>
    <row r="17" spans="1:50" x14ac:dyDescent="0.25">
      <c r="A17" s="67">
        <f>IF(B17="MATIERE",VLOOKUP($C17,MATIERE!$B$2:$K$601,10,0),IF(B17="MOA",VLOOKUP($C17,ATELIER!$B$2:$K$291,10,0),IF(B17="MOC",VLOOKUP($C17,CHANTIER!$B$2:$K$291,10,0),IF(B17="MP",VLOOKUP($C17,MINIPELLE!$B$2:$K$291,10,0),""))))</f>
        <v>28</v>
      </c>
      <c r="B17" s="50" t="s">
        <v>298</v>
      </c>
      <c r="C17" s="50" t="s">
        <v>58</v>
      </c>
      <c r="D17" s="50" t="s">
        <v>8</v>
      </c>
      <c r="E17" s="89">
        <v>1</v>
      </c>
      <c r="F17" s="90" t="s">
        <v>689</v>
      </c>
      <c r="G17" s="90" t="s">
        <v>720</v>
      </c>
      <c r="H17" s="89">
        <v>2</v>
      </c>
      <c r="I17" s="90" t="s">
        <v>689</v>
      </c>
      <c r="J17" s="90" t="s">
        <v>720</v>
      </c>
      <c r="K17" s="89">
        <v>2</v>
      </c>
      <c r="L17" s="90" t="s">
        <v>689</v>
      </c>
      <c r="M17" s="90" t="s">
        <v>720</v>
      </c>
      <c r="N17" s="89">
        <v>4</v>
      </c>
      <c r="O17" s="90" t="s">
        <v>689</v>
      </c>
      <c r="P17" s="90" t="s">
        <v>720</v>
      </c>
      <c r="Q17" s="89">
        <v>4</v>
      </c>
      <c r="R17" s="90" t="s">
        <v>689</v>
      </c>
      <c r="S17" s="90" t="s">
        <v>720</v>
      </c>
      <c r="T17" s="89">
        <v>4</v>
      </c>
      <c r="U17" s="90" t="s">
        <v>689</v>
      </c>
      <c r="V17" s="90" t="s">
        <v>720</v>
      </c>
      <c r="W17" s="89">
        <v>8</v>
      </c>
      <c r="X17" s="90" t="s">
        <v>689</v>
      </c>
      <c r="Y17" s="90" t="s">
        <v>720</v>
      </c>
      <c r="Z17" s="89">
        <v>8</v>
      </c>
      <c r="AA17" s="90" t="s">
        <v>689</v>
      </c>
      <c r="AB17" s="90" t="s">
        <v>720</v>
      </c>
      <c r="AC17" s="50" t="str">
        <f t="shared" si="7"/>
        <v xml:space="preserve">INSERT INTO SC_SystemeProduits(RefDimension,NomSysteme,typePresta,ligne,Quantite,formule,cte1,DateModif) values (2,'TCFVBACFH','MOA',28,null,'1*CTE1','NB_BAC',now());
</v>
      </c>
      <c r="AF17" s="50" t="str">
        <f t="shared" si="0"/>
        <v xml:space="preserve">INSERT INTO SC_SystemeProduits(RefDimension,NomSysteme,typePresta,ligne,Quantite,formule,cte1,DateModif) values (4,'TCFVBACFH','MOA',28,null,'1*CTE1','NB_BAC',now());
</v>
      </c>
      <c r="AI17" s="50" t="str">
        <f t="shared" si="1"/>
        <v xml:space="preserve">INSERT INTO SC_SystemeProduits(RefDimension,NomSysteme,typePresta,ligne,Quantite,formule,cte1,DateModif) values (5,'TCFVBACFH','MOA',28,null,'1*CTE1','NB_BAC',now());
</v>
      </c>
      <c r="AL17" s="50" t="str">
        <f t="shared" si="2"/>
        <v xml:space="preserve">INSERT INTO SC_SystemeProduits(RefDimension,NomSysteme,typePresta,ligne,Quantite,formule,cte1,DateModif) values (9,'TCFVBACFH','MOA',28,null,'1*CTE1','NB_BAC',now());
</v>
      </c>
      <c r="AO17" s="50" t="str">
        <f t="shared" si="3"/>
        <v xml:space="preserve">INSERT INTO SC_SystemeProduits(RefDimension,NomSysteme,typePresta,ligne,Quantite,formule,cte1,DateModif) values (10,'TCFVBACFH','MOA',28,null,'1*CTE1','NB_BAC',now());
</v>
      </c>
      <c r="AR17" s="50" t="str">
        <f t="shared" si="4"/>
        <v xml:space="preserve">INSERT INTO SC_SystemeProduits(RefDimension,NomSysteme,typePresta,ligne,Quantite,formule,cte1,DateModif) values (11,'TCFVBACFH','MOA',28,null,'1*CTE1','NB_BAC',now());
</v>
      </c>
      <c r="AU17" s="50" t="str">
        <f t="shared" si="5"/>
        <v xml:space="preserve">INSERT INTO SC_SystemeProduits(RefDimension,NomSysteme,typePresta,ligne,Quantite,formule,cte1,DateModif) values (17,'TCFVBACFH','MOA',28,null,'1*CTE1','NB_BAC',now());
</v>
      </c>
      <c r="AX17" s="50" t="str">
        <f t="shared" si="6"/>
        <v xml:space="preserve">INSERT INTO SC_SystemeProduits(RefDimension,NomSysteme,typePresta,ligne,Quantite,formule,cte1,DateModif) values (18,'TCFVBACFH','MOA',28,null,'1*CTE1','NB_BAC',now());
</v>
      </c>
    </row>
    <row r="18" spans="1:50" x14ac:dyDescent="0.25">
      <c r="A18" s="67">
        <f>IF(B18="MATIERE",VLOOKUP($C18,MATIERE!$B$2:$K$601,10,0),IF(B18="MOA",VLOOKUP($C18,ATELIER!$B$2:$K$291,10,0),IF(B18="MOC",VLOOKUP($C18,CHANTIER!$B$2:$K$291,10,0),IF(B18="MP",VLOOKUP($C18,MINIPELLE!$B$2:$K$291,10,0),""))))</f>
        <v>9</v>
      </c>
      <c r="B18" s="50" t="s">
        <v>298</v>
      </c>
      <c r="C18" s="50" t="s">
        <v>22</v>
      </c>
      <c r="D18" s="50" t="s">
        <v>8</v>
      </c>
      <c r="E18" s="89">
        <v>1</v>
      </c>
      <c r="F18" s="90"/>
      <c r="G18" s="90"/>
      <c r="H18" s="89">
        <v>0</v>
      </c>
      <c r="I18" s="90"/>
      <c r="J18" s="90"/>
      <c r="K18" s="89">
        <v>0</v>
      </c>
      <c r="L18" s="90"/>
      <c r="M18" s="90"/>
      <c r="N18" s="89">
        <v>0</v>
      </c>
      <c r="O18" s="90"/>
      <c r="P18" s="90"/>
      <c r="Q18" s="89">
        <v>0</v>
      </c>
      <c r="R18" s="90"/>
      <c r="S18" s="90"/>
      <c r="T18" s="89">
        <v>0</v>
      </c>
      <c r="U18" s="90"/>
      <c r="V18" s="90"/>
      <c r="W18" s="89">
        <v>0</v>
      </c>
      <c r="X18" s="90"/>
      <c r="Y18" s="90"/>
      <c r="Z18" s="89">
        <v>0</v>
      </c>
      <c r="AA18" s="90"/>
      <c r="AB18" s="90"/>
      <c r="AC18" s="50" t="str">
        <f t="shared" si="7"/>
        <v xml:space="preserve">INSERT INTO SC_SystemeProduits(RefDimension,NomSysteme,typePresta,ligne,Quantite,formule,cte1,DateModif) values (2,'TCFVBACFH','MOA',9,1,null,null,now());
</v>
      </c>
      <c r="AF18" s="50" t="str">
        <f t="shared" si="0"/>
        <v xml:space="preserve">INSERT INTO SC_SystemeProduits(RefDimension,NomSysteme,typePresta,ligne,Quantite,formule,cte1,DateModif) values (4,'TCFVBACFH','MOA',9,0,null,null,now());
</v>
      </c>
      <c r="AI18" s="50" t="str">
        <f t="shared" si="1"/>
        <v xml:space="preserve">INSERT INTO SC_SystemeProduits(RefDimension,NomSysteme,typePresta,ligne,Quantite,formule,cte1,DateModif) values (5,'TCFVBACFH','MOA',9,0,null,null,now());
</v>
      </c>
      <c r="AL18" s="50" t="str">
        <f t="shared" si="2"/>
        <v xml:space="preserve">INSERT INTO SC_SystemeProduits(RefDimension,NomSysteme,typePresta,ligne,Quantite,formule,cte1,DateModif) values (9,'TCFVBACFH','MOA',9,0,null,null,now());
</v>
      </c>
      <c r="AO18" s="50" t="str">
        <f t="shared" si="3"/>
        <v xml:space="preserve">INSERT INTO SC_SystemeProduits(RefDimension,NomSysteme,typePresta,ligne,Quantite,formule,cte1,DateModif) values (10,'TCFVBACFH','MOA',9,0,null,null,now());
</v>
      </c>
      <c r="AR18" s="50" t="str">
        <f t="shared" si="4"/>
        <v xml:space="preserve">INSERT INTO SC_SystemeProduits(RefDimension,NomSysteme,typePresta,ligne,Quantite,formule,cte1,DateModif) values (11,'TCFVBACFH','MOA',9,0,null,null,now());
</v>
      </c>
      <c r="AU18" s="50" t="str">
        <f t="shared" si="5"/>
        <v xml:space="preserve">INSERT INTO SC_SystemeProduits(RefDimension,NomSysteme,typePresta,ligne,Quantite,formule,cte1,DateModif) values (17,'TCFVBACFH','MOA',9,0,null,null,now());
</v>
      </c>
      <c r="AX18" s="50" t="str">
        <f t="shared" si="6"/>
        <v xml:space="preserve">INSERT INTO SC_SystemeProduits(RefDimension,NomSysteme,typePresta,ligne,Quantite,formule,cte1,DateModif) values (18,'TCFVBACFH','MOA',9,0,null,null,now());
</v>
      </c>
    </row>
    <row r="19" spans="1:50" x14ac:dyDescent="0.25">
      <c r="A19" s="67">
        <f>IF(B19="MATIERE",VLOOKUP($C19,MATIERE!$B$2:$K$601,10,0),IF(B19="MOA",VLOOKUP($C19,ATELIER!$B$2:$K$291,10,0),IF(B19="MOC",VLOOKUP($C19,CHANTIER!$B$2:$K$291,10,0),IF(B19="MP",VLOOKUP($C19,MINIPELLE!$B$2:$K$291,10,0),""))))</f>
        <v>36</v>
      </c>
      <c r="B19" s="50" t="s">
        <v>298</v>
      </c>
      <c r="C19" s="50" t="s">
        <v>284</v>
      </c>
      <c r="D19" s="50" t="s">
        <v>20</v>
      </c>
      <c r="E19" s="89">
        <v>1</v>
      </c>
      <c r="F19" s="90" t="s">
        <v>689</v>
      </c>
      <c r="G19" s="90" t="s">
        <v>720</v>
      </c>
      <c r="H19" s="89">
        <v>2</v>
      </c>
      <c r="I19" s="90" t="s">
        <v>689</v>
      </c>
      <c r="J19" s="90" t="s">
        <v>720</v>
      </c>
      <c r="K19" s="89">
        <v>2</v>
      </c>
      <c r="L19" s="90" t="s">
        <v>689</v>
      </c>
      <c r="M19" s="90" t="s">
        <v>720</v>
      </c>
      <c r="N19" s="89">
        <v>4</v>
      </c>
      <c r="O19" s="90" t="s">
        <v>689</v>
      </c>
      <c r="P19" s="90" t="s">
        <v>720</v>
      </c>
      <c r="Q19" s="89">
        <v>4</v>
      </c>
      <c r="R19" s="90" t="s">
        <v>689</v>
      </c>
      <c r="S19" s="90" t="s">
        <v>720</v>
      </c>
      <c r="T19" s="89">
        <v>4</v>
      </c>
      <c r="U19" s="90" t="s">
        <v>689</v>
      </c>
      <c r="V19" s="90" t="s">
        <v>720</v>
      </c>
      <c r="W19" s="89">
        <v>8</v>
      </c>
      <c r="X19" s="90" t="s">
        <v>689</v>
      </c>
      <c r="Y19" s="90" t="s">
        <v>720</v>
      </c>
      <c r="Z19" s="89">
        <v>8</v>
      </c>
      <c r="AA19" s="90" t="s">
        <v>689</v>
      </c>
      <c r="AB19" s="90" t="s">
        <v>720</v>
      </c>
      <c r="AC19" s="50" t="str">
        <f t="shared" si="7"/>
        <v xml:space="preserve">INSERT INTO SC_SystemeProduits(RefDimension,NomSysteme,typePresta,ligne,Quantite,formule,cte1,DateModif) values (2,'TCFVBACFH','MOA',36,null,'1*CTE1','NB_BAC',now());
</v>
      </c>
      <c r="AF19" s="50" t="str">
        <f t="shared" si="0"/>
        <v xml:space="preserve">INSERT INTO SC_SystemeProduits(RefDimension,NomSysteme,typePresta,ligne,Quantite,formule,cte1,DateModif) values (4,'TCFVBACFH','MOA',36,null,'1*CTE1','NB_BAC',now());
</v>
      </c>
      <c r="AI19" s="50" t="str">
        <f t="shared" si="1"/>
        <v xml:space="preserve">INSERT INTO SC_SystemeProduits(RefDimension,NomSysteme,typePresta,ligne,Quantite,formule,cte1,DateModif) values (5,'TCFVBACFH','MOA',36,null,'1*CTE1','NB_BAC',now());
</v>
      </c>
      <c r="AL19" s="50" t="str">
        <f t="shared" si="2"/>
        <v xml:space="preserve">INSERT INTO SC_SystemeProduits(RefDimension,NomSysteme,typePresta,ligne,Quantite,formule,cte1,DateModif) values (9,'TCFVBACFH','MOA',36,null,'1*CTE1','NB_BAC',now());
</v>
      </c>
      <c r="AO19" s="50" t="str">
        <f t="shared" si="3"/>
        <v xml:space="preserve">INSERT INTO SC_SystemeProduits(RefDimension,NomSysteme,typePresta,ligne,Quantite,formule,cte1,DateModif) values (10,'TCFVBACFH','MOA',36,null,'1*CTE1','NB_BAC',now());
</v>
      </c>
      <c r="AR19" s="50" t="str">
        <f t="shared" si="4"/>
        <v xml:space="preserve">INSERT INTO SC_SystemeProduits(RefDimension,NomSysteme,typePresta,ligne,Quantite,formule,cte1,DateModif) values (11,'TCFVBACFH','MOA',36,null,'1*CTE1','NB_BAC',now());
</v>
      </c>
      <c r="AU19" s="50" t="str">
        <f t="shared" si="5"/>
        <v xml:space="preserve">INSERT INTO SC_SystemeProduits(RefDimension,NomSysteme,typePresta,ligne,Quantite,formule,cte1,DateModif) values (17,'TCFVBACFH','MOA',36,null,'1*CTE1','NB_BAC',now());
</v>
      </c>
      <c r="AX19" s="50" t="str">
        <f t="shared" si="6"/>
        <v xml:space="preserve">INSERT INTO SC_SystemeProduits(RefDimension,NomSysteme,typePresta,ligne,Quantite,formule,cte1,DateModif) values (18,'TCFVBACFH','MOA',36,null,'1*CTE1','NB_BAC',now());
</v>
      </c>
    </row>
    <row r="20" spans="1:50" x14ac:dyDescent="0.25">
      <c r="A20" s="67">
        <f>IF(B20="MATIERE",VLOOKUP($C20,MATIERE!$B$2:$K$601,10,0),IF(B20="MOA",VLOOKUP($C20,ATELIER!$B$2:$K$291,10,0),IF(B20="MOC",VLOOKUP($C20,CHANTIER!$B$2:$K$291,10,0),IF(B20="MP",VLOOKUP($C20,MINIPELLE!$B$2:$K$291,10,0),""))))</f>
        <v>30</v>
      </c>
      <c r="B20" s="50" t="s">
        <v>298</v>
      </c>
      <c r="C20" s="50" t="s">
        <v>63</v>
      </c>
      <c r="D20" s="50" t="s">
        <v>8</v>
      </c>
      <c r="E20" s="89">
        <v>1</v>
      </c>
      <c r="F20" s="90" t="s">
        <v>689</v>
      </c>
      <c r="G20" s="90" t="s">
        <v>720</v>
      </c>
      <c r="H20" s="89">
        <v>2</v>
      </c>
      <c r="I20" s="90" t="s">
        <v>689</v>
      </c>
      <c r="J20" s="90" t="s">
        <v>720</v>
      </c>
      <c r="K20" s="89">
        <v>2</v>
      </c>
      <c r="L20" s="90" t="s">
        <v>689</v>
      </c>
      <c r="M20" s="90" t="s">
        <v>720</v>
      </c>
      <c r="N20" s="89">
        <v>4</v>
      </c>
      <c r="O20" s="90" t="s">
        <v>689</v>
      </c>
      <c r="P20" s="90" t="s">
        <v>720</v>
      </c>
      <c r="Q20" s="89">
        <v>4</v>
      </c>
      <c r="R20" s="90" t="s">
        <v>689</v>
      </c>
      <c r="S20" s="90" t="s">
        <v>720</v>
      </c>
      <c r="T20" s="89">
        <v>4</v>
      </c>
      <c r="U20" s="90" t="s">
        <v>689</v>
      </c>
      <c r="V20" s="90" t="s">
        <v>720</v>
      </c>
      <c r="W20" s="89">
        <v>8</v>
      </c>
      <c r="X20" s="90" t="s">
        <v>689</v>
      </c>
      <c r="Y20" s="90" t="s">
        <v>720</v>
      </c>
      <c r="Z20" s="89">
        <v>8</v>
      </c>
      <c r="AA20" s="90" t="s">
        <v>689</v>
      </c>
      <c r="AB20" s="90" t="s">
        <v>720</v>
      </c>
      <c r="AC20" s="50" t="str">
        <f t="shared" si="7"/>
        <v xml:space="preserve">INSERT INTO SC_SystemeProduits(RefDimension,NomSysteme,typePresta,ligne,Quantite,formule,cte1,DateModif) values (2,'TCFVBACFH','MOA',30,null,'1*CTE1','NB_BAC',now());
</v>
      </c>
      <c r="AF20" s="50" t="str">
        <f t="shared" si="0"/>
        <v xml:space="preserve">INSERT INTO SC_SystemeProduits(RefDimension,NomSysteme,typePresta,ligne,Quantite,formule,cte1,DateModif) values (4,'TCFVBACFH','MOA',30,null,'1*CTE1','NB_BAC',now());
</v>
      </c>
      <c r="AI20" s="50" t="str">
        <f t="shared" si="1"/>
        <v xml:space="preserve">INSERT INTO SC_SystemeProduits(RefDimension,NomSysteme,typePresta,ligne,Quantite,formule,cte1,DateModif) values (5,'TCFVBACFH','MOA',30,null,'1*CTE1','NB_BAC',now());
</v>
      </c>
      <c r="AL20" s="50" t="str">
        <f t="shared" si="2"/>
        <v xml:space="preserve">INSERT INTO SC_SystemeProduits(RefDimension,NomSysteme,typePresta,ligne,Quantite,formule,cte1,DateModif) values (9,'TCFVBACFH','MOA',30,null,'1*CTE1','NB_BAC',now());
</v>
      </c>
      <c r="AO20" s="50" t="str">
        <f t="shared" si="3"/>
        <v xml:space="preserve">INSERT INTO SC_SystemeProduits(RefDimension,NomSysteme,typePresta,ligne,Quantite,formule,cte1,DateModif) values (10,'TCFVBACFH','MOA',30,null,'1*CTE1','NB_BAC',now());
</v>
      </c>
      <c r="AR20" s="50" t="str">
        <f t="shared" si="4"/>
        <v xml:space="preserve">INSERT INTO SC_SystemeProduits(RefDimension,NomSysteme,typePresta,ligne,Quantite,formule,cte1,DateModif) values (11,'TCFVBACFH','MOA',30,null,'1*CTE1','NB_BAC',now());
</v>
      </c>
      <c r="AU20" s="50" t="str">
        <f t="shared" si="5"/>
        <v xml:space="preserve">INSERT INTO SC_SystemeProduits(RefDimension,NomSysteme,typePresta,ligne,Quantite,formule,cte1,DateModif) values (17,'TCFVBACFH','MOA',30,null,'1*CTE1','NB_BAC',now());
</v>
      </c>
      <c r="AX20" s="50" t="str">
        <f t="shared" si="6"/>
        <v xml:space="preserve">INSERT INTO SC_SystemeProduits(RefDimension,NomSysteme,typePresta,ligne,Quantite,formule,cte1,DateModif) values (18,'TCFVBACFH','MOA',30,null,'1*CTE1','NB_BAC',now());
</v>
      </c>
    </row>
    <row r="21" spans="1:50" x14ac:dyDescent="0.25">
      <c r="A21" s="67">
        <f>IF(B21="MATIERE",VLOOKUP($C21,MATIERE!$B$2:$K$601,10,0),IF(B21="MOA",VLOOKUP($C21,ATELIER!$B$2:$K$291,10,0),IF(B21="MOC",VLOOKUP($C21,CHANTIER!$B$2:$K$291,10,0),IF(B21="MP",VLOOKUP($C21,MINIPELLE!$B$2:$K$291,10,0),""))))</f>
        <v>27</v>
      </c>
      <c r="B21" s="50" t="s">
        <v>298</v>
      </c>
      <c r="C21" s="50" t="s">
        <v>55</v>
      </c>
      <c r="D21" s="50" t="s">
        <v>8</v>
      </c>
      <c r="E21" s="89">
        <v>1</v>
      </c>
      <c r="F21" s="90" t="s">
        <v>689</v>
      </c>
      <c r="G21" s="90" t="s">
        <v>720</v>
      </c>
      <c r="H21" s="89">
        <v>2</v>
      </c>
      <c r="I21" s="90" t="s">
        <v>689</v>
      </c>
      <c r="J21" s="90" t="s">
        <v>720</v>
      </c>
      <c r="K21" s="89">
        <v>2</v>
      </c>
      <c r="L21" s="90" t="s">
        <v>689</v>
      </c>
      <c r="M21" s="90" t="s">
        <v>720</v>
      </c>
      <c r="N21" s="89">
        <v>4</v>
      </c>
      <c r="O21" s="90" t="s">
        <v>689</v>
      </c>
      <c r="P21" s="90" t="s">
        <v>720</v>
      </c>
      <c r="Q21" s="89">
        <v>4</v>
      </c>
      <c r="R21" s="90" t="s">
        <v>689</v>
      </c>
      <c r="S21" s="90" t="s">
        <v>720</v>
      </c>
      <c r="T21" s="89">
        <v>4</v>
      </c>
      <c r="U21" s="90" t="s">
        <v>689</v>
      </c>
      <c r="V21" s="90" t="s">
        <v>720</v>
      </c>
      <c r="W21" s="89">
        <v>8</v>
      </c>
      <c r="X21" s="90" t="s">
        <v>689</v>
      </c>
      <c r="Y21" s="90" t="s">
        <v>720</v>
      </c>
      <c r="Z21" s="89">
        <v>8</v>
      </c>
      <c r="AA21" s="90" t="s">
        <v>689</v>
      </c>
      <c r="AB21" s="90" t="s">
        <v>720</v>
      </c>
      <c r="AC21" s="50" t="str">
        <f t="shared" si="7"/>
        <v xml:space="preserve">INSERT INTO SC_SystemeProduits(RefDimension,NomSysteme,typePresta,ligne,Quantite,formule,cte1,DateModif) values (2,'TCFVBACFH','MOA',27,null,'1*CTE1','NB_BAC',now());
</v>
      </c>
      <c r="AF21" s="50" t="str">
        <f t="shared" si="0"/>
        <v xml:space="preserve">INSERT INTO SC_SystemeProduits(RefDimension,NomSysteme,typePresta,ligne,Quantite,formule,cte1,DateModif) values (4,'TCFVBACFH','MOA',27,null,'1*CTE1','NB_BAC',now());
</v>
      </c>
      <c r="AI21" s="50" t="str">
        <f t="shared" si="1"/>
        <v xml:space="preserve">INSERT INTO SC_SystemeProduits(RefDimension,NomSysteme,typePresta,ligne,Quantite,formule,cte1,DateModif) values (5,'TCFVBACFH','MOA',27,null,'1*CTE1','NB_BAC',now());
</v>
      </c>
      <c r="AL21" s="50" t="str">
        <f t="shared" si="2"/>
        <v xml:space="preserve">INSERT INTO SC_SystemeProduits(RefDimension,NomSysteme,typePresta,ligne,Quantite,formule,cte1,DateModif) values (9,'TCFVBACFH','MOA',27,null,'1*CTE1','NB_BAC',now());
</v>
      </c>
      <c r="AO21" s="50" t="str">
        <f t="shared" si="3"/>
        <v xml:space="preserve">INSERT INTO SC_SystemeProduits(RefDimension,NomSysteme,typePresta,ligne,Quantite,formule,cte1,DateModif) values (10,'TCFVBACFH','MOA',27,null,'1*CTE1','NB_BAC',now());
</v>
      </c>
      <c r="AR21" s="50" t="str">
        <f t="shared" si="4"/>
        <v xml:space="preserve">INSERT INTO SC_SystemeProduits(RefDimension,NomSysteme,typePresta,ligne,Quantite,formule,cte1,DateModif) values (11,'TCFVBACFH','MOA',27,null,'1*CTE1','NB_BAC',now());
</v>
      </c>
      <c r="AU21" s="50" t="str">
        <f t="shared" si="5"/>
        <v xml:space="preserve">INSERT INTO SC_SystemeProduits(RefDimension,NomSysteme,typePresta,ligne,Quantite,formule,cte1,DateModif) values (17,'TCFVBACFH','MOA',27,null,'1*CTE1','NB_BAC',now());
</v>
      </c>
      <c r="AX21" s="50" t="str">
        <f t="shared" si="6"/>
        <v xml:space="preserve">INSERT INTO SC_SystemeProduits(RefDimension,NomSysteme,typePresta,ligne,Quantite,formule,cte1,DateModif) values (18,'TCFVBACFH','MOA',27,null,'1*CTE1','NB_BAC',now());
</v>
      </c>
    </row>
    <row r="22" spans="1:50" x14ac:dyDescent="0.25">
      <c r="A22" s="67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E22" s="89"/>
      <c r="F22" s="90"/>
      <c r="G22" s="90"/>
      <c r="H22" s="89"/>
      <c r="I22" s="90"/>
      <c r="J22" s="90"/>
      <c r="K22" s="89"/>
      <c r="L22" s="90"/>
      <c r="M22" s="90"/>
      <c r="N22" s="89"/>
      <c r="O22" s="90"/>
      <c r="P22" s="90"/>
      <c r="Q22" s="89"/>
      <c r="R22" s="90"/>
      <c r="S22" s="90"/>
      <c r="T22" s="89"/>
      <c r="U22" s="90"/>
      <c r="V22" s="90"/>
      <c r="W22" s="89"/>
      <c r="X22" s="90"/>
      <c r="Y22" s="90"/>
      <c r="Z22" s="89"/>
      <c r="AA22" s="90"/>
      <c r="AB22" s="90"/>
      <c r="AC22" s="50" t="str">
        <f t="shared" si="7"/>
        <v/>
      </c>
      <c r="AF22" s="50" t="str">
        <f t="shared" si="0"/>
        <v/>
      </c>
      <c r="AI22" s="50" t="str">
        <f t="shared" si="1"/>
        <v/>
      </c>
      <c r="AL22" s="50" t="str">
        <f t="shared" si="2"/>
        <v/>
      </c>
      <c r="AO22" s="50" t="str">
        <f t="shared" si="3"/>
        <v/>
      </c>
      <c r="AR22" s="50" t="str">
        <f t="shared" si="4"/>
        <v/>
      </c>
      <c r="AU22" s="50" t="str">
        <f t="shared" si="5"/>
        <v/>
      </c>
      <c r="AX22" s="50" t="str">
        <f t="shared" si="6"/>
        <v/>
      </c>
    </row>
    <row r="23" spans="1:50" x14ac:dyDescent="0.25">
      <c r="A23" s="67">
        <f>IF(B23="MATIERE",VLOOKUP($C23,MATIERE!$B$2:$K$601,10,0),IF(B23="MOA",VLOOKUP($C23,ATELIER!$B$2:$K$291,10,0),IF(B23="MOC",VLOOKUP($C23,CHANTIER!$B$2:$K$291,10,0),IF(B23="MP",VLOOKUP($C23,MINIPELLE!$B$2:$K$291,10,0),""))))</f>
        <v>58</v>
      </c>
      <c r="B23" s="50" t="s">
        <v>299</v>
      </c>
      <c r="C23" s="50" t="s">
        <v>173</v>
      </c>
      <c r="D23" s="50" t="s">
        <v>20</v>
      </c>
      <c r="E23" s="89">
        <v>1</v>
      </c>
      <c r="F23" s="90" t="s">
        <v>689</v>
      </c>
      <c r="G23" s="90" t="s">
        <v>720</v>
      </c>
      <c r="H23" s="89">
        <v>2</v>
      </c>
      <c r="I23" s="90" t="s">
        <v>689</v>
      </c>
      <c r="J23" s="90" t="s">
        <v>720</v>
      </c>
      <c r="K23" s="89">
        <v>2</v>
      </c>
      <c r="L23" s="90" t="s">
        <v>689</v>
      </c>
      <c r="M23" s="90" t="s">
        <v>720</v>
      </c>
      <c r="N23" s="89">
        <v>4</v>
      </c>
      <c r="O23" s="90" t="s">
        <v>689</v>
      </c>
      <c r="P23" s="90" t="s">
        <v>720</v>
      </c>
      <c r="Q23" s="89">
        <v>4</v>
      </c>
      <c r="R23" s="90" t="s">
        <v>689</v>
      </c>
      <c r="S23" s="90" t="s">
        <v>720</v>
      </c>
      <c r="T23" s="89">
        <v>4</v>
      </c>
      <c r="U23" s="90" t="s">
        <v>689</v>
      </c>
      <c r="V23" s="90" t="s">
        <v>720</v>
      </c>
      <c r="W23" s="89">
        <v>8</v>
      </c>
      <c r="X23" s="90" t="s">
        <v>689</v>
      </c>
      <c r="Y23" s="90" t="s">
        <v>720</v>
      </c>
      <c r="Z23" s="89">
        <v>8</v>
      </c>
      <c r="AA23" s="90" t="s">
        <v>689</v>
      </c>
      <c r="AB23" s="90" t="s">
        <v>720</v>
      </c>
      <c r="AC23" s="50" t="str">
        <f t="shared" si="7"/>
        <v xml:space="preserve">INSERT INTO SC_SystemeProduits(RefDimension,NomSysteme,typePresta,ligne,Quantite,formule,cte1,DateModif) values (2,'TCFVBACFH','MOC',58,null,'1*CTE1','NB_BAC',now());
</v>
      </c>
      <c r="AF23" s="50" t="str">
        <f t="shared" si="0"/>
        <v xml:space="preserve">INSERT INTO SC_SystemeProduits(RefDimension,NomSysteme,typePresta,ligne,Quantite,formule,cte1,DateModif) values (4,'TCFVBACFH','MOC',58,null,'1*CTE1','NB_BAC',now());
</v>
      </c>
      <c r="AI23" s="50" t="str">
        <f t="shared" si="1"/>
        <v xml:space="preserve">INSERT INTO SC_SystemeProduits(RefDimension,NomSysteme,typePresta,ligne,Quantite,formule,cte1,DateModif) values (5,'TCFVBACFH','MOC',58,null,'1*CTE1','NB_BAC',now());
</v>
      </c>
      <c r="AL23" s="50" t="str">
        <f t="shared" si="2"/>
        <v xml:space="preserve">INSERT INTO SC_SystemeProduits(RefDimension,NomSysteme,typePresta,ligne,Quantite,formule,cte1,DateModif) values (9,'TCFVBACFH','MOC',58,null,'1*CTE1','NB_BAC',now());
</v>
      </c>
      <c r="AO23" s="50" t="str">
        <f t="shared" si="3"/>
        <v xml:space="preserve">INSERT INTO SC_SystemeProduits(RefDimension,NomSysteme,typePresta,ligne,Quantite,formule,cte1,DateModif) values (10,'TCFVBACFH','MOC',58,null,'1*CTE1','NB_BAC',now());
</v>
      </c>
      <c r="AR23" s="50" t="str">
        <f t="shared" si="4"/>
        <v xml:space="preserve">INSERT INTO SC_SystemeProduits(RefDimension,NomSysteme,typePresta,ligne,Quantite,formule,cte1,DateModif) values (11,'TCFVBACFH','MOC',58,null,'1*CTE1','NB_BAC',now());
</v>
      </c>
      <c r="AU23" s="50" t="str">
        <f t="shared" si="5"/>
        <v xml:space="preserve">INSERT INTO SC_SystemeProduits(RefDimension,NomSysteme,typePresta,ligne,Quantite,formule,cte1,DateModif) values (17,'TCFVBACFH','MOC',58,null,'1*CTE1','NB_BAC',now());
</v>
      </c>
      <c r="AX23" s="50" t="str">
        <f t="shared" si="6"/>
        <v xml:space="preserve">INSERT INTO SC_SystemeProduits(RefDimension,NomSysteme,typePresta,ligne,Quantite,formule,cte1,DateModif) values (18,'TCFVBACFH','MOC',58,null,'1*CTE1','NB_BAC',now());
</v>
      </c>
    </row>
    <row r="24" spans="1:50" x14ac:dyDescent="0.25">
      <c r="A24" s="67">
        <f>IF(B24="MATIERE",VLOOKUP($C24,MATIERE!$B$2:$K$601,10,0),IF(B24="MOA",VLOOKUP($C24,ATELIER!$B$2:$K$291,10,0),IF(B24="MOC",VLOOKUP($C24,CHANTIER!$B$2:$K$291,10,0),IF(B24="MP",VLOOKUP($C24,MINIPELLE!$B$2:$K$291,10,0),""))))</f>
        <v>68</v>
      </c>
      <c r="B24" s="50" t="s">
        <v>299</v>
      </c>
      <c r="C24" s="50" t="s">
        <v>190</v>
      </c>
      <c r="D24" s="50" t="s">
        <v>105</v>
      </c>
      <c r="E24" s="89">
        <v>6</v>
      </c>
      <c r="F24" s="90" t="s">
        <v>689</v>
      </c>
      <c r="G24" s="90" t="s">
        <v>715</v>
      </c>
      <c r="H24" s="89">
        <v>10</v>
      </c>
      <c r="I24" s="90" t="s">
        <v>689</v>
      </c>
      <c r="J24" s="90" t="s">
        <v>715</v>
      </c>
      <c r="K24" s="89">
        <v>12</v>
      </c>
      <c r="L24" s="90" t="s">
        <v>689</v>
      </c>
      <c r="M24" s="90" t="s">
        <v>715</v>
      </c>
      <c r="N24" s="89">
        <v>20</v>
      </c>
      <c r="O24" s="90" t="s">
        <v>689</v>
      </c>
      <c r="P24" s="90" t="s">
        <v>715</v>
      </c>
      <c r="Q24" s="89">
        <v>24</v>
      </c>
      <c r="R24" s="90" t="s">
        <v>689</v>
      </c>
      <c r="S24" s="90" t="s">
        <v>715</v>
      </c>
      <c r="T24" s="89">
        <v>24</v>
      </c>
      <c r="U24" s="90" t="s">
        <v>689</v>
      </c>
      <c r="V24" s="90" t="s">
        <v>715</v>
      </c>
      <c r="W24" s="89">
        <v>40</v>
      </c>
      <c r="X24" s="90" t="s">
        <v>689</v>
      </c>
      <c r="Y24" s="90" t="s">
        <v>715</v>
      </c>
      <c r="Z24" s="89">
        <v>40</v>
      </c>
      <c r="AA24" s="90" t="s">
        <v>689</v>
      </c>
      <c r="AB24" s="90" t="s">
        <v>715</v>
      </c>
      <c r="AC24" s="50" t="str">
        <f t="shared" si="7"/>
        <v xml:space="preserve">INSERT INTO SC_SystemeProduits(RefDimension,NomSysteme,typePresta,ligne,Quantite,formule,cte1,DateModif) values (2,'TCFVBACFH','MOC',68,null,'1*CTE1','SURFACE',now());
</v>
      </c>
      <c r="AF24" s="50" t="str">
        <f t="shared" si="0"/>
        <v xml:space="preserve">INSERT INTO SC_SystemeProduits(RefDimension,NomSysteme,typePresta,ligne,Quantite,formule,cte1,DateModif) values (4,'TCFVBACFH','MOC',68,null,'1*CTE1','SURFACE',now());
</v>
      </c>
      <c r="AI24" s="50" t="str">
        <f t="shared" si="1"/>
        <v xml:space="preserve">INSERT INTO SC_SystemeProduits(RefDimension,NomSysteme,typePresta,ligne,Quantite,formule,cte1,DateModif) values (5,'TCFVBACFH','MOC',68,null,'1*CTE1','SURFACE',now());
</v>
      </c>
      <c r="AL24" s="50" t="str">
        <f t="shared" si="2"/>
        <v xml:space="preserve">INSERT INTO SC_SystemeProduits(RefDimension,NomSysteme,typePresta,ligne,Quantite,formule,cte1,DateModif) values (9,'TCFVBACFH','MOC',68,null,'1*CTE1','SURFACE',now());
</v>
      </c>
      <c r="AO24" s="50" t="str">
        <f t="shared" si="3"/>
        <v xml:space="preserve">INSERT INTO SC_SystemeProduits(RefDimension,NomSysteme,typePresta,ligne,Quantite,formule,cte1,DateModif) values (10,'TCFVBACFH','MOC',68,null,'1*CTE1','SURFACE',now());
</v>
      </c>
      <c r="AR24" s="50" t="str">
        <f t="shared" si="4"/>
        <v xml:space="preserve">INSERT INTO SC_SystemeProduits(RefDimension,NomSysteme,typePresta,ligne,Quantite,formule,cte1,DateModif) values (11,'TCFVBACFH','MOC',68,null,'1*CTE1','SURFACE',now());
</v>
      </c>
      <c r="AU24" s="50" t="str">
        <f t="shared" si="5"/>
        <v xml:space="preserve">INSERT INTO SC_SystemeProduits(RefDimension,NomSysteme,typePresta,ligne,Quantite,formule,cte1,DateModif) values (17,'TCFVBACFH','MOC',68,null,'1*CTE1','SURFACE',now());
</v>
      </c>
      <c r="AX24" s="50" t="str">
        <f t="shared" si="6"/>
        <v xml:space="preserve">INSERT INTO SC_SystemeProduits(RefDimension,NomSysteme,typePresta,ligne,Quantite,formule,cte1,DateModif) values (18,'TCFVBACFH','MOC',68,null,'1*CTE1','SURFACE',now());
</v>
      </c>
    </row>
    <row r="25" spans="1:50" x14ac:dyDescent="0.25">
      <c r="A25" s="67">
        <f>IF(B25="MATIERE",VLOOKUP($C25,MATIERE!$B$2:$K$601,10,0),IF(B25="MOA",VLOOKUP($C25,ATELIER!$B$2:$K$291,10,0),IF(B25="MOC",VLOOKUP($C25,CHANTIER!$B$2:$K$291,10,0),IF(B25="MP",VLOOKUP($C25,MINIPELLE!$B$2:$K$291,10,0),""))))</f>
        <v>67</v>
      </c>
      <c r="B25" s="50" t="s">
        <v>299</v>
      </c>
      <c r="C25" s="50" t="s">
        <v>188</v>
      </c>
      <c r="D25" s="50" t="s">
        <v>105</v>
      </c>
      <c r="E25" s="89">
        <v>6</v>
      </c>
      <c r="F25" s="90" t="s">
        <v>689</v>
      </c>
      <c r="G25" s="90" t="s">
        <v>715</v>
      </c>
      <c r="H25" s="89">
        <v>10</v>
      </c>
      <c r="I25" s="90" t="s">
        <v>689</v>
      </c>
      <c r="J25" s="90" t="s">
        <v>715</v>
      </c>
      <c r="K25" s="89">
        <v>12</v>
      </c>
      <c r="L25" s="90" t="s">
        <v>689</v>
      </c>
      <c r="M25" s="90" t="s">
        <v>715</v>
      </c>
      <c r="N25" s="89">
        <v>20</v>
      </c>
      <c r="O25" s="90" t="s">
        <v>689</v>
      </c>
      <c r="P25" s="90" t="s">
        <v>715</v>
      </c>
      <c r="Q25" s="89">
        <v>24</v>
      </c>
      <c r="R25" s="90" t="s">
        <v>689</v>
      </c>
      <c r="S25" s="90" t="s">
        <v>715</v>
      </c>
      <c r="T25" s="89">
        <v>24</v>
      </c>
      <c r="U25" s="90" t="s">
        <v>689</v>
      </c>
      <c r="V25" s="90" t="s">
        <v>715</v>
      </c>
      <c r="W25" s="89">
        <v>40</v>
      </c>
      <c r="X25" s="90" t="s">
        <v>689</v>
      </c>
      <c r="Y25" s="90" t="s">
        <v>715</v>
      </c>
      <c r="Z25" s="89">
        <v>40</v>
      </c>
      <c r="AA25" s="90" t="s">
        <v>689</v>
      </c>
      <c r="AB25" s="90" t="s">
        <v>715</v>
      </c>
      <c r="AC25" s="50" t="str">
        <f t="shared" si="7"/>
        <v xml:space="preserve">INSERT INTO SC_SystemeProduits(RefDimension,NomSysteme,typePresta,ligne,Quantite,formule,cte1,DateModif) values (2,'TCFVBACFH','MOC',67,null,'1*CTE1','SURFACE',now());
</v>
      </c>
      <c r="AF25" s="50" t="str">
        <f t="shared" si="0"/>
        <v xml:space="preserve">INSERT INTO SC_SystemeProduits(RefDimension,NomSysteme,typePresta,ligne,Quantite,formule,cte1,DateModif) values (4,'TCFVBACFH','MOC',67,null,'1*CTE1','SURFACE',now());
</v>
      </c>
      <c r="AI25" s="50" t="str">
        <f t="shared" si="1"/>
        <v xml:space="preserve">INSERT INTO SC_SystemeProduits(RefDimension,NomSysteme,typePresta,ligne,Quantite,formule,cte1,DateModif) values (5,'TCFVBACFH','MOC',67,null,'1*CTE1','SURFACE',now());
</v>
      </c>
      <c r="AL25" s="50" t="str">
        <f t="shared" si="2"/>
        <v xml:space="preserve">INSERT INTO SC_SystemeProduits(RefDimension,NomSysteme,typePresta,ligne,Quantite,formule,cte1,DateModif) values (9,'TCFVBACFH','MOC',67,null,'1*CTE1','SURFACE',now());
</v>
      </c>
      <c r="AO25" s="50" t="str">
        <f t="shared" si="3"/>
        <v xml:space="preserve">INSERT INTO SC_SystemeProduits(RefDimension,NomSysteme,typePresta,ligne,Quantite,formule,cte1,DateModif) values (10,'TCFVBACFH','MOC',67,null,'1*CTE1','SURFACE',now());
</v>
      </c>
      <c r="AR25" s="50" t="str">
        <f t="shared" si="4"/>
        <v xml:space="preserve">INSERT INTO SC_SystemeProduits(RefDimension,NomSysteme,typePresta,ligne,Quantite,formule,cte1,DateModif) values (11,'TCFVBACFH','MOC',67,null,'1*CTE1','SURFACE',now());
</v>
      </c>
      <c r="AU25" s="50" t="str">
        <f t="shared" si="5"/>
        <v xml:space="preserve">INSERT INTO SC_SystemeProduits(RefDimension,NomSysteme,typePresta,ligne,Quantite,formule,cte1,DateModif) values (17,'TCFVBACFH','MOC',67,null,'1*CTE1','SURFACE',now());
</v>
      </c>
      <c r="AX25" s="50" t="str">
        <f t="shared" si="6"/>
        <v xml:space="preserve">INSERT INTO SC_SystemeProduits(RefDimension,NomSysteme,typePresta,ligne,Quantite,formule,cte1,DateModif) values (18,'TCFVBACFH','MOC',67,null,'1*CTE1','SURFACE',now());
</v>
      </c>
    </row>
    <row r="26" spans="1:50" x14ac:dyDescent="0.25">
      <c r="A26" s="67">
        <f>IF(B26="MATIERE",VLOOKUP($C26,MATIERE!$B$2:$K$601,10,0),IF(B26="MOA",VLOOKUP($C26,ATELIER!$B$2:$K$291,10,0),IF(B26="MOC",VLOOKUP($C26,CHANTIER!$B$2:$K$291,10,0),IF(B26="MP",VLOOKUP($C26,MINIPELLE!$B$2:$K$291,10,0),""))))</f>
        <v>72</v>
      </c>
      <c r="B26" s="50" t="s">
        <v>299</v>
      </c>
      <c r="C26" s="50" t="s">
        <v>197</v>
      </c>
      <c r="D26" s="50" t="s">
        <v>160</v>
      </c>
      <c r="E26" s="89">
        <v>4</v>
      </c>
      <c r="F26" s="90" t="s">
        <v>717</v>
      </c>
      <c r="G26" s="90" t="s">
        <v>715</v>
      </c>
      <c r="H26" s="89">
        <v>5</v>
      </c>
      <c r="I26" s="90" t="s">
        <v>717</v>
      </c>
      <c r="J26" s="90" t="s">
        <v>715</v>
      </c>
      <c r="K26" s="89">
        <v>6</v>
      </c>
      <c r="L26" s="90" t="s">
        <v>717</v>
      </c>
      <c r="M26" s="90" t="s">
        <v>715</v>
      </c>
      <c r="N26" s="89">
        <v>7</v>
      </c>
      <c r="O26" s="90" t="s">
        <v>717</v>
      </c>
      <c r="P26" s="90" t="s">
        <v>715</v>
      </c>
      <c r="Q26" s="89">
        <v>8</v>
      </c>
      <c r="R26" s="90" t="s">
        <v>717</v>
      </c>
      <c r="S26" s="90" t="s">
        <v>715</v>
      </c>
      <c r="T26" s="89">
        <v>8</v>
      </c>
      <c r="U26" s="90" t="s">
        <v>717</v>
      </c>
      <c r="V26" s="90" t="s">
        <v>715</v>
      </c>
      <c r="W26" s="89">
        <v>9</v>
      </c>
      <c r="X26" s="90" t="s">
        <v>717</v>
      </c>
      <c r="Y26" s="90" t="s">
        <v>715</v>
      </c>
      <c r="Z26" s="89">
        <v>9</v>
      </c>
      <c r="AA26" s="90" t="s">
        <v>717</v>
      </c>
      <c r="AB26" s="90" t="s">
        <v>715</v>
      </c>
      <c r="AC26" s="50" t="str">
        <f t="shared" si="7"/>
        <v xml:space="preserve">INSERT INTO SC_SystemeProduits(RefDimension,NomSysteme,typePresta,ligne,Quantite,formule,cte1,DateModif) values (2,'TCFVBACFH','MOC',72,null,'0.6*CTE1','SURFACE',now());
</v>
      </c>
      <c r="AF26" s="50" t="str">
        <f t="shared" si="0"/>
        <v xml:space="preserve">INSERT INTO SC_SystemeProduits(RefDimension,NomSysteme,typePresta,ligne,Quantite,formule,cte1,DateModif) values (4,'TCFVBACFH','MOC',72,null,'0.6*CTE1','SURFACE',now());
</v>
      </c>
      <c r="AI26" s="50" t="str">
        <f t="shared" si="1"/>
        <v xml:space="preserve">INSERT INTO SC_SystemeProduits(RefDimension,NomSysteme,typePresta,ligne,Quantite,formule,cte1,DateModif) values (5,'TCFVBACFH','MOC',72,null,'0.6*CTE1','SURFACE',now());
</v>
      </c>
      <c r="AL26" s="50" t="str">
        <f t="shared" si="2"/>
        <v xml:space="preserve">INSERT INTO SC_SystemeProduits(RefDimension,NomSysteme,typePresta,ligne,Quantite,formule,cte1,DateModif) values (9,'TCFVBACFH','MOC',72,null,'0.6*CTE1','SURFACE',now());
</v>
      </c>
      <c r="AO26" s="50" t="str">
        <f t="shared" si="3"/>
        <v xml:space="preserve">INSERT INTO SC_SystemeProduits(RefDimension,NomSysteme,typePresta,ligne,Quantite,formule,cte1,DateModif) values (10,'TCFVBACFH','MOC',72,null,'0.6*CTE1','SURFACE',now());
</v>
      </c>
      <c r="AR26" s="50" t="str">
        <f t="shared" si="4"/>
        <v xml:space="preserve">INSERT INTO SC_SystemeProduits(RefDimension,NomSysteme,typePresta,ligne,Quantite,formule,cte1,DateModif) values (11,'TCFVBACFH','MOC',72,null,'0.6*CTE1','SURFACE',now());
</v>
      </c>
      <c r="AU26" s="50" t="str">
        <f t="shared" si="5"/>
        <v xml:space="preserve">INSERT INTO SC_SystemeProduits(RefDimension,NomSysteme,typePresta,ligne,Quantite,formule,cte1,DateModif) values (17,'TCFVBACFH','MOC',72,null,'0.6*CTE1','SURFACE',now());
</v>
      </c>
      <c r="AX26" s="50" t="str">
        <f t="shared" si="6"/>
        <v xml:space="preserve">INSERT INTO SC_SystemeProduits(RefDimension,NomSysteme,typePresta,ligne,Quantite,formule,cte1,DateModif) values (18,'TCFVBACFH','MOC',72,null,'0.6*CTE1','SURFACE',now());
</v>
      </c>
    </row>
    <row r="27" spans="1:50" x14ac:dyDescent="0.25">
      <c r="A27" s="67">
        <f>IF(B27="MATIERE",VLOOKUP($C27,MATIERE!$B$2:$K$601,10,0),IF(B27="MOA",VLOOKUP($C27,ATELIER!$B$2:$K$291,10,0),IF(B27="MOC",VLOOKUP($C27,CHANTIER!$B$2:$K$291,10,0),IF(B27="MP",VLOOKUP($C27,MINIPELLE!$B$2:$K$291,10,0),""))))</f>
        <v>61</v>
      </c>
      <c r="B27" s="50" t="s">
        <v>299</v>
      </c>
      <c r="C27" s="50" t="s">
        <v>178</v>
      </c>
      <c r="D27" s="50" t="s">
        <v>8</v>
      </c>
      <c r="E27" s="89">
        <v>36</v>
      </c>
      <c r="F27" s="90" t="s">
        <v>714</v>
      </c>
      <c r="G27" s="90" t="s">
        <v>715</v>
      </c>
      <c r="H27" s="89">
        <v>60</v>
      </c>
      <c r="I27" s="90" t="s">
        <v>714</v>
      </c>
      <c r="J27" s="90" t="s">
        <v>715</v>
      </c>
      <c r="K27" s="89">
        <v>72</v>
      </c>
      <c r="L27" s="90" t="s">
        <v>714</v>
      </c>
      <c r="M27" s="90" t="s">
        <v>715</v>
      </c>
      <c r="N27" s="89">
        <v>120</v>
      </c>
      <c r="O27" s="90" t="s">
        <v>714</v>
      </c>
      <c r="P27" s="90" t="s">
        <v>715</v>
      </c>
      <c r="Q27" s="89">
        <v>144</v>
      </c>
      <c r="R27" s="90" t="s">
        <v>714</v>
      </c>
      <c r="S27" s="90" t="s">
        <v>715</v>
      </c>
      <c r="T27" s="89">
        <v>144</v>
      </c>
      <c r="U27" s="90" t="s">
        <v>714</v>
      </c>
      <c r="V27" s="90" t="s">
        <v>715</v>
      </c>
      <c r="W27" s="89">
        <v>240</v>
      </c>
      <c r="X27" s="90" t="s">
        <v>714</v>
      </c>
      <c r="Y27" s="90" t="s">
        <v>715</v>
      </c>
      <c r="Z27" s="89">
        <v>240</v>
      </c>
      <c r="AA27" s="90" t="s">
        <v>714</v>
      </c>
      <c r="AB27" s="90" t="s">
        <v>715</v>
      </c>
      <c r="AC27" s="50" t="str">
        <f t="shared" si="7"/>
        <v xml:space="preserve">INSERT INTO SC_SystemeProduits(RefDimension,NomSysteme,typePresta,ligne,Quantite,formule,cte1,DateModif) values (2,'TCFVBACFH','MOC',61,null,'6*CTE1','SURFACE',now());
</v>
      </c>
      <c r="AF27" s="50" t="str">
        <f t="shared" si="0"/>
        <v xml:space="preserve">INSERT INTO SC_SystemeProduits(RefDimension,NomSysteme,typePresta,ligne,Quantite,formule,cte1,DateModif) values (4,'TCFVBACFH','MOC',61,null,'6*CTE1','SURFACE',now());
</v>
      </c>
      <c r="AI27" s="50" t="str">
        <f t="shared" si="1"/>
        <v xml:space="preserve">INSERT INTO SC_SystemeProduits(RefDimension,NomSysteme,typePresta,ligne,Quantite,formule,cte1,DateModif) values (5,'TCFVBACFH','MOC',61,null,'6*CTE1','SURFACE',now());
</v>
      </c>
      <c r="AL27" s="50" t="str">
        <f t="shared" si="2"/>
        <v xml:space="preserve">INSERT INTO SC_SystemeProduits(RefDimension,NomSysteme,typePresta,ligne,Quantite,formule,cte1,DateModif) values (9,'TCFVBACFH','MOC',61,null,'6*CTE1','SURFACE',now());
</v>
      </c>
      <c r="AO27" s="50" t="str">
        <f t="shared" si="3"/>
        <v xml:space="preserve">INSERT INTO SC_SystemeProduits(RefDimension,NomSysteme,typePresta,ligne,Quantite,formule,cte1,DateModif) values (10,'TCFVBACFH','MOC',61,null,'6*CTE1','SURFACE',now());
</v>
      </c>
      <c r="AR27" s="50" t="str">
        <f t="shared" si="4"/>
        <v xml:space="preserve">INSERT INTO SC_SystemeProduits(RefDimension,NomSysteme,typePresta,ligne,Quantite,formule,cte1,DateModif) values (11,'TCFVBACFH','MOC',61,null,'6*CTE1','SURFACE',now());
</v>
      </c>
      <c r="AU27" s="50" t="str">
        <f t="shared" si="5"/>
        <v xml:space="preserve">INSERT INTO SC_SystemeProduits(RefDimension,NomSysteme,typePresta,ligne,Quantite,formule,cte1,DateModif) values (17,'TCFVBACFH','MOC',61,null,'6*CTE1','SURFACE',now());
</v>
      </c>
      <c r="AX27" s="50" t="str">
        <f t="shared" si="6"/>
        <v xml:space="preserve">INSERT INTO SC_SystemeProduits(RefDimension,NomSysteme,typePresta,ligne,Quantite,formule,cte1,DateModif) values (18,'TCFVBACFH','MOC',61,null,'6*CTE1','SURFACE',now());
</v>
      </c>
    </row>
    <row r="28" spans="1:50" x14ac:dyDescent="0.25">
      <c r="A28" s="67">
        <f>IF(B28="MATIERE",VLOOKUP($C28,MATIERE!$B$2:$K$601,10,0),IF(B28="MOA",VLOOKUP($C28,ATELIER!$B$2:$K$291,10,0),IF(B28="MOC",VLOOKUP($C28,CHANTIER!$B$2:$K$291,10,0),IF(B28="MP",VLOOKUP($C28,MINIPELLE!$B$2:$K$291,10,0),""))))</f>
        <v>35</v>
      </c>
      <c r="B28" s="50" t="s">
        <v>299</v>
      </c>
      <c r="C28" s="50" t="s">
        <v>135</v>
      </c>
      <c r="D28" s="50" t="s">
        <v>8</v>
      </c>
      <c r="E28" s="89">
        <v>3</v>
      </c>
      <c r="F28" s="90" t="s">
        <v>703</v>
      </c>
      <c r="G28" s="90" t="s">
        <v>720</v>
      </c>
      <c r="H28" s="89">
        <v>6</v>
      </c>
      <c r="I28" s="90" t="s">
        <v>703</v>
      </c>
      <c r="J28" s="90" t="s">
        <v>720</v>
      </c>
      <c r="K28" s="89">
        <v>6</v>
      </c>
      <c r="L28" s="90" t="s">
        <v>703</v>
      </c>
      <c r="M28" s="90" t="s">
        <v>720</v>
      </c>
      <c r="N28" s="89">
        <v>12</v>
      </c>
      <c r="O28" s="90" t="s">
        <v>703</v>
      </c>
      <c r="P28" s="90" t="s">
        <v>720</v>
      </c>
      <c r="Q28" s="89">
        <v>12</v>
      </c>
      <c r="R28" s="90" t="s">
        <v>703</v>
      </c>
      <c r="S28" s="90" t="s">
        <v>720</v>
      </c>
      <c r="T28" s="89">
        <v>12</v>
      </c>
      <c r="U28" s="90" t="s">
        <v>703</v>
      </c>
      <c r="V28" s="90" t="s">
        <v>720</v>
      </c>
      <c r="W28" s="89">
        <v>24</v>
      </c>
      <c r="X28" s="90" t="s">
        <v>703</v>
      </c>
      <c r="Y28" s="90" t="s">
        <v>720</v>
      </c>
      <c r="Z28" s="89">
        <v>24</v>
      </c>
      <c r="AA28" s="90" t="s">
        <v>703</v>
      </c>
      <c r="AB28" s="90" t="s">
        <v>720</v>
      </c>
      <c r="AC28" s="50" t="str">
        <f t="shared" si="7"/>
        <v xml:space="preserve">INSERT INTO SC_SystemeProduits(RefDimension,NomSysteme,typePresta,ligne,Quantite,formule,cte1,DateModif) values (2,'TCFVBACFH','MOC',35,null,'3*CTE1','NB_BAC',now());
</v>
      </c>
      <c r="AF28" s="50" t="str">
        <f t="shared" si="0"/>
        <v xml:space="preserve">INSERT INTO SC_SystemeProduits(RefDimension,NomSysteme,typePresta,ligne,Quantite,formule,cte1,DateModif) values (4,'TCFVBACFH','MOC',35,null,'3*CTE1','NB_BAC',now());
</v>
      </c>
      <c r="AI28" s="50" t="str">
        <f t="shared" si="1"/>
        <v xml:space="preserve">INSERT INTO SC_SystemeProduits(RefDimension,NomSysteme,typePresta,ligne,Quantite,formule,cte1,DateModif) values (5,'TCFVBACFH','MOC',35,null,'3*CTE1','NB_BAC',now());
</v>
      </c>
      <c r="AL28" s="50" t="str">
        <f t="shared" si="2"/>
        <v xml:space="preserve">INSERT INTO SC_SystemeProduits(RefDimension,NomSysteme,typePresta,ligne,Quantite,formule,cte1,DateModif) values (9,'TCFVBACFH','MOC',35,null,'3*CTE1','NB_BAC',now());
</v>
      </c>
      <c r="AO28" s="50" t="str">
        <f t="shared" si="3"/>
        <v xml:space="preserve">INSERT INTO SC_SystemeProduits(RefDimension,NomSysteme,typePresta,ligne,Quantite,formule,cte1,DateModif) values (10,'TCFVBACFH','MOC',35,null,'3*CTE1','NB_BAC',now());
</v>
      </c>
      <c r="AR28" s="50" t="str">
        <f t="shared" si="4"/>
        <v xml:space="preserve">INSERT INTO SC_SystemeProduits(RefDimension,NomSysteme,typePresta,ligne,Quantite,formule,cte1,DateModif) values (11,'TCFVBACFH','MOC',35,null,'3*CTE1','NB_BAC',now());
</v>
      </c>
      <c r="AU28" s="50" t="str">
        <f t="shared" si="5"/>
        <v xml:space="preserve">INSERT INTO SC_SystemeProduits(RefDimension,NomSysteme,typePresta,ligne,Quantite,formule,cte1,DateModif) values (17,'TCFVBACFH','MOC',35,null,'3*CTE1','NB_BAC',now());
</v>
      </c>
      <c r="AX28" s="50" t="str">
        <f t="shared" si="6"/>
        <v xml:space="preserve">INSERT INTO SC_SystemeProduits(RefDimension,NomSysteme,typePresta,ligne,Quantite,formule,cte1,DateModif) values (18,'TCFVBACFH','MOC',35,null,'3*CTE1','NB_BAC',now());
</v>
      </c>
    </row>
    <row r="29" spans="1:50" x14ac:dyDescent="0.25">
      <c r="A29" s="67">
        <f>IF(B29="MATIERE",VLOOKUP($C29,MATIERE!$B$2:$K$601,10,0),IF(B29="MOA",VLOOKUP($C29,ATELIER!$B$2:$K$291,10,0),IF(B29="MOC",VLOOKUP($C29,CHANTIER!$B$2:$K$291,10,0),IF(B29="MP",VLOOKUP($C29,MINIPELLE!$B$2:$K$291,10,0),""))))</f>
        <v>33</v>
      </c>
      <c r="B29" s="50" t="s">
        <v>299</v>
      </c>
      <c r="C29" s="50" t="s">
        <v>132</v>
      </c>
      <c r="D29" s="50" t="s">
        <v>8</v>
      </c>
      <c r="E29" s="89">
        <v>1</v>
      </c>
      <c r="F29" s="90" t="s">
        <v>689</v>
      </c>
      <c r="G29" s="90" t="s">
        <v>720</v>
      </c>
      <c r="H29" s="89">
        <v>2</v>
      </c>
      <c r="I29" s="90" t="s">
        <v>689</v>
      </c>
      <c r="J29" s="90" t="s">
        <v>720</v>
      </c>
      <c r="K29" s="89">
        <v>2</v>
      </c>
      <c r="L29" s="90" t="s">
        <v>689</v>
      </c>
      <c r="M29" s="90" t="s">
        <v>720</v>
      </c>
      <c r="N29" s="89">
        <v>4</v>
      </c>
      <c r="O29" s="90" t="s">
        <v>689</v>
      </c>
      <c r="P29" s="90" t="s">
        <v>720</v>
      </c>
      <c r="Q29" s="89">
        <v>4</v>
      </c>
      <c r="R29" s="90" t="s">
        <v>689</v>
      </c>
      <c r="S29" s="90" t="s">
        <v>720</v>
      </c>
      <c r="T29" s="89">
        <v>4</v>
      </c>
      <c r="U29" s="90" t="s">
        <v>689</v>
      </c>
      <c r="V29" s="90" t="s">
        <v>720</v>
      </c>
      <c r="W29" s="89">
        <v>8</v>
      </c>
      <c r="X29" s="90" t="s">
        <v>689</v>
      </c>
      <c r="Y29" s="90" t="s">
        <v>720</v>
      </c>
      <c r="Z29" s="89">
        <v>8</v>
      </c>
      <c r="AA29" s="90" t="s">
        <v>689</v>
      </c>
      <c r="AB29" s="90" t="s">
        <v>720</v>
      </c>
      <c r="AC29" s="50" t="str">
        <f t="shared" si="7"/>
        <v xml:space="preserve">INSERT INTO SC_SystemeProduits(RefDimension,NomSysteme,typePresta,ligne,Quantite,formule,cte1,DateModif) values (2,'TCFVBACFH','MOC',33,null,'1*CTE1','NB_BAC',now());
</v>
      </c>
      <c r="AF29" s="50" t="str">
        <f t="shared" si="0"/>
        <v xml:space="preserve">INSERT INTO SC_SystemeProduits(RefDimension,NomSysteme,typePresta,ligne,Quantite,formule,cte1,DateModif) values (4,'TCFVBACFH','MOC',33,null,'1*CTE1','NB_BAC',now());
</v>
      </c>
      <c r="AI29" s="50" t="str">
        <f t="shared" si="1"/>
        <v xml:space="preserve">INSERT INTO SC_SystemeProduits(RefDimension,NomSysteme,typePresta,ligne,Quantite,formule,cte1,DateModif) values (5,'TCFVBACFH','MOC',33,null,'1*CTE1','NB_BAC',now());
</v>
      </c>
      <c r="AL29" s="50" t="str">
        <f t="shared" si="2"/>
        <v xml:space="preserve">INSERT INTO SC_SystemeProduits(RefDimension,NomSysteme,typePresta,ligne,Quantite,formule,cte1,DateModif) values (9,'TCFVBACFH','MOC',33,null,'1*CTE1','NB_BAC',now());
</v>
      </c>
      <c r="AO29" s="50" t="str">
        <f t="shared" si="3"/>
        <v xml:space="preserve">INSERT INTO SC_SystemeProduits(RefDimension,NomSysteme,typePresta,ligne,Quantite,formule,cte1,DateModif) values (10,'TCFVBACFH','MOC',33,null,'1*CTE1','NB_BAC',now());
</v>
      </c>
      <c r="AR29" s="50" t="str">
        <f t="shared" si="4"/>
        <v xml:space="preserve">INSERT INTO SC_SystemeProduits(RefDimension,NomSysteme,typePresta,ligne,Quantite,formule,cte1,DateModif) values (11,'TCFVBACFH','MOC',33,null,'1*CTE1','NB_BAC',now());
</v>
      </c>
      <c r="AU29" s="50" t="str">
        <f t="shared" si="5"/>
        <v xml:space="preserve">INSERT INTO SC_SystemeProduits(RefDimension,NomSysteme,typePresta,ligne,Quantite,formule,cte1,DateModif) values (17,'TCFVBACFH','MOC',33,null,'1*CTE1','NB_BAC',now());
</v>
      </c>
      <c r="AX29" s="50" t="str">
        <f t="shared" si="6"/>
        <v xml:space="preserve">INSERT INTO SC_SystemeProduits(RefDimension,NomSysteme,typePresta,ligne,Quantite,formule,cte1,DateModif) values (18,'TCFVBACFH','MOC',33,null,'1*CTE1','NB_BAC',now());
</v>
      </c>
    </row>
    <row r="30" spans="1:50" s="89" customFormat="1" x14ac:dyDescent="0.25">
      <c r="A30" s="137">
        <f>IF(B30="MATIERE",VLOOKUP($C30,MATIERE!$B$2:$K$601,10,0),IF(B30="MOA",VLOOKUP($C30,ATELIER!$B$2:$K$291,10,0),IF(B30="MOC",VLOOKUP($C30,CHANTIER!$B$2:$K$291,10,0),IF(B30="MP",VLOOKUP($C30,MINIPELLE!$B$2:$K$291,10,0),""))))</f>
        <v>94</v>
      </c>
      <c r="B30" s="127" t="s">
        <v>299</v>
      </c>
      <c r="C30" s="127" t="s">
        <v>2055</v>
      </c>
      <c r="D30" s="127" t="s">
        <v>42</v>
      </c>
      <c r="E30" s="127">
        <v>2.5</v>
      </c>
      <c r="F30" s="90"/>
      <c r="G30" s="90"/>
      <c r="I30" s="90"/>
      <c r="J30" s="90"/>
      <c r="L30" s="90"/>
      <c r="M30" s="90"/>
      <c r="O30" s="90"/>
      <c r="P30" s="90"/>
      <c r="R30" s="90"/>
      <c r="S30" s="90"/>
      <c r="U30" s="90"/>
      <c r="V30" s="90"/>
      <c r="X30" s="90"/>
      <c r="Y30" s="90"/>
      <c r="AA30" s="90"/>
      <c r="AB30" s="90"/>
    </row>
    <row r="31" spans="1:50" x14ac:dyDescent="0.25">
      <c r="A31" s="67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E31" s="89"/>
      <c r="F31" s="90"/>
      <c r="G31" s="90"/>
      <c r="H31" s="89"/>
      <c r="I31" s="90"/>
      <c r="J31" s="90"/>
      <c r="K31" s="89"/>
      <c r="L31" s="90"/>
      <c r="M31" s="90"/>
      <c r="N31" s="89"/>
      <c r="O31" s="90"/>
      <c r="P31" s="90"/>
      <c r="Q31" s="89"/>
      <c r="R31" s="90"/>
      <c r="S31" s="90"/>
      <c r="T31" s="89"/>
      <c r="U31" s="90"/>
      <c r="V31" s="90"/>
      <c r="W31" s="89"/>
      <c r="X31" s="90"/>
      <c r="Y31" s="90"/>
      <c r="Z31" s="89"/>
      <c r="AA31" s="90"/>
      <c r="AB31" s="90"/>
      <c r="AC31" s="50" t="str">
        <f t="shared" si="7"/>
        <v/>
      </c>
      <c r="AF31" s="50" t="str">
        <f t="shared" si="0"/>
        <v/>
      </c>
      <c r="AI31" s="50" t="str">
        <f t="shared" si="1"/>
        <v/>
      </c>
      <c r="AL31" s="50" t="str">
        <f t="shared" si="2"/>
        <v/>
      </c>
      <c r="AO31" s="50" t="str">
        <f t="shared" si="3"/>
        <v/>
      </c>
      <c r="AR31" s="50" t="str">
        <f t="shared" si="4"/>
        <v/>
      </c>
      <c r="AU31" s="50" t="str">
        <f t="shared" si="5"/>
        <v/>
      </c>
      <c r="AX31" s="50" t="str">
        <f t="shared" si="6"/>
        <v/>
      </c>
    </row>
    <row r="32" spans="1:50" x14ac:dyDescent="0.25">
      <c r="A32" s="67">
        <f>IF(B32="MATIERE",VLOOKUP($C32,MATIERE!$B$2:$K$601,10,0),IF(B32="MOA",VLOOKUP($C32,ATELIER!$B$2:$K$291,10,0),IF(B32="MOC",VLOOKUP($C32,CHANTIER!$B$2:$K$291,10,0),IF(B32="MP",VLOOKUP($C32,MINIPELLE!$B$2:$K$291,10,0),""))))</f>
        <v>12</v>
      </c>
      <c r="B32" s="50" t="s">
        <v>300</v>
      </c>
      <c r="C32" s="50" t="s">
        <v>190</v>
      </c>
      <c r="D32" s="50" t="s">
        <v>105</v>
      </c>
      <c r="E32" s="89">
        <v>6</v>
      </c>
      <c r="F32" s="90" t="s">
        <v>689</v>
      </c>
      <c r="G32" s="90" t="s">
        <v>715</v>
      </c>
      <c r="H32" s="89">
        <v>10</v>
      </c>
      <c r="I32" s="90" t="s">
        <v>689</v>
      </c>
      <c r="J32" s="90" t="s">
        <v>715</v>
      </c>
      <c r="K32" s="89">
        <v>12</v>
      </c>
      <c r="L32" s="90" t="s">
        <v>689</v>
      </c>
      <c r="M32" s="90" t="s">
        <v>715</v>
      </c>
      <c r="N32" s="89">
        <v>20</v>
      </c>
      <c r="O32" s="90" t="s">
        <v>689</v>
      </c>
      <c r="P32" s="90" t="s">
        <v>715</v>
      </c>
      <c r="Q32" s="89">
        <v>24</v>
      </c>
      <c r="R32" s="90" t="s">
        <v>689</v>
      </c>
      <c r="S32" s="90" t="s">
        <v>715</v>
      </c>
      <c r="T32" s="89">
        <v>24</v>
      </c>
      <c r="U32" s="90" t="s">
        <v>689</v>
      </c>
      <c r="V32" s="90" t="s">
        <v>715</v>
      </c>
      <c r="W32" s="89">
        <v>40</v>
      </c>
      <c r="X32" s="90" t="s">
        <v>689</v>
      </c>
      <c r="Y32" s="90" t="s">
        <v>715</v>
      </c>
      <c r="Z32" s="89">
        <v>40</v>
      </c>
      <c r="AA32" s="90" t="s">
        <v>689</v>
      </c>
      <c r="AB32" s="90" t="s">
        <v>715</v>
      </c>
      <c r="AC32" s="50" t="str">
        <f t="shared" si="7"/>
        <v xml:space="preserve">INSERT INTO SC_SystemeProduits(RefDimension,NomSysteme,typePresta,ligne,Quantite,formule,cte1,DateModif) values (2,'TCFVBACFH','MP',12,null,'1*CTE1','SURFACE',now());
</v>
      </c>
      <c r="AF32" s="50" t="str">
        <f t="shared" si="0"/>
        <v xml:space="preserve">INSERT INTO SC_SystemeProduits(RefDimension,NomSysteme,typePresta,ligne,Quantite,formule,cte1,DateModif) values (4,'TCFVBACFH','MP',12,null,'1*CTE1','SURFACE',now());
</v>
      </c>
      <c r="AI32" s="50" t="str">
        <f t="shared" si="1"/>
        <v xml:space="preserve">INSERT INTO SC_SystemeProduits(RefDimension,NomSysteme,typePresta,ligne,Quantite,formule,cte1,DateModif) values (5,'TCFVBACFH','MP',12,null,'1*CTE1','SURFACE',now());
</v>
      </c>
      <c r="AL32" s="50" t="str">
        <f t="shared" si="2"/>
        <v xml:space="preserve">INSERT INTO SC_SystemeProduits(RefDimension,NomSysteme,typePresta,ligne,Quantite,formule,cte1,DateModif) values (9,'TCFVBACFH','MP',12,null,'1*CTE1','SURFACE',now());
</v>
      </c>
      <c r="AO32" s="50" t="str">
        <f t="shared" si="3"/>
        <v xml:space="preserve">INSERT INTO SC_SystemeProduits(RefDimension,NomSysteme,typePresta,ligne,Quantite,formule,cte1,DateModif) values (10,'TCFVBACFH','MP',12,null,'1*CTE1','SURFACE',now());
</v>
      </c>
      <c r="AR32" s="50" t="str">
        <f t="shared" si="4"/>
        <v xml:space="preserve">INSERT INTO SC_SystemeProduits(RefDimension,NomSysteme,typePresta,ligne,Quantite,formule,cte1,DateModif) values (11,'TCFVBACFH','MP',12,null,'1*CTE1','SURFACE',now());
</v>
      </c>
      <c r="AU32" s="50" t="str">
        <f t="shared" si="5"/>
        <v xml:space="preserve">INSERT INTO SC_SystemeProduits(RefDimension,NomSysteme,typePresta,ligne,Quantite,formule,cte1,DateModif) values (17,'TCFVBACFH','MP',12,null,'1*CTE1','SURFACE',now());
</v>
      </c>
      <c r="AX32" s="50" t="str">
        <f t="shared" si="6"/>
        <v xml:space="preserve">INSERT INTO SC_SystemeProduits(RefDimension,NomSysteme,typePresta,ligne,Quantite,formule,cte1,DateModif) values (18,'TCFVBACFH','MP',12,null,'1*CTE1','SURFACE',now());
</v>
      </c>
    </row>
    <row r="33" spans="1:50" x14ac:dyDescent="0.25">
      <c r="A33" s="67">
        <f>IF(B33="MATIERE",VLOOKUP($C33,MATIERE!$B$2:$K$601,10,0),IF(B33="MOA",VLOOKUP($C33,ATELIER!$B$2:$K$291,10,0),IF(B33="MOC",VLOOKUP($C33,CHANTIER!$B$2:$K$291,10,0),IF(B33="MP",VLOOKUP($C33,MINIPELLE!$B$2:$K$291,10,0),""))))</f>
        <v>2</v>
      </c>
      <c r="B33" s="50" t="s">
        <v>300</v>
      </c>
      <c r="C33" s="50" t="s">
        <v>188</v>
      </c>
      <c r="D33" s="50" t="s">
        <v>105</v>
      </c>
      <c r="E33" s="89">
        <v>6</v>
      </c>
      <c r="F33" s="90" t="s">
        <v>689</v>
      </c>
      <c r="G33" s="90" t="s">
        <v>715</v>
      </c>
      <c r="H33" s="89">
        <v>10</v>
      </c>
      <c r="I33" s="90" t="s">
        <v>689</v>
      </c>
      <c r="J33" s="90" t="s">
        <v>715</v>
      </c>
      <c r="K33" s="89">
        <v>12</v>
      </c>
      <c r="L33" s="90" t="s">
        <v>689</v>
      </c>
      <c r="M33" s="90" t="s">
        <v>715</v>
      </c>
      <c r="N33" s="89">
        <v>20</v>
      </c>
      <c r="O33" s="90" t="s">
        <v>689</v>
      </c>
      <c r="P33" s="90" t="s">
        <v>715</v>
      </c>
      <c r="Q33" s="89">
        <v>24</v>
      </c>
      <c r="R33" s="90" t="s">
        <v>689</v>
      </c>
      <c r="S33" s="90" t="s">
        <v>715</v>
      </c>
      <c r="T33" s="89">
        <v>24</v>
      </c>
      <c r="U33" s="90" t="s">
        <v>689</v>
      </c>
      <c r="V33" s="90" t="s">
        <v>715</v>
      </c>
      <c r="W33" s="89">
        <v>40</v>
      </c>
      <c r="X33" s="90" t="s">
        <v>689</v>
      </c>
      <c r="Y33" s="90" t="s">
        <v>715</v>
      </c>
      <c r="Z33" s="89">
        <v>40</v>
      </c>
      <c r="AA33" s="90" t="s">
        <v>689</v>
      </c>
      <c r="AB33" s="90" t="s">
        <v>715</v>
      </c>
      <c r="AC33" s="50" t="str">
        <f t="shared" si="7"/>
        <v xml:space="preserve">INSERT INTO SC_SystemeProduits(RefDimension,NomSysteme,typePresta,ligne,Quantite,formule,cte1,DateModif) values (2,'TCFVBACFH','MP',2,null,'1*CTE1','SURFACE',now());
</v>
      </c>
      <c r="AF33" s="50" t="str">
        <f t="shared" si="0"/>
        <v xml:space="preserve">INSERT INTO SC_SystemeProduits(RefDimension,NomSysteme,typePresta,ligne,Quantite,formule,cte1,DateModif) values (4,'TCFVBACFH','MP',2,null,'1*CTE1','SURFACE',now());
</v>
      </c>
      <c r="AI33" s="50" t="str">
        <f t="shared" si="1"/>
        <v xml:space="preserve">INSERT INTO SC_SystemeProduits(RefDimension,NomSysteme,typePresta,ligne,Quantite,formule,cte1,DateModif) values (5,'TCFVBACFH','MP',2,null,'1*CTE1','SURFACE',now());
</v>
      </c>
      <c r="AL33" s="50" t="str">
        <f t="shared" si="2"/>
        <v xml:space="preserve">INSERT INTO SC_SystemeProduits(RefDimension,NomSysteme,typePresta,ligne,Quantite,formule,cte1,DateModif) values (9,'TCFVBACFH','MP',2,null,'1*CTE1','SURFACE',now());
</v>
      </c>
      <c r="AO33" s="50" t="str">
        <f t="shared" si="3"/>
        <v xml:space="preserve">INSERT INTO SC_SystemeProduits(RefDimension,NomSysteme,typePresta,ligne,Quantite,formule,cte1,DateModif) values (10,'TCFVBACFH','MP',2,null,'1*CTE1','SURFACE',now());
</v>
      </c>
      <c r="AR33" s="50" t="str">
        <f t="shared" si="4"/>
        <v xml:space="preserve">INSERT INTO SC_SystemeProduits(RefDimension,NomSysteme,typePresta,ligne,Quantite,formule,cte1,DateModif) values (11,'TCFVBACFH','MP',2,null,'1*CTE1','SURFACE',now());
</v>
      </c>
      <c r="AU33" s="50" t="str">
        <f t="shared" si="5"/>
        <v xml:space="preserve">INSERT INTO SC_SystemeProduits(RefDimension,NomSysteme,typePresta,ligne,Quantite,formule,cte1,DateModif) values (17,'TCFVBACFH','MP',2,null,'1*CTE1','SURFACE',now());
</v>
      </c>
      <c r="AX33" s="50" t="str">
        <f t="shared" si="6"/>
        <v xml:space="preserve">INSERT INTO SC_SystemeProduits(RefDimension,NomSysteme,typePresta,ligne,Quantite,formule,cte1,DateModif) values (18,'TCFVBACFH','MP',2,null,'1*CTE1','SURFACE',now());
</v>
      </c>
    </row>
    <row r="34" spans="1:50" x14ac:dyDescent="0.25">
      <c r="A34" s="67">
        <f>IF(B34="MATIERE",VLOOKUP($C34,MATIERE!$B$2:$K$601,10,0),IF(B34="MOA",VLOOKUP($C34,ATELIER!$B$2:$K$291,10,0),IF(B34="MOC",VLOOKUP($C34,CHANTIER!$B$2:$K$291,10,0),IF(B34="MP",VLOOKUP($C34,MINIPELLE!$B$2:$K$291,10,0),""))))</f>
        <v>3</v>
      </c>
      <c r="B34" s="50" t="s">
        <v>300</v>
      </c>
      <c r="C34" s="50" t="s">
        <v>207</v>
      </c>
      <c r="D34" s="50" t="s">
        <v>160</v>
      </c>
      <c r="E34" s="89">
        <v>3.5999999999999996</v>
      </c>
      <c r="F34" s="90" t="s">
        <v>717</v>
      </c>
      <c r="G34" s="90" t="s">
        <v>715</v>
      </c>
      <c r="H34" s="89">
        <v>6</v>
      </c>
      <c r="I34" s="90" t="s">
        <v>717</v>
      </c>
      <c r="J34" s="90" t="s">
        <v>715</v>
      </c>
      <c r="K34" s="89">
        <v>7.1999999999999993</v>
      </c>
      <c r="L34" s="90" t="s">
        <v>717</v>
      </c>
      <c r="M34" s="90" t="s">
        <v>715</v>
      </c>
      <c r="N34" s="89">
        <v>12</v>
      </c>
      <c r="O34" s="90" t="s">
        <v>717</v>
      </c>
      <c r="P34" s="90" t="s">
        <v>715</v>
      </c>
      <c r="Q34" s="89">
        <v>14.399999999999999</v>
      </c>
      <c r="R34" s="90" t="s">
        <v>717</v>
      </c>
      <c r="S34" s="90" t="s">
        <v>715</v>
      </c>
      <c r="T34" s="89">
        <v>14.399999999999999</v>
      </c>
      <c r="U34" s="90" t="s">
        <v>717</v>
      </c>
      <c r="V34" s="90" t="s">
        <v>715</v>
      </c>
      <c r="W34" s="89">
        <v>24</v>
      </c>
      <c r="X34" s="90" t="s">
        <v>717</v>
      </c>
      <c r="Y34" s="90" t="s">
        <v>715</v>
      </c>
      <c r="Z34" s="89">
        <v>24</v>
      </c>
      <c r="AA34" s="90" t="s">
        <v>717</v>
      </c>
      <c r="AB34" s="90" t="s">
        <v>715</v>
      </c>
      <c r="AC34" s="50" t="str">
        <f t="shared" si="7"/>
        <v xml:space="preserve">INSERT INTO SC_SystemeProduits(RefDimension,NomSysteme,typePresta,ligne,Quantite,formule,cte1,DateModif) values (2,'TCFVBACFH','MP',3,null,'0.6*CTE1','SURFACE',now());
</v>
      </c>
      <c r="AF34" s="50" t="str">
        <f t="shared" si="0"/>
        <v xml:space="preserve">INSERT INTO SC_SystemeProduits(RefDimension,NomSysteme,typePresta,ligne,Quantite,formule,cte1,DateModif) values (4,'TCFVBACFH','MP',3,null,'0.6*CTE1','SURFACE',now());
</v>
      </c>
      <c r="AI34" s="50" t="str">
        <f t="shared" si="1"/>
        <v xml:space="preserve">INSERT INTO SC_SystemeProduits(RefDimension,NomSysteme,typePresta,ligne,Quantite,formule,cte1,DateModif) values (5,'TCFVBACFH','MP',3,null,'0.6*CTE1','SURFACE',now());
</v>
      </c>
      <c r="AL34" s="50" t="str">
        <f t="shared" si="2"/>
        <v xml:space="preserve">INSERT INTO SC_SystemeProduits(RefDimension,NomSysteme,typePresta,ligne,Quantite,formule,cte1,DateModif) values (9,'TCFVBACFH','MP',3,null,'0.6*CTE1','SURFACE',now());
</v>
      </c>
      <c r="AO34" s="50" t="str">
        <f t="shared" si="3"/>
        <v xml:space="preserve">INSERT INTO SC_SystemeProduits(RefDimension,NomSysteme,typePresta,ligne,Quantite,formule,cte1,DateModif) values (10,'TCFVBACFH','MP',3,null,'0.6*CTE1','SURFACE',now());
</v>
      </c>
      <c r="AR34" s="50" t="str">
        <f t="shared" si="4"/>
        <v xml:space="preserve">INSERT INTO SC_SystemeProduits(RefDimension,NomSysteme,typePresta,ligne,Quantite,formule,cte1,DateModif) values (11,'TCFVBACFH','MP',3,null,'0.6*CTE1','SURFACE',now());
</v>
      </c>
      <c r="AU34" s="50" t="str">
        <f t="shared" si="5"/>
        <v xml:space="preserve">INSERT INTO SC_SystemeProduits(RefDimension,NomSysteme,typePresta,ligne,Quantite,formule,cte1,DateModif) values (17,'TCFVBACFH','MP',3,null,'0.6*CTE1','SURFACE',now());
</v>
      </c>
      <c r="AX34" s="50" t="str">
        <f t="shared" si="6"/>
        <v xml:space="preserve">INSERT INTO SC_SystemeProduits(RefDimension,NomSysteme,typePresta,ligne,Quantite,formule,cte1,DateModif) values (18,'TCFVBACFH','MP',3,null,'0.6*CTE1','SURFACE',now());
</v>
      </c>
    </row>
    <row r="35" spans="1:50" s="94" customFormat="1" x14ac:dyDescent="0.25">
      <c r="A35" s="93">
        <f>IF(B35="MATIERE",VLOOKUP($C35,MATIERE!$B$2:$K$601,10,0),IF(B35="MOA",VLOOKUP($C35,ATELIER!$B$2:$K$291,10,0),IF(B35="MOC",VLOOKUP($C35,CHANTIER!$B$2:$K$291,10,0),IF(B35="MP",VLOOKUP($C35,MINIPELLE!$B$2:$K$291,10,0),""))))</f>
        <v>6</v>
      </c>
      <c r="B35" s="94" t="s">
        <v>300</v>
      </c>
      <c r="C35" s="94" t="s">
        <v>212</v>
      </c>
      <c r="D35" s="94" t="s">
        <v>20</v>
      </c>
      <c r="E35" s="94">
        <v>1</v>
      </c>
      <c r="F35" s="95" t="s">
        <v>689</v>
      </c>
      <c r="G35" s="95" t="s">
        <v>720</v>
      </c>
      <c r="H35" s="94">
        <v>2</v>
      </c>
      <c r="I35" s="95" t="s">
        <v>697</v>
      </c>
      <c r="J35" s="95" t="s">
        <v>720</v>
      </c>
      <c r="K35" s="94">
        <v>2</v>
      </c>
      <c r="L35" s="95" t="s">
        <v>697</v>
      </c>
      <c r="M35" s="95" t="s">
        <v>720</v>
      </c>
      <c r="N35" s="94">
        <v>4</v>
      </c>
      <c r="O35" s="95" t="s">
        <v>697</v>
      </c>
      <c r="P35" s="95" t="s">
        <v>720</v>
      </c>
      <c r="Q35" s="94">
        <v>4</v>
      </c>
      <c r="R35" s="95" t="s">
        <v>697</v>
      </c>
      <c r="S35" s="95" t="s">
        <v>720</v>
      </c>
      <c r="T35" s="94">
        <v>4</v>
      </c>
      <c r="U35" s="95" t="s">
        <v>697</v>
      </c>
      <c r="V35" s="95" t="s">
        <v>720</v>
      </c>
      <c r="W35" s="94">
        <v>8</v>
      </c>
      <c r="X35" s="95" t="s">
        <v>697</v>
      </c>
      <c r="Y35" s="95" t="s">
        <v>720</v>
      </c>
      <c r="Z35" s="94">
        <v>8</v>
      </c>
      <c r="AA35" s="95" t="s">
        <v>697</v>
      </c>
      <c r="AB35" s="95" t="s">
        <v>720</v>
      </c>
      <c r="AC35" s="94" t="str">
        <f t="shared" si="7"/>
        <v xml:space="preserve">INSERT INTO SC_SystemeProduits(RefDimension,NomSysteme,typePresta,ligne,Quantite,formule,cte1,DateModif) values (2,'TCFVBACFH','MP',6,null,'1*CTE1','NB_BAC',now());
</v>
      </c>
      <c r="AF35" s="94" t="str">
        <f t="shared" si="0"/>
        <v xml:space="preserve">INSERT INTO SC_SystemeProduits(RefDimension,NomSysteme,typePresta,ligne,Quantite,formule,cte1,DateModif) values (4,'TCFVBACFH','MP',6,null,'0.5*CTE1','NB_BAC',now());
</v>
      </c>
      <c r="AI35" s="94" t="str">
        <f t="shared" si="1"/>
        <v xml:space="preserve">INSERT INTO SC_SystemeProduits(RefDimension,NomSysteme,typePresta,ligne,Quantite,formule,cte1,DateModif) values (5,'TCFVBACFH','MP',6,null,'0.5*CTE1','NB_BAC',now());
</v>
      </c>
      <c r="AL35" s="94" t="str">
        <f t="shared" si="2"/>
        <v xml:space="preserve">INSERT INTO SC_SystemeProduits(RefDimension,NomSysteme,typePresta,ligne,Quantite,formule,cte1,DateModif) values (9,'TCFVBACFH','MP',6,null,'0.5*CTE1','NB_BAC',now());
</v>
      </c>
      <c r="AO35" s="94" t="str">
        <f t="shared" si="3"/>
        <v xml:space="preserve">INSERT INTO SC_SystemeProduits(RefDimension,NomSysteme,typePresta,ligne,Quantite,formule,cte1,DateModif) values (10,'TCFVBACFH','MP',6,null,'0.5*CTE1','NB_BAC',now());
</v>
      </c>
      <c r="AR35" s="94" t="str">
        <f t="shared" si="4"/>
        <v xml:space="preserve">INSERT INTO SC_SystemeProduits(RefDimension,NomSysteme,typePresta,ligne,Quantite,formule,cte1,DateModif) values (11,'TCFVBACFH','MP',6,null,'0.5*CTE1','NB_BAC',now());
</v>
      </c>
      <c r="AU35" s="94" t="str">
        <f t="shared" si="5"/>
        <v xml:space="preserve">INSERT INTO SC_SystemeProduits(RefDimension,NomSysteme,typePresta,ligne,Quantite,formule,cte1,DateModif) values (17,'TCFVBACFH','MP',6,null,'0.5*CTE1','NB_BAC',now());
</v>
      </c>
      <c r="AX35" s="94" t="str">
        <f t="shared" si="6"/>
        <v xml:space="preserve">INSERT INTO SC_SystemeProduits(RefDimension,NomSysteme,typePresta,ligne,Quantite,formule,cte1,DateModif) values (18,'TCFVBACFH','MP',6,null,'0.5*CTE1','NB_BAC',now());
</v>
      </c>
    </row>
    <row r="36" spans="1:50" x14ac:dyDescent="0.25">
      <c r="A36" s="126"/>
      <c r="B36" s="69"/>
      <c r="C36" s="69"/>
      <c r="D36" s="69"/>
      <c r="E36" s="69"/>
      <c r="F36" s="90"/>
      <c r="G36" s="90"/>
      <c r="H36" s="89"/>
      <c r="I36" s="90"/>
      <c r="J36" s="90"/>
      <c r="K36" s="89"/>
      <c r="L36" s="90"/>
      <c r="M36" s="90"/>
      <c r="N36" s="89"/>
      <c r="O36" s="90"/>
      <c r="P36" s="90"/>
      <c r="Q36" s="89"/>
      <c r="R36" s="90"/>
      <c r="S36" s="90"/>
      <c r="T36" s="89"/>
      <c r="U36" s="90"/>
      <c r="V36" s="90"/>
      <c r="W36" s="89"/>
      <c r="X36" s="90"/>
      <c r="Y36" s="90"/>
      <c r="Z36" s="89"/>
      <c r="AA36" s="90"/>
      <c r="AB36" s="90"/>
      <c r="AC36" s="50" t="str">
        <f t="shared" si="7"/>
        <v/>
      </c>
      <c r="AF36" s="50" t="str">
        <f t="shared" si="0"/>
        <v/>
      </c>
      <c r="AI36" s="50" t="str">
        <f t="shared" si="1"/>
        <v/>
      </c>
      <c r="AL36" s="50" t="str">
        <f t="shared" si="2"/>
        <v/>
      </c>
      <c r="AO36" s="50" t="str">
        <f t="shared" si="3"/>
        <v/>
      </c>
      <c r="AR36" s="50" t="str">
        <f t="shared" si="4"/>
        <v/>
      </c>
      <c r="AU36" s="50" t="str">
        <f t="shared" si="5"/>
        <v/>
      </c>
      <c r="AX36" s="50" t="str">
        <f t="shared" si="6"/>
        <v/>
      </c>
    </row>
    <row r="37" spans="1:50" x14ac:dyDescent="0.25">
      <c r="A37" s="67">
        <f>IF(B37="MATIERE",VLOOKUP($C37,MATIERE!$B$2:$K$601,10,0),IF(B37="MOA",VLOOKUP($C37,ATELIER!$B$2:$K$291,10,0),IF(B37="MOC",VLOOKUP($C37,CHANTIER!$B$2:$K$291,10,0),IF(B37="MP",VLOOKUP($C37,MINIPELLE!$B$2:$K$291,10,0),""))))</f>
        <v>10</v>
      </c>
      <c r="B37" s="50" t="s">
        <v>300</v>
      </c>
      <c r="C37" s="50" t="s">
        <v>217</v>
      </c>
      <c r="D37" s="50" t="s">
        <v>8</v>
      </c>
      <c r="E37" s="89">
        <v>1</v>
      </c>
      <c r="F37" s="90" t="s">
        <v>689</v>
      </c>
      <c r="G37" s="90" t="s">
        <v>720</v>
      </c>
      <c r="H37" s="89">
        <v>2</v>
      </c>
      <c r="I37" s="90" t="s">
        <v>689</v>
      </c>
      <c r="J37" s="90" t="s">
        <v>720</v>
      </c>
      <c r="K37" s="89">
        <v>2</v>
      </c>
      <c r="L37" s="90" t="s">
        <v>689</v>
      </c>
      <c r="M37" s="90" t="s">
        <v>720</v>
      </c>
      <c r="N37" s="89">
        <v>4</v>
      </c>
      <c r="O37" s="90" t="s">
        <v>689</v>
      </c>
      <c r="P37" s="90" t="s">
        <v>720</v>
      </c>
      <c r="Q37" s="89">
        <v>4</v>
      </c>
      <c r="R37" s="90" t="s">
        <v>689</v>
      </c>
      <c r="S37" s="90" t="s">
        <v>720</v>
      </c>
      <c r="T37" s="89">
        <v>4</v>
      </c>
      <c r="U37" s="90" t="s">
        <v>689</v>
      </c>
      <c r="V37" s="90" t="s">
        <v>720</v>
      </c>
      <c r="W37" s="89">
        <v>5</v>
      </c>
      <c r="X37" s="90" t="s">
        <v>689</v>
      </c>
      <c r="Y37" s="90" t="s">
        <v>720</v>
      </c>
      <c r="Z37" s="89">
        <v>5</v>
      </c>
      <c r="AA37" s="90" t="s">
        <v>689</v>
      </c>
      <c r="AB37" s="90" t="s">
        <v>720</v>
      </c>
      <c r="AC37" s="50" t="str">
        <f t="shared" si="7"/>
        <v xml:space="preserve">INSERT INTO SC_SystemeProduits(RefDimension,NomSysteme,typePresta,ligne,Quantite,formule,cte1,DateModif) values (2,'TCFVBACFH','MP',10,null,'1*CTE1','NB_BAC',now());
</v>
      </c>
      <c r="AF37" s="50" t="str">
        <f t="shared" si="0"/>
        <v xml:space="preserve">INSERT INTO SC_SystemeProduits(RefDimension,NomSysteme,typePresta,ligne,Quantite,formule,cte1,DateModif) values (4,'TCFVBACFH','MP',10,null,'1*CTE1','NB_BAC',now());
</v>
      </c>
      <c r="AI37" s="50" t="str">
        <f t="shared" si="1"/>
        <v xml:space="preserve">INSERT INTO SC_SystemeProduits(RefDimension,NomSysteme,typePresta,ligne,Quantite,formule,cte1,DateModif) values (5,'TCFVBACFH','MP',10,null,'1*CTE1','NB_BAC',now());
</v>
      </c>
      <c r="AL37" s="50" t="str">
        <f t="shared" si="2"/>
        <v xml:space="preserve">INSERT INTO SC_SystemeProduits(RefDimension,NomSysteme,typePresta,ligne,Quantite,formule,cte1,DateModif) values (9,'TCFVBACFH','MP',10,null,'1*CTE1','NB_BAC',now());
</v>
      </c>
      <c r="AO37" s="50" t="str">
        <f t="shared" si="3"/>
        <v xml:space="preserve">INSERT INTO SC_SystemeProduits(RefDimension,NomSysteme,typePresta,ligne,Quantite,formule,cte1,DateModif) values (10,'TCFVBACFH','MP',10,null,'1*CTE1','NB_BAC',now());
</v>
      </c>
      <c r="AR37" s="50" t="str">
        <f t="shared" si="4"/>
        <v xml:space="preserve">INSERT INTO SC_SystemeProduits(RefDimension,NomSysteme,typePresta,ligne,Quantite,formule,cte1,DateModif) values (11,'TCFVBACFH','MP',10,null,'1*CTE1','NB_BAC',now());
</v>
      </c>
      <c r="AU37" s="50" t="str">
        <f t="shared" si="5"/>
        <v xml:space="preserve">INSERT INTO SC_SystemeProduits(RefDimension,NomSysteme,typePresta,ligne,Quantite,formule,cte1,DateModif) values (17,'TCFVBACFH','MP',10,null,'1*CTE1','NB_BAC',now());
</v>
      </c>
      <c r="AX37" s="50" t="str">
        <f t="shared" si="6"/>
        <v xml:space="preserve">INSERT INTO SC_SystemeProduits(RefDimension,NomSysteme,typePresta,ligne,Quantite,formule,cte1,DateModif) values (18,'TCFVBACFH','MP',10,null,'1*CTE1','NB_BAC',now());
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tabColor rgb="FFFF0000"/>
  </sheetPr>
  <dimension ref="A1:DH46"/>
  <sheetViews>
    <sheetView zoomScale="50" zoomScaleNormal="50" workbookViewId="0">
      <selection activeCell="C43" sqref="C43"/>
    </sheetView>
  </sheetViews>
  <sheetFormatPr baseColWidth="10" defaultRowHeight="15" x14ac:dyDescent="0.25"/>
  <cols>
    <col min="1" max="1" width="7.140625" style="90" customWidth="1"/>
    <col min="5" max="5" width="9.42578125" customWidth="1"/>
    <col min="6" max="7" width="7.85546875" style="90" customWidth="1"/>
    <col min="8" max="8" width="7.85546875" customWidth="1"/>
    <col min="9" max="10" width="7.85546875" style="90" customWidth="1"/>
    <col min="11" max="11" width="7.85546875" customWidth="1"/>
    <col min="12" max="13" width="7.85546875" style="90" customWidth="1"/>
    <col min="14" max="14" width="7.85546875" customWidth="1"/>
    <col min="15" max="16" width="7.85546875" style="90" customWidth="1"/>
    <col min="17" max="17" width="7.85546875" customWidth="1"/>
    <col min="18" max="19" width="7.85546875" style="90" customWidth="1"/>
    <col min="20" max="20" width="7.85546875" customWidth="1"/>
    <col min="21" max="22" width="7.85546875" style="90" customWidth="1"/>
    <col min="23" max="23" width="7.85546875" customWidth="1"/>
    <col min="24" max="25" width="7.85546875" style="90" customWidth="1"/>
    <col min="26" max="26" width="7.85546875" customWidth="1"/>
    <col min="27" max="28" width="7.85546875" style="90" customWidth="1"/>
    <col min="29" max="29" width="7.85546875" customWidth="1"/>
    <col min="30" max="31" width="7.85546875" style="90" customWidth="1"/>
    <col min="32" max="32" width="7.85546875" customWidth="1"/>
    <col min="33" max="34" width="7.85546875" style="90" customWidth="1"/>
    <col min="35" max="35" width="7.85546875" customWidth="1"/>
    <col min="36" max="37" width="7.85546875" style="90" customWidth="1"/>
    <col min="38" max="38" width="7.85546875" customWidth="1"/>
    <col min="39" max="40" width="7.85546875" style="90" customWidth="1"/>
    <col min="41" max="41" width="7.85546875" customWidth="1"/>
    <col min="42" max="43" width="7.85546875" style="90" customWidth="1"/>
    <col min="44" max="44" width="7.85546875" customWidth="1"/>
    <col min="45" max="46" width="7.85546875" style="90" customWidth="1"/>
    <col min="47" max="47" width="7.85546875" customWidth="1"/>
    <col min="48" max="49" width="7.85546875" style="90" customWidth="1"/>
    <col min="50" max="50" width="7.85546875" customWidth="1"/>
    <col min="51" max="52" width="7.85546875" style="90" customWidth="1"/>
    <col min="53" max="53" width="7.85546875" customWidth="1"/>
    <col min="54" max="55" width="7.85546875" style="90" customWidth="1"/>
    <col min="56" max="56" width="7.85546875" customWidth="1"/>
    <col min="57" max="58" width="7.85546875" style="90" customWidth="1"/>
    <col min="59" max="59" width="3.28515625" customWidth="1"/>
    <col min="60" max="61" width="3.28515625" style="90" customWidth="1"/>
    <col min="62" max="62" width="3.28515625" customWidth="1"/>
    <col min="63" max="64" width="3.28515625" style="90" customWidth="1"/>
    <col min="65" max="65" width="3.28515625" customWidth="1"/>
    <col min="66" max="67" width="3.28515625" style="90" customWidth="1"/>
    <col min="68" max="68" width="3.28515625" customWidth="1"/>
    <col min="69" max="70" width="3.28515625" style="90" customWidth="1"/>
    <col min="71" max="71" width="3.28515625" customWidth="1"/>
    <col min="72" max="73" width="3.28515625" style="90" customWidth="1"/>
    <col min="74" max="74" width="3.28515625" customWidth="1"/>
    <col min="75" max="76" width="3.28515625" style="90" customWidth="1"/>
    <col min="77" max="77" width="3.28515625" customWidth="1"/>
    <col min="78" max="79" width="3.28515625" style="90" customWidth="1"/>
    <col min="80" max="80" width="3.28515625" customWidth="1"/>
    <col min="81" max="82" width="3.28515625" style="90" customWidth="1"/>
    <col min="83" max="83" width="3.28515625" customWidth="1"/>
    <col min="84" max="85" width="3.28515625" style="90" customWidth="1"/>
    <col min="86" max="86" width="3.28515625" customWidth="1"/>
    <col min="87" max="88" width="3.28515625" style="90" customWidth="1"/>
    <col min="89" max="89" width="3.28515625" customWidth="1"/>
    <col min="90" max="91" width="3.28515625" style="90" customWidth="1"/>
    <col min="92" max="92" width="3.28515625" customWidth="1"/>
    <col min="93" max="94" width="3.28515625" style="90" customWidth="1"/>
    <col min="95" max="95" width="3.28515625" customWidth="1"/>
    <col min="96" max="97" width="3.28515625" style="90" customWidth="1"/>
    <col min="98" max="98" width="3.28515625" customWidth="1"/>
    <col min="99" max="100" width="3.28515625" style="90" customWidth="1"/>
    <col min="101" max="101" width="3.28515625" customWidth="1"/>
    <col min="102" max="103" width="3.28515625" style="90" customWidth="1"/>
    <col min="104" max="104" width="3.28515625" customWidth="1"/>
    <col min="105" max="106" width="3.28515625" style="90" customWidth="1"/>
    <col min="107" max="107" width="3.28515625" customWidth="1"/>
    <col min="108" max="109" width="3.28515625" style="90" customWidth="1"/>
    <col min="110" max="110" width="3.28515625" customWidth="1"/>
    <col min="111" max="112" width="3.28515625" style="90" customWidth="1"/>
  </cols>
  <sheetData>
    <row r="1" spans="1:112" x14ac:dyDescent="0.25">
      <c r="A1" s="90" t="s">
        <v>683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66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66">
        <v>2</v>
      </c>
      <c r="BJ2" s="66">
        <v>3</v>
      </c>
      <c r="BM2" s="66">
        <v>4</v>
      </c>
      <c r="BP2" s="66">
        <v>5</v>
      </c>
      <c r="BS2" s="66">
        <v>6</v>
      </c>
      <c r="BV2" s="66">
        <v>7</v>
      </c>
      <c r="BY2" s="66">
        <v>8</v>
      </c>
      <c r="CB2" s="66">
        <v>9</v>
      </c>
      <c r="CE2" s="66">
        <v>10</v>
      </c>
      <c r="CH2" s="66">
        <v>12</v>
      </c>
      <c r="CK2" s="66">
        <v>12</v>
      </c>
      <c r="CN2" s="66">
        <v>14</v>
      </c>
      <c r="CQ2" s="66">
        <v>14</v>
      </c>
      <c r="CT2" s="66">
        <v>16</v>
      </c>
      <c r="CW2" s="66">
        <v>18</v>
      </c>
      <c r="CZ2" s="66">
        <v>18</v>
      </c>
      <c r="DC2" s="66">
        <v>20</v>
      </c>
      <c r="DF2" s="66">
        <v>20</v>
      </c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  <c r="BG3" s="66"/>
    </row>
    <row r="4" spans="1:112" s="20" customFormat="1" x14ac:dyDescent="0.25">
      <c r="A4" s="99">
        <f>IF(B4="MATIERE",VLOOKUP($C4,MATIERE!$B$2:$K$601,10,0),IF(B4="MOA",VLOOKUP($C4,ATELIER!$B$2:$K$291,10,0),IF(B4="MOC",VLOOKUP($C4,CHANTIER!$B$2:$K$291,10,0),IF(B4="MP",VLOOKUP($C4,MINIPELLE!$B$2:$K$291,10,0),""))))</f>
        <v>503</v>
      </c>
      <c r="B4" s="91" t="s">
        <v>295</v>
      </c>
      <c r="C4" s="92" t="s">
        <v>1739</v>
      </c>
      <c r="D4" s="91"/>
      <c r="E4" s="91"/>
      <c r="F4" s="90"/>
      <c r="G4" s="90"/>
      <c r="H4" s="69" t="s">
        <v>2054</v>
      </c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6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/>
      </c>
      <c r="BH4" s="90"/>
      <c r="BI4" s="90"/>
      <c r="BJ4" s="66" t="str">
        <f t="shared" ref="BJ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(2,'FV9','MATIERE',503,PR1_OK+CHASSE_GRAV_NAVES+CHASSE_GRAV_INAUTECH+CHASSE_GRAV_AQUATIRIS+CHASSE_GRAV_CLAPET+CHASSE_GRAV_BROYEUR,null,null,now());
</v>
      </c>
      <c r="BK4" s="90"/>
      <c r="BL4" s="90"/>
      <c r="BM4" s="66" t="str">
        <f t="shared" ref="BM4:BM5" si="1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/>
      </c>
      <c r="BN4" s="90"/>
      <c r="BO4" s="90"/>
      <c r="BP4" s="66" t="str">
        <f t="shared" ref="BP4:DF4" si="2">IF(AND(N4="",O4=""),"",SUBSTITUTE(SUBSTITUTE(SUBSTITUTE(SUBSTITUTE(SUBSTITUTE(SUBSTITUTE(SUBSTITUTE($BH$1,"#SYSTEME#",$A$1),"#DIM#",N$1),"#TYPE#",$B4),"#LIGNE#",$A4),"#Q#",IF(O4="",SUBSTITUTE(N4,",","."),"null")),"#FORMULE#",IF(O4="","null",CONCATENATE("'",O4,"'"))),"#CTE#",IF(P4="","null",CONCATENATE("'",P4,"'"))))</f>
        <v/>
      </c>
      <c r="BQ4" s="90"/>
      <c r="BR4" s="90"/>
      <c r="BS4" s="66" t="str">
        <f t="shared" si="2"/>
        <v/>
      </c>
      <c r="BT4" s="90"/>
      <c r="BU4" s="90"/>
      <c r="BV4" s="66" t="str">
        <f t="shared" si="2"/>
        <v/>
      </c>
      <c r="BW4" s="90"/>
      <c r="BX4" s="90"/>
      <c r="BY4" s="66" t="str">
        <f t="shared" si="2"/>
        <v/>
      </c>
      <c r="BZ4" s="90"/>
      <c r="CA4" s="90"/>
      <c r="CB4" s="66" t="str">
        <f t="shared" si="2"/>
        <v/>
      </c>
      <c r="CC4" s="90"/>
      <c r="CD4" s="90"/>
      <c r="CE4" s="66" t="str">
        <f t="shared" si="2"/>
        <v/>
      </c>
      <c r="CF4" s="90"/>
      <c r="CG4" s="90"/>
      <c r="CH4" s="66" t="str">
        <f t="shared" si="2"/>
        <v/>
      </c>
      <c r="CI4" s="90"/>
      <c r="CJ4" s="90"/>
      <c r="CK4" s="66" t="str">
        <f t="shared" si="2"/>
        <v/>
      </c>
      <c r="CL4" s="90"/>
      <c r="CM4" s="90"/>
      <c r="CN4" s="66" t="str">
        <f t="shared" si="2"/>
        <v/>
      </c>
      <c r="CO4" s="90"/>
      <c r="CP4" s="90"/>
      <c r="CQ4" s="66" t="str">
        <f t="shared" si="2"/>
        <v/>
      </c>
      <c r="CR4" s="90"/>
      <c r="CS4" s="90"/>
      <c r="CT4" s="66" t="str">
        <f t="shared" si="2"/>
        <v/>
      </c>
      <c r="CU4" s="90"/>
      <c r="CV4" s="90"/>
      <c r="CW4" s="66" t="str">
        <f t="shared" si="2"/>
        <v/>
      </c>
      <c r="CX4" s="90"/>
      <c r="CY4" s="90"/>
      <c r="CZ4" s="66" t="str">
        <f t="shared" si="2"/>
        <v/>
      </c>
      <c r="DA4" s="90"/>
      <c r="DB4" s="90"/>
      <c r="DC4" s="66" t="str">
        <f t="shared" si="2"/>
        <v/>
      </c>
      <c r="DD4" s="90"/>
      <c r="DE4" s="90"/>
      <c r="DF4" s="66" t="str">
        <f t="shared" si="2"/>
        <v/>
      </c>
      <c r="DG4" s="90"/>
      <c r="DH4" s="90"/>
    </row>
    <row r="5" spans="1:112" x14ac:dyDescent="0.25">
      <c r="A5" s="99">
        <f>IF(B5="MATIERE",VLOOKUP($C5,MATIERE!$B$2:$K$601,10,0),IF(B5="MOA",VLOOKUP($C5,ATELIER!$B$2:$K$291,10,0),IF(B5="MOC",VLOOKUP($C5,CHANTIER!$B$2:$K$291,10,0),IF(B5="MP",VLOOKUP($C5,MINIPELLE!$B$2:$K$291,10,0),""))))</f>
        <v>504</v>
      </c>
      <c r="B5" s="91" t="s">
        <v>295</v>
      </c>
      <c r="C5" s="92" t="s">
        <v>1740</v>
      </c>
      <c r="D5" s="91"/>
      <c r="E5" s="91"/>
      <c r="H5" s="69"/>
      <c r="I5" s="69"/>
      <c r="J5" s="69"/>
      <c r="K5" s="69" t="s">
        <v>2054</v>
      </c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6" t="str">
        <f t="shared" ref="BG5:BG45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s="66" t="str">
        <f t="shared" ref="BJ5:BJ45" si="4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/>
      </c>
      <c r="BM5" s="66" t="str">
        <f t="shared" si="1"/>
        <v xml:space="preserve">INSERT INTO SC_SystemeProduits(RefDimension,NomSysteme,typePresta,ligne,Quantite,formule,cte1,DateModif) values (3,'FV9','MATIERE',504,PR1_OK+CHASSE_GRAV_NAVES+CHASSE_GRAV_INAUTECH+CHASSE_GRAV_AQUATIRIS+CHASSE_GRAV_CLAPET+CHASSE_GRAV_BROYEUR,null,null,now());
</v>
      </c>
      <c r="BP5" s="66" t="str">
        <f t="shared" ref="BP5" si="5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/>
      </c>
      <c r="BS5" s="66" t="str">
        <f t="shared" ref="BS5" si="6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/>
      </c>
      <c r="BV5" s="66" t="str">
        <f t="shared" ref="BV5" si="7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/>
      </c>
      <c r="BY5" s="66" t="str">
        <f t="shared" ref="BY5" si="8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/>
      </c>
      <c r="CB5" s="66" t="str">
        <f t="shared" ref="CB5" si="9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/>
      </c>
      <c r="CE5" s="66" t="str">
        <f t="shared" ref="CE5" si="10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/>
      </c>
      <c r="CH5" s="66" t="str">
        <f t="shared" ref="CH5" si="11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/>
      </c>
      <c r="CK5" s="66" t="str">
        <f t="shared" ref="CK5" si="12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/>
      </c>
      <c r="CN5" s="66" t="str">
        <f t="shared" ref="CN5" si="13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Q5" s="66" t="str">
        <f t="shared" ref="CQ5" si="14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T5" s="66" t="str">
        <f t="shared" ref="CT5" si="15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W5" s="66" t="str">
        <f t="shared" ref="CW5" si="16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Z5" s="66" t="str">
        <f t="shared" ref="CZ5" si="17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C5" s="66" t="str">
        <f t="shared" ref="DC5" si="18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F5" s="66" t="str">
        <f t="shared" ref="DF5" si="19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</row>
    <row r="6" spans="1:112" x14ac:dyDescent="0.25">
      <c r="A6" s="99">
        <f>IF(B6="MATIERE",VLOOKUP($C6,MATIERE!$B$2:$K$601,10,0),IF(B6="MOA",VLOOKUP($C6,ATELIER!$B$2:$K$291,10,0),IF(B6="MOC",VLOOKUP($C6,CHANTIER!$B$2:$K$291,10,0),IF(B6="MP",VLOOKUP($C6,MINIPELLE!$B$2:$K$291,10,0),""))))</f>
        <v>505</v>
      </c>
      <c r="B6" s="91" t="s">
        <v>295</v>
      </c>
      <c r="C6" s="92" t="s">
        <v>1741</v>
      </c>
      <c r="D6" s="91"/>
      <c r="E6" s="91"/>
      <c r="H6" s="69"/>
      <c r="I6" s="69"/>
      <c r="J6" s="69"/>
      <c r="K6" s="69"/>
      <c r="L6" s="69"/>
      <c r="M6" s="69"/>
      <c r="N6" s="69" t="s">
        <v>2054</v>
      </c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6" t="str">
        <f t="shared" si="3"/>
        <v/>
      </c>
      <c r="BJ6" s="66" t="str">
        <f t="shared" si="4"/>
        <v/>
      </c>
      <c r="BM6" s="66" t="str">
        <f t="shared" ref="BM6:BM14" si="20">IF(AND(K6="",L6=""),"",SUBSTITUTE(SUBSTITUTE(SUBSTITUTE(SUBSTITUTE(SUBSTITUTE(SUBSTITUTE(SUBSTITUTE($BG$1,"#SYSTEME#",$A$1),"#DIM#",K$1),"#TYPE#",$B6),"#LIGNE#",$A6),"#Q#",IF(L6="",SUBSTITUTE(K6,",","."),"null")),"#FORMULE#",IF(L6="","null",CONCATENATE("'",L6,"'"))),"#CTE#",IF(M6="","null",CONCATENATE("'",M6,"'"))))</f>
        <v/>
      </c>
      <c r="BP6" s="66" t="str">
        <f t="shared" ref="BP6:BP14" si="21">IF(AND(N6="",O6=""),"",SUBSTITUTE(SUBSTITUTE(SUBSTITUTE(SUBSTITUTE(SUBSTITUTE(SUBSTITUTE(SUBSTITUTE($BG$1,"#SYSTEME#",$A$1),"#DIM#",N$1),"#TYPE#",$B6),"#LIGNE#",$A6),"#Q#",IF(O6="",SUBSTITUTE(N6,",","."),"null")),"#FORMULE#",IF(O6="","null",CONCATENATE("'",O6,"'"))),"#CTE#",IF(P6="","null",CONCATENATE("'",P6,"'"))))</f>
        <v xml:space="preserve">INSERT INTO SC_SystemeProduits(RefDimension,NomSysteme,typePresta,ligne,Quantite,formule,cte1,DateModif) values (4,'FV9','MATIERE',505,PR1_OK+CHASSE_GRAV_NAVES+CHASSE_GRAV_INAUTECH+CHASSE_GRAV_AQUATIRIS+CHASSE_GRAV_CLAPET+CHASSE_GRAV_BROYEUR,null,null,now());
</v>
      </c>
      <c r="BS6" s="66" t="str">
        <f t="shared" ref="BS6:BS14" si="22">IF(AND(Q6="",R6=""),"",SUBSTITUTE(SUBSTITUTE(SUBSTITUTE(SUBSTITUTE(SUBSTITUTE(SUBSTITUTE(SUBSTITUTE($BG$1,"#SYSTEME#",$A$1),"#DIM#",Q$1),"#TYPE#",$B6),"#LIGNE#",$A6),"#Q#",IF(R6="",SUBSTITUTE(Q6,",","."),"null")),"#FORMULE#",IF(R6="","null",CONCATENATE("'",R6,"'"))),"#CTE#",IF(S6="","null",CONCATENATE("'",S6,"'"))))</f>
        <v/>
      </c>
      <c r="BV6" s="66" t="str">
        <f t="shared" ref="BV6:BV14" si="23">IF(AND(T6="",U6=""),"",SUBSTITUTE(SUBSTITUTE(SUBSTITUTE(SUBSTITUTE(SUBSTITUTE(SUBSTITUTE(SUBSTITUTE($BG$1,"#SYSTEME#",$A$1),"#DIM#",T$1),"#TYPE#",$B6),"#LIGNE#",$A6),"#Q#",IF(U6="",SUBSTITUTE(T6,",","."),"null")),"#FORMULE#",IF(U6="","null",CONCATENATE("'",U6,"'"))),"#CTE#",IF(V6="","null",CONCATENATE("'",V6,"'"))))</f>
        <v/>
      </c>
      <c r="BY6" s="66" t="str">
        <f t="shared" ref="BY6:BY14" si="24">IF(AND(W6="",X6=""),"",SUBSTITUTE(SUBSTITUTE(SUBSTITUTE(SUBSTITUTE(SUBSTITUTE(SUBSTITUTE(SUBSTITUTE($BG$1,"#SYSTEME#",$A$1),"#DIM#",W$1),"#TYPE#",$B6),"#LIGNE#",$A6),"#Q#",IF(X6="",SUBSTITUTE(W6,",","."),"null")),"#FORMULE#",IF(X6="","null",CONCATENATE("'",X6,"'"))),"#CTE#",IF(Y6="","null",CONCATENATE("'",Y6,"'"))))</f>
        <v/>
      </c>
      <c r="CB6" s="66" t="str">
        <f t="shared" ref="CB6:CB14" si="25">IF(AND(Z6="",AA6=""),"",SUBSTITUTE(SUBSTITUTE(SUBSTITUTE(SUBSTITUTE(SUBSTITUTE(SUBSTITUTE(SUBSTITUTE($BG$1,"#SYSTEME#",$A$1),"#DIM#",Z$1),"#TYPE#",$B6),"#LIGNE#",$A6),"#Q#",IF(AA6="",SUBSTITUTE(Z6,",","."),"null")),"#FORMULE#",IF(AA6="","null",CONCATENATE("'",AA6,"'"))),"#CTE#",IF(AB6="","null",CONCATENATE("'",AB6,"'"))))</f>
        <v/>
      </c>
      <c r="CE6" s="66" t="str">
        <f t="shared" ref="CE6:CE14" si="26">IF(AND(AC6="",AD6=""),"",SUBSTITUTE(SUBSTITUTE(SUBSTITUTE(SUBSTITUTE(SUBSTITUTE(SUBSTITUTE(SUBSTITUTE($BG$1,"#SYSTEME#",$A$1),"#DIM#",AC$1),"#TYPE#",$B6),"#LIGNE#",$A6),"#Q#",IF(AD6="",SUBSTITUTE(AC6,",","."),"null")),"#FORMULE#",IF(AD6="","null",CONCATENATE("'",AD6,"'"))),"#CTE#",IF(AE6="","null",CONCATENATE("'",AE6,"'"))))</f>
        <v/>
      </c>
      <c r="CH6" s="66" t="str">
        <f t="shared" ref="CH6:CH14" si="27">IF(AND(AF6="",AG6=""),"",SUBSTITUTE(SUBSTITUTE(SUBSTITUTE(SUBSTITUTE(SUBSTITUTE(SUBSTITUTE(SUBSTITUTE($BG$1,"#SYSTEME#",$A$1),"#DIM#",AF$1),"#TYPE#",$B6),"#LIGNE#",$A6),"#Q#",IF(AG6="",SUBSTITUTE(AF6,",","."),"null")),"#FORMULE#",IF(AG6="","null",CONCATENATE("'",AG6,"'"))),"#CTE#",IF(AH6="","null",CONCATENATE("'",AH6,"'"))))</f>
        <v/>
      </c>
      <c r="CK6" s="66" t="str">
        <f t="shared" ref="CK6:CK14" si="28">IF(AND(AI6="",AJ6=""),"",SUBSTITUTE(SUBSTITUTE(SUBSTITUTE(SUBSTITUTE(SUBSTITUTE(SUBSTITUTE(SUBSTITUTE($BG$1,"#SYSTEME#",$A$1),"#DIM#",AI$1),"#TYPE#",$B6),"#LIGNE#",$A6),"#Q#",IF(AJ6="",SUBSTITUTE(AI6,",","."),"null")),"#FORMULE#",IF(AJ6="","null",CONCATENATE("'",AJ6,"'"))),"#CTE#",IF(AK6="","null",CONCATENATE("'",AK6,"'"))))</f>
        <v/>
      </c>
      <c r="CN6" s="66" t="str">
        <f t="shared" ref="CN6:CN14" si="29">IF(AND(AL6="",AM6=""),"",SUBSTITUTE(SUBSTITUTE(SUBSTITUTE(SUBSTITUTE(SUBSTITUTE(SUBSTITUTE(SUBSTITUTE($BG$1,"#SYSTEME#",$A$1),"#DIM#",AL$1),"#TYPE#",$B6),"#LIGNE#",$A6),"#Q#",IF(AM6="",SUBSTITUTE(AL6,",","."),"null")),"#FORMULE#",IF(AM6="","null",CONCATENATE("'",AM6,"'"))),"#CTE#",IF(AN6="","null",CONCATENATE("'",AN6,"'"))))</f>
        <v/>
      </c>
      <c r="CQ6" s="66" t="str">
        <f t="shared" ref="CQ6:CQ14" si="30">IF(AND(AO6="",AP6=""),"",SUBSTITUTE(SUBSTITUTE(SUBSTITUTE(SUBSTITUTE(SUBSTITUTE(SUBSTITUTE(SUBSTITUTE($BG$1,"#SYSTEME#",$A$1),"#DIM#",AO$1),"#TYPE#",$B6),"#LIGNE#",$A6),"#Q#",IF(AP6="",SUBSTITUTE(AO6,",","."),"null")),"#FORMULE#",IF(AP6="","null",CONCATENATE("'",AP6,"'"))),"#CTE#",IF(AQ6="","null",CONCATENATE("'",AQ6,"'"))))</f>
        <v/>
      </c>
      <c r="CT6" s="66" t="str">
        <f t="shared" ref="CT6:CT14" si="31">IF(AND(AR6="",AS6=""),"",SUBSTITUTE(SUBSTITUTE(SUBSTITUTE(SUBSTITUTE(SUBSTITUTE(SUBSTITUTE(SUBSTITUTE($BG$1,"#SYSTEME#",$A$1),"#DIM#",AR$1),"#TYPE#",$B6),"#LIGNE#",$A6),"#Q#",IF(AS6="",SUBSTITUTE(AR6,",","."),"null")),"#FORMULE#",IF(AS6="","null",CONCATENATE("'",AS6,"'"))),"#CTE#",IF(AT6="","null",CONCATENATE("'",AT6,"'"))))</f>
        <v/>
      </c>
      <c r="CW6" s="66" t="str">
        <f t="shared" ref="CW6:CW14" si="32">IF(AND(AU6="",AV6=""),"",SUBSTITUTE(SUBSTITUTE(SUBSTITUTE(SUBSTITUTE(SUBSTITUTE(SUBSTITUTE(SUBSTITUTE($BG$1,"#SYSTEME#",$A$1),"#DIM#",AU$1),"#TYPE#",$B6),"#LIGNE#",$A6),"#Q#",IF(AV6="",SUBSTITUTE(AU6,",","."),"null")),"#FORMULE#",IF(AV6="","null",CONCATENATE("'",AV6,"'"))),"#CTE#",IF(AW6="","null",CONCATENATE("'",AW6,"'"))))</f>
        <v/>
      </c>
      <c r="CZ6" s="66" t="str">
        <f t="shared" ref="CZ6:CZ14" si="33">IF(AND(AX6="",AY6=""),"",SUBSTITUTE(SUBSTITUTE(SUBSTITUTE(SUBSTITUTE(SUBSTITUTE(SUBSTITUTE(SUBSTITUTE($BG$1,"#SYSTEME#",$A$1),"#DIM#",AX$1),"#TYPE#",$B6),"#LIGNE#",$A6),"#Q#",IF(AY6="",SUBSTITUTE(AX6,",","."),"null")),"#FORMULE#",IF(AY6="","null",CONCATENATE("'",AY6,"'"))),"#CTE#",IF(AZ6="","null",CONCATENATE("'",AZ6,"'"))))</f>
        <v/>
      </c>
      <c r="DC6" s="66" t="str">
        <f t="shared" ref="DC6:DC14" si="34">IF(AND(BA6="",BB6=""),"",SUBSTITUTE(SUBSTITUTE(SUBSTITUTE(SUBSTITUTE(SUBSTITUTE(SUBSTITUTE(SUBSTITUTE($BG$1,"#SYSTEME#",$A$1),"#DIM#",BA$1),"#TYPE#",$B6),"#LIGNE#",$A6),"#Q#",IF(BB6="",SUBSTITUTE(BA6,",","."),"null")),"#FORMULE#",IF(BB6="","null",CONCATENATE("'",BB6,"'"))),"#CTE#",IF(BC6="","null",CONCATENATE("'",BC6,"'"))))</f>
        <v/>
      </c>
      <c r="DF6" s="66" t="str">
        <f t="shared" ref="DF6:DF14" si="35">IF(AND(BD6="",BE6=""),"",SUBSTITUTE(SUBSTITUTE(SUBSTITUTE(SUBSTITUTE(SUBSTITUTE(SUBSTITUTE(SUBSTITUTE($BG$1,"#SYSTEME#",$A$1),"#DIM#",BD$1),"#TYPE#",$B6),"#LIGNE#",$A6),"#Q#",IF(BE6="",SUBSTITUTE(BD6,",","."),"null")),"#FORMULE#",IF(BE6="","null",CONCATENATE("'",BE6,"'"))),"#CTE#",IF(BF6="","null",CONCATENATE("'",BF6,"'"))))</f>
        <v/>
      </c>
    </row>
    <row r="7" spans="1:112" x14ac:dyDescent="0.25">
      <c r="A7" s="99">
        <f>IF(B7="MATIERE",VLOOKUP($C7,MATIERE!$B$2:$K$601,10,0),IF(B7="MOA",VLOOKUP($C7,ATELIER!$B$2:$K$291,10,0),IF(B7="MOC",VLOOKUP($C7,CHANTIER!$B$2:$K$291,10,0),IF(B7="MP",VLOOKUP($C7,MINIPELLE!$B$2:$K$291,10,0),""))))</f>
        <v>506</v>
      </c>
      <c r="B7" s="91" t="s">
        <v>295</v>
      </c>
      <c r="C7" s="92" t="s">
        <v>1742</v>
      </c>
      <c r="D7" s="91"/>
      <c r="E7" s="91"/>
      <c r="H7" s="69"/>
      <c r="I7" s="69"/>
      <c r="J7" s="69"/>
      <c r="K7" s="69"/>
      <c r="L7" s="69"/>
      <c r="M7" s="69"/>
      <c r="N7" s="69"/>
      <c r="O7" s="69"/>
      <c r="P7" s="69"/>
      <c r="Q7" s="69" t="s">
        <v>2054</v>
      </c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6" t="str">
        <f t="shared" si="3"/>
        <v/>
      </c>
      <c r="BJ7" s="66" t="str">
        <f t="shared" si="4"/>
        <v/>
      </c>
      <c r="BM7" s="66" t="str">
        <f t="shared" si="20"/>
        <v/>
      </c>
      <c r="BP7" s="66" t="str">
        <f t="shared" si="21"/>
        <v/>
      </c>
      <c r="BS7" s="66" t="str">
        <f t="shared" si="22"/>
        <v xml:space="preserve">INSERT INTO SC_SystemeProduits(RefDimension,NomSysteme,typePresta,ligne,Quantite,formule,cte1,DateModif) values (5,'FV9','MATIERE',506,PR1_OK+CHASSE_GRAV_NAVES+CHASSE_GRAV_INAUTECH+CHASSE_GRAV_AQUATIRIS+CHASSE_GRAV_CLAPET+CHASSE_GRAV_BROYEUR,null,null,now());
</v>
      </c>
      <c r="BV7" s="66" t="str">
        <f t="shared" si="23"/>
        <v/>
      </c>
      <c r="BY7" s="66" t="str">
        <f t="shared" si="24"/>
        <v/>
      </c>
      <c r="CB7" s="66" t="str">
        <f t="shared" si="25"/>
        <v/>
      </c>
      <c r="CE7" s="66" t="str">
        <f t="shared" si="26"/>
        <v/>
      </c>
      <c r="CH7" s="66" t="str">
        <f t="shared" si="27"/>
        <v/>
      </c>
      <c r="CK7" s="66" t="str">
        <f t="shared" si="28"/>
        <v/>
      </c>
      <c r="CN7" s="66" t="str">
        <f t="shared" si="29"/>
        <v/>
      </c>
      <c r="CQ7" s="66" t="str">
        <f t="shared" si="30"/>
        <v/>
      </c>
      <c r="CT7" s="66" t="str">
        <f t="shared" si="31"/>
        <v/>
      </c>
      <c r="CW7" s="66" t="str">
        <f t="shared" si="32"/>
        <v/>
      </c>
      <c r="CZ7" s="66" t="str">
        <f t="shared" si="33"/>
        <v/>
      </c>
      <c r="DC7" s="66" t="str">
        <f t="shared" si="34"/>
        <v/>
      </c>
      <c r="DF7" s="66" t="str">
        <f t="shared" si="35"/>
        <v/>
      </c>
    </row>
    <row r="8" spans="1:112" s="91" customFormat="1" x14ac:dyDescent="0.25">
      <c r="A8" s="100">
        <f>IF(B8="MATIERE",VLOOKUP($C8,MATIERE!$B$2:$K$601,10,0),IF(B8="MOA",VLOOKUP($C8,ATELIER!$B$2:$K$291,10,0),IF(B8="MOC",VLOOKUP($C8,CHANTIER!$B$2:$K$291,10,0),IF(B8="MP",VLOOKUP($C8,MINIPELLE!$B$2:$K$291,10,0),""))))</f>
        <v>508</v>
      </c>
      <c r="B8" s="91" t="s">
        <v>295</v>
      </c>
      <c r="C8" s="92" t="s">
        <v>1744</v>
      </c>
      <c r="F8" s="90"/>
      <c r="G8" s="90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 t="s">
        <v>2054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91" t="str">
        <f t="shared" si="3"/>
        <v/>
      </c>
      <c r="BH8" s="90"/>
      <c r="BI8" s="90"/>
      <c r="BJ8" s="91" t="str">
        <f t="shared" si="4"/>
        <v/>
      </c>
      <c r="BK8" s="90"/>
      <c r="BL8" s="90"/>
      <c r="BM8" s="91" t="str">
        <f t="shared" si="20"/>
        <v/>
      </c>
      <c r="BN8" s="90"/>
      <c r="BO8" s="90"/>
      <c r="BP8" s="91" t="str">
        <f t="shared" si="21"/>
        <v/>
      </c>
      <c r="BQ8" s="90"/>
      <c r="BR8" s="90"/>
      <c r="BS8" s="91" t="str">
        <f t="shared" si="22"/>
        <v/>
      </c>
      <c r="BT8" s="90"/>
      <c r="BU8" s="90"/>
      <c r="BV8" s="91" t="str">
        <f t="shared" si="23"/>
        <v xml:space="preserve">INSERT INTO SC_SystemeProduits(RefDimension,NomSysteme,typePresta,ligne,Quantite,formule,cte1,DateModif) values (6,'FV9','MATIERE',508,PR1_OK+CHASSE_GRAV_NAVES+CHASSE_GRAV_INAUTECH+CHASSE_GRAV_AQUATIRIS+CHASSE_GRAV_CLAPET+CHASSE_GRAV_BROYEUR,null,null,now());
</v>
      </c>
      <c r="BW8" s="90"/>
      <c r="BX8" s="90"/>
      <c r="BY8" s="91" t="str">
        <f t="shared" si="24"/>
        <v/>
      </c>
      <c r="BZ8" s="90"/>
      <c r="CA8" s="90"/>
      <c r="CB8" s="91" t="str">
        <f t="shared" si="25"/>
        <v/>
      </c>
      <c r="CC8" s="90"/>
      <c r="CD8" s="90"/>
      <c r="CE8" s="91" t="str">
        <f t="shared" si="26"/>
        <v/>
      </c>
      <c r="CF8" s="90"/>
      <c r="CG8" s="90"/>
      <c r="CH8" s="91" t="str">
        <f t="shared" si="27"/>
        <v/>
      </c>
      <c r="CI8" s="90"/>
      <c r="CJ8" s="90"/>
      <c r="CK8" s="91" t="str">
        <f t="shared" si="28"/>
        <v/>
      </c>
      <c r="CL8" s="90"/>
      <c r="CM8" s="90"/>
      <c r="CN8" s="91" t="str">
        <f t="shared" si="29"/>
        <v/>
      </c>
      <c r="CO8" s="90"/>
      <c r="CP8" s="90"/>
      <c r="CQ8" s="91" t="str">
        <f t="shared" si="30"/>
        <v/>
      </c>
      <c r="CR8" s="90"/>
      <c r="CS8" s="90"/>
      <c r="CT8" s="91" t="str">
        <f t="shared" si="31"/>
        <v/>
      </c>
      <c r="CU8" s="90"/>
      <c r="CV8" s="90"/>
      <c r="CW8" s="91" t="str">
        <f t="shared" si="32"/>
        <v/>
      </c>
      <c r="CX8" s="90"/>
      <c r="CY8" s="90"/>
      <c r="CZ8" s="91" t="str">
        <f t="shared" si="33"/>
        <v/>
      </c>
      <c r="DA8" s="90"/>
      <c r="DB8" s="90"/>
      <c r="DC8" s="91" t="str">
        <f t="shared" si="34"/>
        <v/>
      </c>
      <c r="DD8" s="90"/>
      <c r="DE8" s="90"/>
      <c r="DF8" s="91" t="str">
        <f t="shared" si="35"/>
        <v/>
      </c>
      <c r="DG8" s="90"/>
      <c r="DH8" s="90"/>
    </row>
    <row r="9" spans="1:112" s="91" customFormat="1" x14ac:dyDescent="0.25">
      <c r="A9" s="100">
        <f>IF(B9="MATIERE",VLOOKUP($C9,MATIERE!$B$2:$K$601,10,0),IF(B9="MOA",VLOOKUP($C9,ATELIER!$B$2:$K$291,10,0),IF(B9="MOC",VLOOKUP($C9,CHANTIER!$B$2:$K$291,10,0),IF(B9="MP",VLOOKUP($C9,MINIPELLE!$B$2:$K$291,10,0),""))))</f>
        <v>509</v>
      </c>
      <c r="B9" s="91" t="s">
        <v>295</v>
      </c>
      <c r="C9" s="92" t="s">
        <v>1745</v>
      </c>
      <c r="F9" s="90"/>
      <c r="G9" s="90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 t="s">
        <v>2054</v>
      </c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91" t="str">
        <f t="shared" si="3"/>
        <v/>
      </c>
      <c r="BH9" s="90"/>
      <c r="BI9" s="90"/>
      <c r="BJ9" s="91" t="str">
        <f t="shared" si="4"/>
        <v/>
      </c>
      <c r="BK9" s="90"/>
      <c r="BL9" s="90"/>
      <c r="BM9" s="91" t="str">
        <f t="shared" si="20"/>
        <v/>
      </c>
      <c r="BN9" s="90"/>
      <c r="BO9" s="90"/>
      <c r="BP9" s="91" t="str">
        <f t="shared" si="21"/>
        <v/>
      </c>
      <c r="BQ9" s="90"/>
      <c r="BR9" s="90"/>
      <c r="BS9" s="91" t="str">
        <f t="shared" si="22"/>
        <v/>
      </c>
      <c r="BT9" s="90"/>
      <c r="BU9" s="90"/>
      <c r="BV9" s="91" t="str">
        <f t="shared" si="23"/>
        <v/>
      </c>
      <c r="BW9" s="90"/>
      <c r="BX9" s="90"/>
      <c r="BY9" s="91" t="str">
        <f t="shared" si="24"/>
        <v xml:space="preserve">INSERT INTO SC_SystemeProduits(RefDimension,NomSysteme,typePresta,ligne,Quantite,formule,cte1,DateModif) values (7,'FV9','MATIERE',509,PR1_OK+CHASSE_GRAV_NAVES+CHASSE_GRAV_INAUTECH+CHASSE_GRAV_AQUATIRIS+CHASSE_GRAV_CLAPET+CHASSE_GRAV_BROYEUR,null,null,now());
</v>
      </c>
      <c r="BZ9" s="90"/>
      <c r="CA9" s="90"/>
      <c r="CB9" s="91" t="str">
        <f t="shared" si="25"/>
        <v/>
      </c>
      <c r="CC9" s="90"/>
      <c r="CD9" s="90"/>
      <c r="CE9" s="91" t="str">
        <f t="shared" si="26"/>
        <v/>
      </c>
      <c r="CF9" s="90"/>
      <c r="CG9" s="90"/>
      <c r="CH9" s="91" t="str">
        <f t="shared" si="27"/>
        <v/>
      </c>
      <c r="CI9" s="90"/>
      <c r="CJ9" s="90"/>
      <c r="CK9" s="91" t="str">
        <f t="shared" si="28"/>
        <v/>
      </c>
      <c r="CL9" s="90"/>
      <c r="CM9" s="90"/>
      <c r="CN9" s="91" t="str">
        <f t="shared" si="29"/>
        <v/>
      </c>
      <c r="CO9" s="90"/>
      <c r="CP9" s="90"/>
      <c r="CQ9" s="91" t="str">
        <f t="shared" si="30"/>
        <v/>
      </c>
      <c r="CR9" s="90"/>
      <c r="CS9" s="90"/>
      <c r="CT9" s="91" t="str">
        <f t="shared" si="31"/>
        <v/>
      </c>
      <c r="CU9" s="90"/>
      <c r="CV9" s="90"/>
      <c r="CW9" s="91" t="str">
        <f t="shared" si="32"/>
        <v/>
      </c>
      <c r="CX9" s="90"/>
      <c r="CY9" s="90"/>
      <c r="CZ9" s="91" t="str">
        <f t="shared" si="33"/>
        <v/>
      </c>
      <c r="DA9" s="90"/>
      <c r="DB9" s="90"/>
      <c r="DC9" s="91" t="str">
        <f t="shared" si="34"/>
        <v/>
      </c>
      <c r="DD9" s="90"/>
      <c r="DE9" s="90"/>
      <c r="DF9" s="91" t="str">
        <f t="shared" si="35"/>
        <v/>
      </c>
      <c r="DG9" s="90"/>
      <c r="DH9" s="90"/>
    </row>
    <row r="10" spans="1:112" s="91" customFormat="1" x14ac:dyDescent="0.25">
      <c r="A10" s="100">
        <f>IF(B10="MATIERE",VLOOKUP($C10,MATIERE!$B$2:$K$601,10,0),IF(B10="MOA",VLOOKUP($C10,ATELIER!$B$2:$K$291,10,0),IF(B10="MOC",VLOOKUP($C10,CHANTIER!$B$2:$K$291,10,0),IF(B10="MP",VLOOKUP($C10,MINIPELLE!$B$2:$K$291,10,0),""))))</f>
        <v>510</v>
      </c>
      <c r="B10" s="91" t="s">
        <v>295</v>
      </c>
      <c r="C10" s="92" t="s">
        <v>1746</v>
      </c>
      <c r="F10" s="90"/>
      <c r="G10" s="90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 t="s">
        <v>2054</v>
      </c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91" t="str">
        <f t="shared" si="3"/>
        <v/>
      </c>
      <c r="BH10" s="90"/>
      <c r="BI10" s="90"/>
      <c r="BJ10" s="91" t="str">
        <f t="shared" si="4"/>
        <v/>
      </c>
      <c r="BK10" s="90"/>
      <c r="BL10" s="90"/>
      <c r="BM10" s="91" t="str">
        <f t="shared" si="20"/>
        <v/>
      </c>
      <c r="BN10" s="90"/>
      <c r="BO10" s="90"/>
      <c r="BP10" s="91" t="str">
        <f t="shared" si="21"/>
        <v/>
      </c>
      <c r="BQ10" s="90"/>
      <c r="BR10" s="90"/>
      <c r="BS10" s="91" t="str">
        <f t="shared" si="22"/>
        <v/>
      </c>
      <c r="BT10" s="90"/>
      <c r="BU10" s="90"/>
      <c r="BV10" s="91" t="str">
        <f t="shared" si="23"/>
        <v/>
      </c>
      <c r="BW10" s="90"/>
      <c r="BX10" s="90"/>
      <c r="BY10" s="91" t="str">
        <f t="shared" si="24"/>
        <v/>
      </c>
      <c r="BZ10" s="90"/>
      <c r="CA10" s="90"/>
      <c r="CB10" s="91" t="str">
        <f t="shared" si="25"/>
        <v xml:space="preserve">INSERT INTO SC_SystemeProduits(RefDimension,NomSysteme,typePresta,ligne,Quantite,formule,cte1,DateModif) values (8,'FV9','MATIERE',510,PR1_OK+CHASSE_GRAV_NAVES+CHASSE_GRAV_INAUTECH+CHASSE_GRAV_AQUATIRIS+CHASSE_GRAV_CLAPET+CHASSE_GRAV_BROYEUR,null,null,now());
</v>
      </c>
      <c r="CC10" s="90"/>
      <c r="CD10" s="90"/>
      <c r="CE10" s="91" t="str">
        <f t="shared" si="26"/>
        <v/>
      </c>
      <c r="CF10" s="90"/>
      <c r="CG10" s="90"/>
      <c r="CH10" s="91" t="str">
        <f t="shared" si="27"/>
        <v/>
      </c>
      <c r="CI10" s="90"/>
      <c r="CJ10" s="90"/>
      <c r="CK10" s="91" t="str">
        <f t="shared" si="28"/>
        <v/>
      </c>
      <c r="CL10" s="90"/>
      <c r="CM10" s="90"/>
      <c r="CN10" s="91" t="str">
        <f t="shared" si="29"/>
        <v/>
      </c>
      <c r="CO10" s="90"/>
      <c r="CP10" s="90"/>
      <c r="CQ10" s="91" t="str">
        <f t="shared" si="30"/>
        <v/>
      </c>
      <c r="CR10" s="90"/>
      <c r="CS10" s="90"/>
      <c r="CT10" s="91" t="str">
        <f t="shared" si="31"/>
        <v/>
      </c>
      <c r="CU10" s="90"/>
      <c r="CV10" s="90"/>
      <c r="CW10" s="91" t="str">
        <f t="shared" si="32"/>
        <v/>
      </c>
      <c r="CX10" s="90"/>
      <c r="CY10" s="90"/>
      <c r="CZ10" s="91" t="str">
        <f t="shared" si="33"/>
        <v/>
      </c>
      <c r="DA10" s="90"/>
      <c r="DB10" s="90"/>
      <c r="DC10" s="91" t="str">
        <f t="shared" si="34"/>
        <v/>
      </c>
      <c r="DD10" s="90"/>
      <c r="DE10" s="90"/>
      <c r="DF10" s="91" t="str">
        <f t="shared" si="35"/>
        <v/>
      </c>
      <c r="DG10" s="90"/>
      <c r="DH10" s="90"/>
    </row>
    <row r="11" spans="1:112" s="91" customFormat="1" x14ac:dyDescent="0.25">
      <c r="A11" s="100">
        <f>IF(B11="MATIERE",VLOOKUP($C11,MATIERE!$B$2:$K$601,10,0),IF(B11="MOA",VLOOKUP($C11,ATELIER!$B$2:$K$291,10,0),IF(B11="MOC",VLOOKUP($C11,CHANTIER!$B$2:$K$291,10,0),IF(B11="MP",VLOOKUP($C11,MINIPELLE!$B$2:$K$291,10,0),""))))</f>
        <v>511</v>
      </c>
      <c r="B11" s="91" t="s">
        <v>295</v>
      </c>
      <c r="C11" s="92" t="s">
        <v>1747</v>
      </c>
      <c r="F11" s="90"/>
      <c r="G11" s="90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 t="s">
        <v>2054</v>
      </c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91" t="str">
        <f t="shared" si="3"/>
        <v/>
      </c>
      <c r="BH11" s="90"/>
      <c r="BI11" s="90"/>
      <c r="BJ11" s="91" t="str">
        <f t="shared" si="4"/>
        <v/>
      </c>
      <c r="BK11" s="90"/>
      <c r="BL11" s="90"/>
      <c r="BM11" s="91" t="str">
        <f t="shared" si="20"/>
        <v/>
      </c>
      <c r="BN11" s="90"/>
      <c r="BO11" s="90"/>
      <c r="BP11" s="91" t="str">
        <f t="shared" si="21"/>
        <v/>
      </c>
      <c r="BQ11" s="90"/>
      <c r="BR11" s="90"/>
      <c r="BS11" s="91" t="str">
        <f t="shared" si="22"/>
        <v/>
      </c>
      <c r="BT11" s="90"/>
      <c r="BU11" s="90"/>
      <c r="BV11" s="91" t="str">
        <f t="shared" si="23"/>
        <v/>
      </c>
      <c r="BW11" s="90"/>
      <c r="BX11" s="90"/>
      <c r="BY11" s="91" t="str">
        <f t="shared" si="24"/>
        <v/>
      </c>
      <c r="BZ11" s="90"/>
      <c r="CA11" s="90"/>
      <c r="CB11" s="91" t="str">
        <f t="shared" si="25"/>
        <v/>
      </c>
      <c r="CC11" s="90"/>
      <c r="CD11" s="90"/>
      <c r="CE11" s="91" t="str">
        <f t="shared" si="26"/>
        <v xml:space="preserve">INSERT INTO SC_SystemeProduits(RefDimension,NomSysteme,typePresta,ligne,Quantite,formule,cte1,DateModif) values (9,'FV9','MATIERE',511,PR1_OK+CHASSE_GRAV_NAVES+CHASSE_GRAV_INAUTECH+CHASSE_GRAV_AQUATIRIS+CHASSE_GRAV_CLAPET+CHASSE_GRAV_BROYEUR,null,null,now());
</v>
      </c>
      <c r="CF11" s="90"/>
      <c r="CG11" s="90"/>
      <c r="CH11" s="91" t="str">
        <f t="shared" si="27"/>
        <v/>
      </c>
      <c r="CI11" s="90"/>
      <c r="CJ11" s="90"/>
      <c r="CK11" s="91" t="str">
        <f t="shared" si="28"/>
        <v/>
      </c>
      <c r="CL11" s="90"/>
      <c r="CM11" s="90"/>
      <c r="CN11" s="91" t="str">
        <f t="shared" si="29"/>
        <v/>
      </c>
      <c r="CO11" s="90"/>
      <c r="CP11" s="90"/>
      <c r="CQ11" s="91" t="str">
        <f t="shared" si="30"/>
        <v/>
      </c>
      <c r="CR11" s="90"/>
      <c r="CS11" s="90"/>
      <c r="CT11" s="91" t="str">
        <f t="shared" si="31"/>
        <v/>
      </c>
      <c r="CU11" s="90"/>
      <c r="CV11" s="90"/>
      <c r="CW11" s="91" t="str">
        <f t="shared" si="32"/>
        <v/>
      </c>
      <c r="CX11" s="90"/>
      <c r="CY11" s="90"/>
      <c r="CZ11" s="91" t="str">
        <f t="shared" si="33"/>
        <v/>
      </c>
      <c r="DA11" s="90"/>
      <c r="DB11" s="90"/>
      <c r="DC11" s="91" t="str">
        <f t="shared" si="34"/>
        <v/>
      </c>
      <c r="DD11" s="90"/>
      <c r="DE11" s="90"/>
      <c r="DF11" s="91" t="str">
        <f t="shared" si="35"/>
        <v/>
      </c>
      <c r="DG11" s="90"/>
      <c r="DH11" s="90"/>
    </row>
    <row r="12" spans="1:112" s="91" customFormat="1" x14ac:dyDescent="0.25">
      <c r="A12" s="100">
        <f>IF(B12="MATIERE",VLOOKUP($C12,MATIERE!$B$2:$K$601,10,0),IF(B12="MOA",VLOOKUP($C12,ATELIER!$B$2:$K$291,10,0),IF(B12="MOC",VLOOKUP($C12,CHANTIER!$B$2:$K$291,10,0),IF(B12="MP",VLOOKUP($C12,MINIPELLE!$B$2:$K$291,10,0),""))))</f>
        <v>512</v>
      </c>
      <c r="B12" s="91" t="s">
        <v>295</v>
      </c>
      <c r="C12" s="91" t="s">
        <v>1748</v>
      </c>
      <c r="F12" s="90"/>
      <c r="G12" s="90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 t="s">
        <v>2054</v>
      </c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91" t="str">
        <f t="shared" si="3"/>
        <v/>
      </c>
      <c r="BH12" s="90"/>
      <c r="BI12" s="90"/>
      <c r="BJ12" s="91" t="str">
        <f t="shared" si="4"/>
        <v/>
      </c>
      <c r="BK12" s="90"/>
      <c r="BL12" s="90"/>
      <c r="BM12" s="91" t="str">
        <f t="shared" si="20"/>
        <v/>
      </c>
      <c r="BN12" s="90"/>
      <c r="BO12" s="90"/>
      <c r="BP12" s="91" t="str">
        <f t="shared" si="21"/>
        <v/>
      </c>
      <c r="BQ12" s="90"/>
      <c r="BR12" s="90"/>
      <c r="BS12" s="91" t="str">
        <f t="shared" si="22"/>
        <v/>
      </c>
      <c r="BT12" s="90"/>
      <c r="BU12" s="90"/>
      <c r="BV12" s="91" t="str">
        <f t="shared" si="23"/>
        <v/>
      </c>
      <c r="BW12" s="90"/>
      <c r="BX12" s="90"/>
      <c r="BY12" s="91" t="str">
        <f t="shared" si="24"/>
        <v/>
      </c>
      <c r="BZ12" s="90"/>
      <c r="CA12" s="90"/>
      <c r="CB12" s="91" t="str">
        <f t="shared" si="25"/>
        <v/>
      </c>
      <c r="CC12" s="90"/>
      <c r="CD12" s="90"/>
      <c r="CE12" s="91" t="str">
        <f t="shared" si="26"/>
        <v/>
      </c>
      <c r="CF12" s="90"/>
      <c r="CG12" s="90"/>
      <c r="CH12" s="91" t="str">
        <f t="shared" si="27"/>
        <v xml:space="preserve">INSERT INTO SC_SystemeProduits(RefDimension,NomSysteme,typePresta,ligne,Quantite,formule,cte1,DateModif) values (10,'FV9','MATIERE',512,PR1_OK+CHASSE_GRAV_NAVES+CHASSE_GRAV_INAUTECH+CHASSE_GRAV_AQUATIRIS+CHASSE_GRAV_CLAPET+CHASSE_GRAV_BROYEUR,null,null,now());
</v>
      </c>
      <c r="CI12" s="90"/>
      <c r="CJ12" s="90"/>
      <c r="CK12" s="91" t="str">
        <f t="shared" si="28"/>
        <v/>
      </c>
      <c r="CL12" s="90"/>
      <c r="CM12" s="90"/>
      <c r="CN12" s="91" t="str">
        <f t="shared" si="29"/>
        <v/>
      </c>
      <c r="CO12" s="90"/>
      <c r="CP12" s="90"/>
      <c r="CQ12" s="91" t="str">
        <f t="shared" si="30"/>
        <v/>
      </c>
      <c r="CR12" s="90"/>
      <c r="CS12" s="90"/>
      <c r="CT12" s="91" t="str">
        <f t="shared" si="31"/>
        <v/>
      </c>
      <c r="CU12" s="90"/>
      <c r="CV12" s="90"/>
      <c r="CW12" s="91" t="str">
        <f t="shared" si="32"/>
        <v/>
      </c>
      <c r="CX12" s="90"/>
      <c r="CY12" s="90"/>
      <c r="CZ12" s="91" t="str">
        <f t="shared" si="33"/>
        <v/>
      </c>
      <c r="DA12" s="90"/>
      <c r="DB12" s="90"/>
      <c r="DC12" s="91" t="str">
        <f t="shared" si="34"/>
        <v/>
      </c>
      <c r="DD12" s="90"/>
      <c r="DE12" s="90"/>
      <c r="DF12" s="91" t="str">
        <f t="shared" si="35"/>
        <v/>
      </c>
      <c r="DG12" s="90"/>
      <c r="DH12" s="90"/>
    </row>
    <row r="13" spans="1:112" s="91" customFormat="1" x14ac:dyDescent="0.25">
      <c r="A13" s="100">
        <f>IF(B13="MATIERE",VLOOKUP($C13,MATIERE!$B$2:$K$601,10,0),IF(B13="MOA",VLOOKUP($C13,ATELIER!$B$2:$K$291,10,0),IF(B13="MOC",VLOOKUP($C13,CHANTIER!$B$2:$K$291,10,0),IF(B13="MP",VLOOKUP($C13,MINIPELLE!$B$2:$K$291,10,0),""))))</f>
        <v>513</v>
      </c>
      <c r="B13" s="91" t="s">
        <v>295</v>
      </c>
      <c r="C13" s="91" t="s">
        <v>1749</v>
      </c>
      <c r="F13" s="90"/>
      <c r="G13" s="90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 t="s">
        <v>2054</v>
      </c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91" t="str">
        <f t="shared" si="3"/>
        <v/>
      </c>
      <c r="BH13" s="90"/>
      <c r="BI13" s="90"/>
      <c r="BJ13" s="91" t="str">
        <f t="shared" si="4"/>
        <v/>
      </c>
      <c r="BK13" s="90"/>
      <c r="BL13" s="90"/>
      <c r="BM13" s="91" t="str">
        <f t="shared" si="20"/>
        <v/>
      </c>
      <c r="BN13" s="90"/>
      <c r="BO13" s="90"/>
      <c r="BP13" s="91" t="str">
        <f t="shared" si="21"/>
        <v/>
      </c>
      <c r="BQ13" s="90"/>
      <c r="BR13" s="90"/>
      <c r="BS13" s="91" t="str">
        <f t="shared" si="22"/>
        <v/>
      </c>
      <c r="BT13" s="90"/>
      <c r="BU13" s="90"/>
      <c r="BV13" s="91" t="str">
        <f t="shared" si="23"/>
        <v/>
      </c>
      <c r="BW13" s="90"/>
      <c r="BX13" s="90"/>
      <c r="BY13" s="91" t="str">
        <f t="shared" si="24"/>
        <v/>
      </c>
      <c r="BZ13" s="90"/>
      <c r="CA13" s="90"/>
      <c r="CB13" s="91" t="str">
        <f t="shared" si="25"/>
        <v/>
      </c>
      <c r="CC13" s="90"/>
      <c r="CD13" s="90"/>
      <c r="CE13" s="91" t="str">
        <f t="shared" si="26"/>
        <v/>
      </c>
      <c r="CF13" s="90"/>
      <c r="CG13" s="90"/>
      <c r="CH13" s="91" t="str">
        <f t="shared" si="27"/>
        <v/>
      </c>
      <c r="CI13" s="90"/>
      <c r="CJ13" s="90"/>
      <c r="CK13" s="91" t="str">
        <f t="shared" si="28"/>
        <v xml:space="preserve">INSERT INTO SC_SystemeProduits(RefDimension,NomSysteme,typePresta,ligne,Quantite,formule,cte1,DateModif) values (11,'FV9','MATIERE',513,PR1_OK+CHASSE_GRAV_NAVES+CHASSE_GRAV_INAUTECH+CHASSE_GRAV_AQUATIRIS+CHASSE_GRAV_CLAPET+CHASSE_GRAV_BROYEUR,null,null,now());
</v>
      </c>
      <c r="CL13" s="90"/>
      <c r="CM13" s="90"/>
      <c r="CN13" s="91" t="str">
        <f t="shared" si="29"/>
        <v/>
      </c>
      <c r="CO13" s="90"/>
      <c r="CP13" s="90"/>
      <c r="CQ13" s="91" t="str">
        <f t="shared" si="30"/>
        <v/>
      </c>
      <c r="CR13" s="90"/>
      <c r="CS13" s="90"/>
      <c r="CT13" s="91" t="str">
        <f t="shared" si="31"/>
        <v/>
      </c>
      <c r="CU13" s="90"/>
      <c r="CV13" s="90"/>
      <c r="CW13" s="91" t="str">
        <f t="shared" si="32"/>
        <v/>
      </c>
      <c r="CX13" s="90"/>
      <c r="CY13" s="90"/>
      <c r="CZ13" s="91" t="str">
        <f t="shared" si="33"/>
        <v/>
      </c>
      <c r="DA13" s="90"/>
      <c r="DB13" s="90"/>
      <c r="DC13" s="91" t="str">
        <f t="shared" si="34"/>
        <v/>
      </c>
      <c r="DD13" s="90"/>
      <c r="DE13" s="90"/>
      <c r="DF13" s="91" t="str">
        <f t="shared" si="35"/>
        <v/>
      </c>
      <c r="DG13" s="90"/>
      <c r="DH13" s="90"/>
    </row>
    <row r="14" spans="1:112" s="91" customFormat="1" x14ac:dyDescent="0.25">
      <c r="A14" s="100">
        <f>IF(B14="MATIERE",VLOOKUP($C14,MATIERE!$B$2:$K$601,10,0),IF(B14="MOA",VLOOKUP($C14,ATELIER!$B$2:$K$291,10,0),IF(B14="MOC",VLOOKUP($C14,CHANTIER!$B$2:$K$291,10,0),IF(B14="MP",VLOOKUP($C14,MINIPELLE!$B$2:$K$291,10,0),""))))</f>
        <v>514</v>
      </c>
      <c r="B14" s="91" t="s">
        <v>295</v>
      </c>
      <c r="C14" s="91" t="s">
        <v>1750</v>
      </c>
      <c r="F14" s="90"/>
      <c r="G14" s="90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 t="s">
        <v>2054</v>
      </c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91" t="str">
        <f t="shared" si="3"/>
        <v/>
      </c>
      <c r="BH14" s="90"/>
      <c r="BI14" s="90"/>
      <c r="BJ14" s="91" t="str">
        <f t="shared" si="4"/>
        <v/>
      </c>
      <c r="BK14" s="90"/>
      <c r="BL14" s="90"/>
      <c r="BM14" s="91" t="str">
        <f t="shared" si="20"/>
        <v/>
      </c>
      <c r="BN14" s="90"/>
      <c r="BO14" s="90"/>
      <c r="BP14" s="91" t="str">
        <f t="shared" si="21"/>
        <v/>
      </c>
      <c r="BQ14" s="90"/>
      <c r="BR14" s="90"/>
      <c r="BS14" s="91" t="str">
        <f t="shared" si="22"/>
        <v/>
      </c>
      <c r="BT14" s="90"/>
      <c r="BU14" s="90"/>
      <c r="BV14" s="91" t="str">
        <f t="shared" si="23"/>
        <v/>
      </c>
      <c r="BW14" s="90"/>
      <c r="BX14" s="90"/>
      <c r="BY14" s="91" t="str">
        <f t="shared" si="24"/>
        <v/>
      </c>
      <c r="BZ14" s="90"/>
      <c r="CA14" s="90"/>
      <c r="CB14" s="91" t="str">
        <f t="shared" si="25"/>
        <v/>
      </c>
      <c r="CC14" s="90"/>
      <c r="CD14" s="90"/>
      <c r="CE14" s="91" t="str">
        <f t="shared" si="26"/>
        <v/>
      </c>
      <c r="CF14" s="90"/>
      <c r="CG14" s="90"/>
      <c r="CH14" s="91" t="str">
        <f t="shared" si="27"/>
        <v/>
      </c>
      <c r="CI14" s="90"/>
      <c r="CJ14" s="90"/>
      <c r="CK14" s="91" t="str">
        <f t="shared" si="28"/>
        <v/>
      </c>
      <c r="CL14" s="90"/>
      <c r="CM14" s="90"/>
      <c r="CN14" s="91" t="str">
        <f t="shared" si="29"/>
        <v xml:space="preserve">INSERT INTO SC_SystemeProduits(RefDimension,NomSysteme,typePresta,ligne,Quantite,formule,cte1,DateModif) values (12,'FV9','MATIERE',514,PR1_OK+CHASSE_GRAV_NAVES+CHASSE_GRAV_INAUTECH+CHASSE_GRAV_AQUATIRIS+CHASSE_GRAV_CLAPET+CHASSE_GRAV_BROYEUR,null,null,now());
</v>
      </c>
      <c r="CO14" s="90"/>
      <c r="CP14" s="90"/>
      <c r="CQ14" s="91" t="str">
        <f t="shared" si="30"/>
        <v/>
      </c>
      <c r="CR14" s="90"/>
      <c r="CS14" s="90"/>
      <c r="CT14" s="91" t="str">
        <f t="shared" si="31"/>
        <v/>
      </c>
      <c r="CU14" s="90"/>
      <c r="CV14" s="90"/>
      <c r="CW14" s="91" t="str">
        <f t="shared" si="32"/>
        <v/>
      </c>
      <c r="CX14" s="90"/>
      <c r="CY14" s="90"/>
      <c r="CZ14" s="91" t="str">
        <f t="shared" si="33"/>
        <v/>
      </c>
      <c r="DA14" s="90"/>
      <c r="DB14" s="90"/>
      <c r="DC14" s="91" t="str">
        <f t="shared" si="34"/>
        <v/>
      </c>
      <c r="DD14" s="90"/>
      <c r="DE14" s="90"/>
      <c r="DF14" s="91" t="str">
        <f t="shared" si="35"/>
        <v/>
      </c>
      <c r="DG14" s="90"/>
      <c r="DH14" s="90"/>
    </row>
    <row r="15" spans="1:112" s="91" customFormat="1" x14ac:dyDescent="0.25">
      <c r="A15" s="100">
        <f>IF(B15="MATIERE",VLOOKUP($C15,MATIERE!$B$2:$K$601,10,0),IF(B15="MOA",VLOOKUP($C15,ATELIER!$B$2:$K$291,10,0),IF(B15="MOC",VLOOKUP($C15,CHANTIER!$B$2:$K$291,10,0),IF(B15="MP",VLOOKUP($C15,MINIPELLE!$B$2:$K$291,10,0),""))))</f>
        <v>515</v>
      </c>
      <c r="B15" s="91" t="s">
        <v>295</v>
      </c>
      <c r="C15" s="91" t="s">
        <v>1751</v>
      </c>
      <c r="F15" s="90"/>
      <c r="G15" s="90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 t="s">
        <v>2054</v>
      </c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91" t="str">
        <f t="shared" si="3"/>
        <v/>
      </c>
      <c r="BH15" s="90"/>
      <c r="BI15" s="90"/>
      <c r="BJ15" s="91" t="str">
        <f t="shared" si="4"/>
        <v/>
      </c>
      <c r="BK15" s="90"/>
      <c r="BL15" s="90"/>
      <c r="BM15" s="91" t="str">
        <f t="shared" ref="BM15:BM45" si="36">IF(AND(K15="",L15=""),"",SUBSTITUTE(SUBSTITUTE(SUBSTITUTE(SUBSTITUTE(SUBSTITUTE(SUBSTITUTE(SUBSTITUTE($BG$1,"#SYSTEME#",$A$1),"#DIM#",K$1),"#TYPE#",$B15),"#LIGNE#",$A15),"#Q#",IF(L15="",SUBSTITUTE(K15,",","."),"null")),"#FORMULE#",IF(L15="","null",CONCATENATE("'",L15,"'"))),"#CTE#",IF(M15="","null",CONCATENATE("'",M15,"'"))))</f>
        <v/>
      </c>
      <c r="BN15" s="90"/>
      <c r="BO15" s="90"/>
      <c r="BP15" s="91" t="str">
        <f t="shared" ref="BP15:BP45" si="37">IF(AND(N15="",O15=""),"",SUBSTITUTE(SUBSTITUTE(SUBSTITUTE(SUBSTITUTE(SUBSTITUTE(SUBSTITUTE(SUBSTITUTE($BG$1,"#SYSTEME#",$A$1),"#DIM#",N$1),"#TYPE#",$B15),"#LIGNE#",$A15),"#Q#",IF(O15="",SUBSTITUTE(N15,",","."),"null")),"#FORMULE#",IF(O15="","null",CONCATENATE("'",O15,"'"))),"#CTE#",IF(P15="","null",CONCATENATE("'",P15,"'"))))</f>
        <v/>
      </c>
      <c r="BQ15" s="90"/>
      <c r="BR15" s="90"/>
      <c r="BS15" s="91" t="str">
        <f t="shared" ref="BS15:BS45" si="38">IF(AND(Q15="",R15=""),"",SUBSTITUTE(SUBSTITUTE(SUBSTITUTE(SUBSTITUTE(SUBSTITUTE(SUBSTITUTE(SUBSTITUTE($BG$1,"#SYSTEME#",$A$1),"#DIM#",Q$1),"#TYPE#",$B15),"#LIGNE#",$A15),"#Q#",IF(R15="",SUBSTITUTE(Q15,",","."),"null")),"#FORMULE#",IF(R15="","null",CONCATENATE("'",R15,"'"))),"#CTE#",IF(S15="","null",CONCATENATE("'",S15,"'"))))</f>
        <v/>
      </c>
      <c r="BT15" s="90"/>
      <c r="BU15" s="90"/>
      <c r="BV15" s="91" t="str">
        <f t="shared" ref="BV15:BV45" si="39">IF(AND(T15="",U15=""),"",SUBSTITUTE(SUBSTITUTE(SUBSTITUTE(SUBSTITUTE(SUBSTITUTE(SUBSTITUTE(SUBSTITUTE($BG$1,"#SYSTEME#",$A$1),"#DIM#",T$1),"#TYPE#",$B15),"#LIGNE#",$A15),"#Q#",IF(U15="",SUBSTITUTE(T15,",","."),"null")),"#FORMULE#",IF(U15="","null",CONCATENATE("'",U15,"'"))),"#CTE#",IF(V15="","null",CONCATENATE("'",V15,"'"))))</f>
        <v/>
      </c>
      <c r="BW15" s="90"/>
      <c r="BX15" s="90"/>
      <c r="BY15" s="91" t="str">
        <f t="shared" ref="BY15:BY45" si="40">IF(AND(W15="",X15=""),"",SUBSTITUTE(SUBSTITUTE(SUBSTITUTE(SUBSTITUTE(SUBSTITUTE(SUBSTITUTE(SUBSTITUTE($BG$1,"#SYSTEME#",$A$1),"#DIM#",W$1),"#TYPE#",$B15),"#LIGNE#",$A15),"#Q#",IF(X15="",SUBSTITUTE(W15,",","."),"null")),"#FORMULE#",IF(X15="","null",CONCATENATE("'",X15,"'"))),"#CTE#",IF(Y15="","null",CONCATENATE("'",Y15,"'"))))</f>
        <v/>
      </c>
      <c r="BZ15" s="90"/>
      <c r="CA15" s="90"/>
      <c r="CB15" s="91" t="str">
        <f t="shared" ref="CB15:CB45" si="41">IF(AND(Z15="",AA15=""),"",SUBSTITUTE(SUBSTITUTE(SUBSTITUTE(SUBSTITUTE(SUBSTITUTE(SUBSTITUTE(SUBSTITUTE($BG$1,"#SYSTEME#",$A$1),"#DIM#",Z$1),"#TYPE#",$B15),"#LIGNE#",$A15),"#Q#",IF(AA15="",SUBSTITUTE(Z15,",","."),"null")),"#FORMULE#",IF(AA15="","null",CONCATENATE("'",AA15,"'"))),"#CTE#",IF(AB15="","null",CONCATENATE("'",AB15,"'"))))</f>
        <v/>
      </c>
      <c r="CC15" s="90"/>
      <c r="CD15" s="90"/>
      <c r="CE15" s="91" t="str">
        <f t="shared" ref="CE15:CE45" si="42">IF(AND(AC15="",AD15=""),"",SUBSTITUTE(SUBSTITUTE(SUBSTITUTE(SUBSTITUTE(SUBSTITUTE(SUBSTITUTE(SUBSTITUTE($BG$1,"#SYSTEME#",$A$1),"#DIM#",AC$1),"#TYPE#",$B15),"#LIGNE#",$A15),"#Q#",IF(AD15="",SUBSTITUTE(AC15,",","."),"null")),"#FORMULE#",IF(AD15="","null",CONCATENATE("'",AD15,"'"))),"#CTE#",IF(AE15="","null",CONCATENATE("'",AE15,"'"))))</f>
        <v/>
      </c>
      <c r="CF15" s="90"/>
      <c r="CG15" s="90"/>
      <c r="CH15" s="91" t="str">
        <f t="shared" ref="CH15:CH45" si="43">IF(AND(AF15="",AG15=""),"",SUBSTITUTE(SUBSTITUTE(SUBSTITUTE(SUBSTITUTE(SUBSTITUTE(SUBSTITUTE(SUBSTITUTE($BG$1,"#SYSTEME#",$A$1),"#DIM#",AF$1),"#TYPE#",$B15),"#LIGNE#",$A15),"#Q#",IF(AG15="",SUBSTITUTE(AF15,",","."),"null")),"#FORMULE#",IF(AG15="","null",CONCATENATE("'",AG15,"'"))),"#CTE#",IF(AH15="","null",CONCATENATE("'",AH15,"'"))))</f>
        <v/>
      </c>
      <c r="CI15" s="90"/>
      <c r="CJ15" s="90"/>
      <c r="CK15" s="91" t="str">
        <f t="shared" ref="CK15:CK45" si="44">IF(AND(AI15="",AJ15=""),"",SUBSTITUTE(SUBSTITUTE(SUBSTITUTE(SUBSTITUTE(SUBSTITUTE(SUBSTITUTE(SUBSTITUTE($BG$1,"#SYSTEME#",$A$1),"#DIM#",AI$1),"#TYPE#",$B15),"#LIGNE#",$A15),"#Q#",IF(AJ15="",SUBSTITUTE(AI15,",","."),"null")),"#FORMULE#",IF(AJ15="","null",CONCATENATE("'",AJ15,"'"))),"#CTE#",IF(AK15="","null",CONCATENATE("'",AK15,"'"))))</f>
        <v/>
      </c>
      <c r="CL15" s="90"/>
      <c r="CM15" s="90"/>
      <c r="CN15" s="91" t="str">
        <f t="shared" ref="CN15:CN45" si="45">IF(AND(AL15="",AM15=""),"",SUBSTITUTE(SUBSTITUTE(SUBSTITUTE(SUBSTITUTE(SUBSTITUTE(SUBSTITUTE(SUBSTITUTE($BG$1,"#SYSTEME#",$A$1),"#DIM#",AL$1),"#TYPE#",$B15),"#LIGNE#",$A15),"#Q#",IF(AM15="",SUBSTITUTE(AL15,",","."),"null")),"#FORMULE#",IF(AM15="","null",CONCATENATE("'",AM15,"'"))),"#CTE#",IF(AN15="","null",CONCATENATE("'",AN15,"'"))))</f>
        <v/>
      </c>
      <c r="CO15" s="90"/>
      <c r="CP15" s="90"/>
      <c r="CQ15" s="91" t="str">
        <f t="shared" ref="CQ15:CQ45" si="46">IF(AND(AO15="",AP15=""),"",SUBSTITUTE(SUBSTITUTE(SUBSTITUTE(SUBSTITUTE(SUBSTITUTE(SUBSTITUTE(SUBSTITUTE($BG$1,"#SYSTEME#",$A$1),"#DIM#",AO$1),"#TYPE#",$B15),"#LIGNE#",$A15),"#Q#",IF(AP15="",SUBSTITUTE(AO15,",","."),"null")),"#FORMULE#",IF(AP15="","null",CONCATENATE("'",AP15,"'"))),"#CTE#",IF(AQ15="","null",CONCATENATE("'",AQ15,"'"))))</f>
        <v xml:space="preserve">INSERT INTO SC_SystemeProduits(RefDimension,NomSysteme,typePresta,ligne,Quantite,formule,cte1,DateModif) values (13,'FV9','MATIERE',515,PR1_OK+CHASSE_GRAV_NAVES+CHASSE_GRAV_INAUTECH+CHASSE_GRAV_AQUATIRIS+CHASSE_GRAV_CLAPET+CHASSE_GRAV_BROYEUR,null,null,now());
</v>
      </c>
      <c r="CR15" s="90"/>
      <c r="CS15" s="90"/>
      <c r="CT15" s="91" t="str">
        <f t="shared" ref="CT15:CT45" si="47">IF(AND(AR15="",AS15=""),"",SUBSTITUTE(SUBSTITUTE(SUBSTITUTE(SUBSTITUTE(SUBSTITUTE(SUBSTITUTE(SUBSTITUTE($BG$1,"#SYSTEME#",$A$1),"#DIM#",AR$1),"#TYPE#",$B15),"#LIGNE#",$A15),"#Q#",IF(AS15="",SUBSTITUTE(AR15,",","."),"null")),"#FORMULE#",IF(AS15="","null",CONCATENATE("'",AS15,"'"))),"#CTE#",IF(AT15="","null",CONCATENATE("'",AT15,"'"))))</f>
        <v/>
      </c>
      <c r="CU15" s="90"/>
      <c r="CV15" s="90"/>
      <c r="CW15" s="91" t="str">
        <f t="shared" ref="CW15:CW45" si="48">IF(AND(AU15="",AV15=""),"",SUBSTITUTE(SUBSTITUTE(SUBSTITUTE(SUBSTITUTE(SUBSTITUTE(SUBSTITUTE(SUBSTITUTE($BG$1,"#SYSTEME#",$A$1),"#DIM#",AU$1),"#TYPE#",$B15),"#LIGNE#",$A15),"#Q#",IF(AV15="",SUBSTITUTE(AU15,",","."),"null")),"#FORMULE#",IF(AV15="","null",CONCATENATE("'",AV15,"'"))),"#CTE#",IF(AW15="","null",CONCATENATE("'",AW15,"'"))))</f>
        <v/>
      </c>
      <c r="CX15" s="90"/>
      <c r="CY15" s="90"/>
      <c r="CZ15" s="91" t="str">
        <f t="shared" ref="CZ15:CZ45" si="49">IF(AND(AX15="",AY15=""),"",SUBSTITUTE(SUBSTITUTE(SUBSTITUTE(SUBSTITUTE(SUBSTITUTE(SUBSTITUTE(SUBSTITUTE($BG$1,"#SYSTEME#",$A$1),"#DIM#",AX$1),"#TYPE#",$B15),"#LIGNE#",$A15),"#Q#",IF(AY15="",SUBSTITUTE(AX15,",","."),"null")),"#FORMULE#",IF(AY15="","null",CONCATENATE("'",AY15,"'"))),"#CTE#",IF(AZ15="","null",CONCATENATE("'",AZ15,"'"))))</f>
        <v/>
      </c>
      <c r="DA15" s="90"/>
      <c r="DB15" s="90"/>
      <c r="DC15" s="91" t="str">
        <f t="shared" ref="DC15:DC45" si="50">IF(AND(BA15="",BB15=""),"",SUBSTITUTE(SUBSTITUTE(SUBSTITUTE(SUBSTITUTE(SUBSTITUTE(SUBSTITUTE(SUBSTITUTE($BG$1,"#SYSTEME#",$A$1),"#DIM#",BA$1),"#TYPE#",$B15),"#LIGNE#",$A15),"#Q#",IF(BB15="",SUBSTITUTE(BA15,",","."),"null")),"#FORMULE#",IF(BB15="","null",CONCATENATE("'",BB15,"'"))),"#CTE#",IF(BC15="","null",CONCATENATE("'",BC15,"'"))))</f>
        <v/>
      </c>
      <c r="DD15" s="90"/>
      <c r="DE15" s="90"/>
      <c r="DF15" s="91" t="str">
        <f t="shared" ref="DF15:DF45" si="51">IF(AND(BD15="",BE15=""),"",SUBSTITUTE(SUBSTITUTE(SUBSTITUTE(SUBSTITUTE(SUBSTITUTE(SUBSTITUTE(SUBSTITUTE($BG$1,"#SYSTEME#",$A$1),"#DIM#",BD$1),"#TYPE#",$B15),"#LIGNE#",$A15),"#Q#",IF(BE15="",SUBSTITUTE(BD15,",","."),"null")),"#FORMULE#",IF(BE15="","null",CONCATENATE("'",BE15,"'"))),"#CTE#",IF(BF15="","null",CONCATENATE("'",BF15,"'"))))</f>
        <v/>
      </c>
      <c r="DG15" s="90"/>
      <c r="DH15" s="90"/>
    </row>
    <row r="16" spans="1:112" s="91" customFormat="1" x14ac:dyDescent="0.25">
      <c r="A16" s="100">
        <f>IF(B16="MATIERE",VLOOKUP($C16,MATIERE!$B$2:$K$601,10,0),IF(B16="MOA",VLOOKUP($C16,ATELIER!$B$2:$K$291,10,0),IF(B16="MOC",VLOOKUP($C16,CHANTIER!$B$2:$K$291,10,0),IF(B16="MP",VLOOKUP($C16,MINIPELLE!$B$2:$K$291,10,0),""))))</f>
        <v>516</v>
      </c>
      <c r="B16" s="91" t="s">
        <v>295</v>
      </c>
      <c r="C16" s="91" t="s">
        <v>1752</v>
      </c>
      <c r="F16" s="90"/>
      <c r="G16" s="90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 t="s">
        <v>2054</v>
      </c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91" t="str">
        <f t="shared" si="3"/>
        <v/>
      </c>
      <c r="BH16" s="90"/>
      <c r="BI16" s="90"/>
      <c r="BJ16" s="91" t="str">
        <f t="shared" si="4"/>
        <v/>
      </c>
      <c r="BK16" s="90"/>
      <c r="BL16" s="90"/>
      <c r="BM16" s="91" t="str">
        <f t="shared" si="36"/>
        <v/>
      </c>
      <c r="BN16" s="90"/>
      <c r="BO16" s="90"/>
      <c r="BP16" s="91" t="str">
        <f t="shared" si="37"/>
        <v/>
      </c>
      <c r="BQ16" s="90"/>
      <c r="BR16" s="90"/>
      <c r="BS16" s="91" t="str">
        <f t="shared" si="38"/>
        <v/>
      </c>
      <c r="BT16" s="90"/>
      <c r="BU16" s="90"/>
      <c r="BV16" s="91" t="str">
        <f t="shared" si="39"/>
        <v/>
      </c>
      <c r="BW16" s="90"/>
      <c r="BX16" s="90"/>
      <c r="BY16" s="91" t="str">
        <f t="shared" si="40"/>
        <v/>
      </c>
      <c r="BZ16" s="90"/>
      <c r="CA16" s="90"/>
      <c r="CB16" s="91" t="str">
        <f t="shared" si="41"/>
        <v/>
      </c>
      <c r="CC16" s="90"/>
      <c r="CD16" s="90"/>
      <c r="CE16" s="91" t="str">
        <f t="shared" si="42"/>
        <v/>
      </c>
      <c r="CF16" s="90"/>
      <c r="CG16" s="90"/>
      <c r="CH16" s="91" t="str">
        <f t="shared" si="43"/>
        <v/>
      </c>
      <c r="CI16" s="90"/>
      <c r="CJ16" s="90"/>
      <c r="CK16" s="91" t="str">
        <f t="shared" si="44"/>
        <v/>
      </c>
      <c r="CL16" s="90"/>
      <c r="CM16" s="90"/>
      <c r="CN16" s="91" t="str">
        <f t="shared" si="45"/>
        <v/>
      </c>
      <c r="CO16" s="90"/>
      <c r="CP16" s="90"/>
      <c r="CQ16" s="91" t="str">
        <f t="shared" si="46"/>
        <v/>
      </c>
      <c r="CR16" s="90"/>
      <c r="CS16" s="90"/>
      <c r="CT16" s="91" t="str">
        <f t="shared" si="47"/>
        <v xml:space="preserve">INSERT INTO SC_SystemeProduits(RefDimension,NomSysteme,typePresta,ligne,Quantite,formule,cte1,DateModif) values (14,'FV9','MATIERE',516,PR1_OK+CHASSE_GRAV_NAVES+CHASSE_GRAV_INAUTECH+CHASSE_GRAV_AQUATIRIS+CHASSE_GRAV_CLAPET+CHASSE_GRAV_BROYEUR,null,null,now());
</v>
      </c>
      <c r="CU16" s="90"/>
      <c r="CV16" s="90"/>
      <c r="CW16" s="91" t="str">
        <f t="shared" si="48"/>
        <v/>
      </c>
      <c r="CX16" s="90"/>
      <c r="CY16" s="90"/>
      <c r="CZ16" s="91" t="str">
        <f t="shared" si="49"/>
        <v/>
      </c>
      <c r="DA16" s="90"/>
      <c r="DB16" s="90"/>
      <c r="DC16" s="91" t="str">
        <f t="shared" si="50"/>
        <v/>
      </c>
      <c r="DD16" s="90"/>
      <c r="DE16" s="90"/>
      <c r="DF16" s="91" t="str">
        <f t="shared" si="51"/>
        <v/>
      </c>
      <c r="DG16" s="90"/>
      <c r="DH16" s="90"/>
    </row>
    <row r="17" spans="1:112" s="91" customFormat="1" x14ac:dyDescent="0.25">
      <c r="A17" s="100">
        <f>IF(B17="MATIERE",VLOOKUP($C17,MATIERE!$B$2:$K$601,10,0),IF(B17="MOA",VLOOKUP($C17,ATELIER!$B$2:$K$291,10,0),IF(B17="MOC",VLOOKUP($C17,CHANTIER!$B$2:$K$291,10,0),IF(B17="MP",VLOOKUP($C17,MINIPELLE!$B$2:$K$291,10,0),""))))</f>
        <v>517</v>
      </c>
      <c r="B17" s="91" t="s">
        <v>295</v>
      </c>
      <c r="C17" s="91" t="s">
        <v>1753</v>
      </c>
      <c r="F17" s="90"/>
      <c r="G17" s="90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 t="s">
        <v>2054</v>
      </c>
      <c r="AV17" s="69"/>
      <c r="AW17" s="69"/>
      <c r="AX17" s="69" t="s">
        <v>2054</v>
      </c>
      <c r="AY17" s="69"/>
      <c r="AZ17" s="69"/>
      <c r="BA17" s="69"/>
      <c r="BB17" s="69"/>
      <c r="BC17" s="69"/>
      <c r="BD17" s="69"/>
      <c r="BE17" s="69"/>
      <c r="BF17" s="69"/>
      <c r="BG17" s="91" t="str">
        <f t="shared" si="3"/>
        <v/>
      </c>
      <c r="BH17" s="90"/>
      <c r="BI17" s="90"/>
      <c r="BJ17" s="91" t="str">
        <f t="shared" si="4"/>
        <v/>
      </c>
      <c r="BK17" s="90"/>
      <c r="BL17" s="90"/>
      <c r="BM17" s="91" t="str">
        <f t="shared" si="36"/>
        <v/>
      </c>
      <c r="BN17" s="90"/>
      <c r="BO17" s="90"/>
      <c r="BP17" s="91" t="str">
        <f t="shared" si="37"/>
        <v/>
      </c>
      <c r="BQ17" s="90"/>
      <c r="BR17" s="90"/>
      <c r="BS17" s="91" t="str">
        <f t="shared" si="38"/>
        <v/>
      </c>
      <c r="BT17" s="90"/>
      <c r="BU17" s="90"/>
      <c r="BV17" s="91" t="str">
        <f t="shared" si="39"/>
        <v/>
      </c>
      <c r="BW17" s="90"/>
      <c r="BX17" s="90"/>
      <c r="BY17" s="91" t="str">
        <f t="shared" si="40"/>
        <v/>
      </c>
      <c r="BZ17" s="90"/>
      <c r="CA17" s="90"/>
      <c r="CB17" s="91" t="str">
        <f t="shared" si="41"/>
        <v/>
      </c>
      <c r="CC17" s="90"/>
      <c r="CD17" s="90"/>
      <c r="CE17" s="91" t="str">
        <f t="shared" si="42"/>
        <v/>
      </c>
      <c r="CF17" s="90"/>
      <c r="CG17" s="90"/>
      <c r="CH17" s="91" t="str">
        <f t="shared" si="43"/>
        <v/>
      </c>
      <c r="CI17" s="90"/>
      <c r="CJ17" s="90"/>
      <c r="CK17" s="91" t="str">
        <f t="shared" si="44"/>
        <v/>
      </c>
      <c r="CL17" s="90"/>
      <c r="CM17" s="90"/>
      <c r="CN17" s="91" t="str">
        <f t="shared" si="45"/>
        <v/>
      </c>
      <c r="CO17" s="90"/>
      <c r="CP17" s="90"/>
      <c r="CQ17" s="91" t="str">
        <f t="shared" si="46"/>
        <v/>
      </c>
      <c r="CR17" s="90"/>
      <c r="CS17" s="90"/>
      <c r="CT17" s="91" t="str">
        <f t="shared" si="47"/>
        <v/>
      </c>
      <c r="CU17" s="90"/>
      <c r="CV17" s="90"/>
      <c r="CW17" s="91" t="str">
        <f t="shared" si="48"/>
        <v xml:space="preserve">INSERT INTO SC_SystemeProduits(RefDimension,NomSysteme,typePresta,ligne,Quantite,formule,cte1,DateModif) values (15,'FV9','MATIERE',517,PR1_OK+CHASSE_GRAV_NAVES+CHASSE_GRAV_INAUTECH+CHASSE_GRAV_AQUATIRIS+CHASSE_GRAV_CLAPET+CHASSE_GRAV_BROYEUR,null,null,now());
</v>
      </c>
      <c r="CX17" s="90"/>
      <c r="CY17" s="90"/>
      <c r="CZ17" s="91" t="str">
        <f t="shared" si="49"/>
        <v xml:space="preserve">INSERT INTO SC_SystemeProduits(RefDimension,NomSysteme,typePresta,ligne,Quantite,formule,cte1,DateModif) values (16,'FV9','MATIERE',517,PR1_OK+CHASSE_GRAV_NAVES+CHASSE_GRAV_INAUTECH+CHASSE_GRAV_AQUATIRIS+CHASSE_GRAV_CLAPET+CHASSE_GRAV_BROYEUR,null,null,now());
</v>
      </c>
      <c r="DA17" s="90"/>
      <c r="DB17" s="90"/>
      <c r="DC17" s="91" t="str">
        <f t="shared" si="50"/>
        <v/>
      </c>
      <c r="DD17" s="90"/>
      <c r="DE17" s="90"/>
      <c r="DF17" s="91" t="str">
        <f t="shared" si="51"/>
        <v/>
      </c>
      <c r="DG17" s="90"/>
      <c r="DH17" s="90"/>
    </row>
    <row r="18" spans="1:112" s="91" customFormat="1" x14ac:dyDescent="0.25">
      <c r="A18" s="100">
        <f>IF(B18="MATIERE",VLOOKUP($C18,MATIERE!$B$2:$K$601,10,0),IF(B18="MOA",VLOOKUP($C18,ATELIER!$B$2:$K$291,10,0),IF(B18="MOC",VLOOKUP($C18,CHANTIER!$B$2:$K$291,10,0),IF(B18="MP",VLOOKUP($C18,MINIPELLE!$B$2:$K$291,10,0),""))))</f>
        <v>518</v>
      </c>
      <c r="B18" s="91" t="s">
        <v>295</v>
      </c>
      <c r="C18" s="91" t="s">
        <v>1754</v>
      </c>
      <c r="F18" s="90"/>
      <c r="G18" s="90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 t="s">
        <v>2054</v>
      </c>
      <c r="BB18" s="69"/>
      <c r="BC18" s="69"/>
      <c r="BD18" s="69" t="s">
        <v>2054</v>
      </c>
      <c r="BE18" s="69"/>
      <c r="BF18" s="69"/>
      <c r="BG18" s="91" t="str">
        <f t="shared" si="3"/>
        <v/>
      </c>
      <c r="BH18" s="90"/>
      <c r="BI18" s="90"/>
      <c r="BJ18" s="91" t="str">
        <f t="shared" si="4"/>
        <v/>
      </c>
      <c r="BK18" s="90"/>
      <c r="BL18" s="90"/>
      <c r="BM18" s="91" t="str">
        <f t="shared" si="36"/>
        <v/>
      </c>
      <c r="BN18" s="90"/>
      <c r="BO18" s="90"/>
      <c r="BP18" s="91" t="str">
        <f t="shared" si="37"/>
        <v/>
      </c>
      <c r="BQ18" s="90"/>
      <c r="BR18" s="90"/>
      <c r="BS18" s="91" t="str">
        <f t="shared" si="38"/>
        <v/>
      </c>
      <c r="BT18" s="90"/>
      <c r="BU18" s="90"/>
      <c r="BV18" s="91" t="str">
        <f t="shared" si="39"/>
        <v/>
      </c>
      <c r="BW18" s="90"/>
      <c r="BX18" s="90"/>
      <c r="BY18" s="91" t="str">
        <f t="shared" si="40"/>
        <v/>
      </c>
      <c r="BZ18" s="90"/>
      <c r="CA18" s="90"/>
      <c r="CB18" s="91" t="str">
        <f t="shared" si="41"/>
        <v/>
      </c>
      <c r="CC18" s="90"/>
      <c r="CD18" s="90"/>
      <c r="CE18" s="91" t="str">
        <f t="shared" si="42"/>
        <v/>
      </c>
      <c r="CF18" s="90"/>
      <c r="CG18" s="90"/>
      <c r="CH18" s="91" t="str">
        <f t="shared" si="43"/>
        <v/>
      </c>
      <c r="CI18" s="90"/>
      <c r="CJ18" s="90"/>
      <c r="CK18" s="91" t="str">
        <f t="shared" si="44"/>
        <v/>
      </c>
      <c r="CL18" s="90"/>
      <c r="CM18" s="90"/>
      <c r="CN18" s="91" t="str">
        <f t="shared" si="45"/>
        <v/>
      </c>
      <c r="CO18" s="90"/>
      <c r="CP18" s="90"/>
      <c r="CQ18" s="91" t="str">
        <f t="shared" si="46"/>
        <v/>
      </c>
      <c r="CR18" s="90"/>
      <c r="CS18" s="90"/>
      <c r="CT18" s="91" t="str">
        <f t="shared" si="47"/>
        <v/>
      </c>
      <c r="CU18" s="90"/>
      <c r="CV18" s="90"/>
      <c r="CW18" s="91" t="str">
        <f t="shared" si="48"/>
        <v/>
      </c>
      <c r="CX18" s="90"/>
      <c r="CY18" s="90"/>
      <c r="CZ18" s="91" t="str">
        <f t="shared" si="49"/>
        <v/>
      </c>
      <c r="DA18" s="90"/>
      <c r="DB18" s="90"/>
      <c r="DC18" s="91" t="str">
        <f t="shared" si="50"/>
        <v xml:space="preserve">INSERT INTO SC_SystemeProduits(RefDimension,NomSysteme,typePresta,ligne,Quantite,formule,cte1,DateModif) values (17,'FV9','MATIERE',518,PR1_OK+CHASSE_GRAV_NAVES+CHASSE_GRAV_INAUTECH+CHASSE_GRAV_AQUATIRIS+CHASSE_GRAV_CLAPET+CHASSE_GRAV_BROYEUR,null,null,now());
</v>
      </c>
      <c r="DD18" s="90"/>
      <c r="DE18" s="90"/>
      <c r="DF18" s="91" t="str">
        <f t="shared" si="51"/>
        <v xml:space="preserve">INSERT INTO SC_SystemeProduits(RefDimension,NomSysteme,typePresta,ligne,Quantite,formule,cte1,DateModif) values (18,'FV9','MATIERE',518,PR1_OK+CHASSE_GRAV_NAVES+CHASSE_GRAV_INAUTECH+CHASSE_GRAV_AQUATIRIS+CHASSE_GRAV_CLAPET+CHASSE_GRAV_BROYEUR,null,null,now());
</v>
      </c>
      <c r="DG18" s="90"/>
      <c r="DH18" s="90"/>
    </row>
    <row r="19" spans="1:112" s="91" customFormat="1" x14ac:dyDescent="0.25">
      <c r="A19" s="100"/>
      <c r="F19" s="90"/>
      <c r="G19" s="90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H19" s="90"/>
      <c r="BI19" s="90"/>
      <c r="BK19" s="90"/>
      <c r="BL19" s="90"/>
      <c r="BN19" s="90"/>
      <c r="BO19" s="90"/>
      <c r="BQ19" s="90"/>
      <c r="BR19" s="90"/>
      <c r="BT19" s="90"/>
      <c r="BU19" s="90"/>
      <c r="BW19" s="90"/>
      <c r="BX19" s="90"/>
      <c r="BZ19" s="90"/>
      <c r="CA19" s="90"/>
      <c r="CC19" s="90"/>
      <c r="CD19" s="90"/>
      <c r="CF19" s="90"/>
      <c r="CG19" s="90"/>
      <c r="CI19" s="90"/>
      <c r="CJ19" s="90"/>
      <c r="CL19" s="90"/>
      <c r="CM19" s="90"/>
      <c r="CO19" s="90"/>
      <c r="CP19" s="90"/>
      <c r="CR19" s="90"/>
      <c r="CS19" s="90"/>
      <c r="CU19" s="90"/>
      <c r="CV19" s="90"/>
      <c r="CX19" s="90"/>
      <c r="CY19" s="90"/>
      <c r="DA19" s="90"/>
      <c r="DB19" s="90"/>
      <c r="DD19" s="90"/>
      <c r="DE19" s="90"/>
      <c r="DG19" s="90"/>
      <c r="DH19" s="90"/>
    </row>
    <row r="20" spans="1:112" s="20" customFormat="1" x14ac:dyDescent="0.25">
      <c r="A20" s="100">
        <f>IF(B20="MATIERE",VLOOKUP($C20,MATIERE!$B$2:$K$601,10,0),IF(B20="MOA",VLOOKUP($C20,ATELIER!$B$2:$K$291,10,0),IF(B20="MOC",VLOOKUP($C20,CHANTIER!$B$2:$K$291,10,0),IF(B20="MP",VLOOKUP($C20,MINIPELLE!$B$2:$K$291,10,0),""))))</f>
        <v>542</v>
      </c>
      <c r="B20" s="91" t="s">
        <v>295</v>
      </c>
      <c r="C20" s="125" t="s">
        <v>2021</v>
      </c>
      <c r="D20" s="91"/>
      <c r="E20" s="91"/>
      <c r="F20" s="90"/>
      <c r="G20" s="90"/>
      <c r="H20" s="69" t="s">
        <v>2053</v>
      </c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89" t="str">
        <f>IF(AND(E20="",F20=""),"",SUBSTITUTE(SUBSTITUTE(SUBSTITUTE(SUBSTITUTE(SUBSTITUTE(SUBSTITUTE(SUBSTITUTE($BH$1,"#SYSTEME#",$A$1),"#DIM#",E$1),"#TYPE#",$B20),"#LIGNE#",$A20),"#Q#",IF(F20="",SUBSTITUTE(E20,",","."),"null")),"#FORMULE#",IF(F20="","null",CONCATENATE("'",F20,"'"))),"#CTE#",IF(G20="","null",CONCATENATE("'",G20,"'"))))</f>
        <v/>
      </c>
      <c r="BH20" s="90"/>
      <c r="BI20" s="90"/>
      <c r="BJ20" s="89" t="str">
        <f t="shared" si="4"/>
        <v xml:space="preserve">INSERT INTO SC_SystemeProduits(RefDimension,NomSysteme,typePresta,ligne,Quantite,formule,cte1,DateModif) values (2,'FV9','MATIERE',542,1-(PR1_OK+CHASSE_GRAV_NAVES+CHASSE_GRAV_INAUTECH+CHASSE_GRAV_AQUATIRIS+CHASSE_GRAV_CLAPET+CHASSE_GRAV_BROYEUR),null,null,now());
</v>
      </c>
      <c r="BK20" s="90"/>
      <c r="BL20" s="90"/>
      <c r="BM20" s="89" t="str">
        <f t="shared" si="36"/>
        <v/>
      </c>
      <c r="BN20" s="90"/>
      <c r="BO20" s="90"/>
      <c r="BP20" s="89" t="str">
        <f t="shared" ref="BP20" si="52">IF(AND(N20="",O20=""),"",SUBSTITUTE(SUBSTITUTE(SUBSTITUTE(SUBSTITUTE(SUBSTITUTE(SUBSTITUTE(SUBSTITUTE($BH$1,"#SYSTEME#",$A$1),"#DIM#",N$1),"#TYPE#",$B20),"#LIGNE#",$A20),"#Q#",IF(O20="",SUBSTITUTE(N20,",","."),"null")),"#FORMULE#",IF(O20="","null",CONCATENATE("'",O20,"'"))),"#CTE#",IF(P20="","null",CONCATENATE("'",P20,"'"))))</f>
        <v/>
      </c>
      <c r="BQ20" s="90"/>
      <c r="BR20" s="90"/>
      <c r="BS20" s="89" t="str">
        <f t="shared" ref="BS20" si="53">IF(AND(Q20="",R20=""),"",SUBSTITUTE(SUBSTITUTE(SUBSTITUTE(SUBSTITUTE(SUBSTITUTE(SUBSTITUTE(SUBSTITUTE($BH$1,"#SYSTEME#",$A$1),"#DIM#",Q$1),"#TYPE#",$B20),"#LIGNE#",$A20),"#Q#",IF(R20="",SUBSTITUTE(Q20,",","."),"null")),"#FORMULE#",IF(R20="","null",CONCATENATE("'",R20,"'"))),"#CTE#",IF(S20="","null",CONCATENATE("'",S20,"'"))))</f>
        <v/>
      </c>
      <c r="BT20" s="90"/>
      <c r="BU20" s="90"/>
      <c r="BV20" s="89" t="str">
        <f t="shared" ref="BV20" si="54">IF(AND(T20="",U20=""),"",SUBSTITUTE(SUBSTITUTE(SUBSTITUTE(SUBSTITUTE(SUBSTITUTE(SUBSTITUTE(SUBSTITUTE($BH$1,"#SYSTEME#",$A$1),"#DIM#",T$1),"#TYPE#",$B20),"#LIGNE#",$A20),"#Q#",IF(U20="",SUBSTITUTE(T20,",","."),"null")),"#FORMULE#",IF(U20="","null",CONCATENATE("'",U20,"'"))),"#CTE#",IF(V20="","null",CONCATENATE("'",V20,"'"))))</f>
        <v/>
      </c>
      <c r="BW20" s="90"/>
      <c r="BX20" s="90"/>
      <c r="BY20" s="89" t="str">
        <f t="shared" ref="BY20" si="55">IF(AND(W20="",X20=""),"",SUBSTITUTE(SUBSTITUTE(SUBSTITUTE(SUBSTITUTE(SUBSTITUTE(SUBSTITUTE(SUBSTITUTE($BH$1,"#SYSTEME#",$A$1),"#DIM#",W$1),"#TYPE#",$B20),"#LIGNE#",$A20),"#Q#",IF(X20="",SUBSTITUTE(W20,",","."),"null")),"#FORMULE#",IF(X20="","null",CONCATENATE("'",X20,"'"))),"#CTE#",IF(Y20="","null",CONCATENATE("'",Y20,"'"))))</f>
        <v/>
      </c>
      <c r="BZ20" s="90"/>
      <c r="CA20" s="90"/>
      <c r="CB20" s="89" t="str">
        <f t="shared" ref="CB20" si="56">IF(AND(Z20="",AA20=""),"",SUBSTITUTE(SUBSTITUTE(SUBSTITUTE(SUBSTITUTE(SUBSTITUTE(SUBSTITUTE(SUBSTITUTE($BH$1,"#SYSTEME#",$A$1),"#DIM#",Z$1),"#TYPE#",$B20),"#LIGNE#",$A20),"#Q#",IF(AA20="",SUBSTITUTE(Z20,",","."),"null")),"#FORMULE#",IF(AA20="","null",CONCATENATE("'",AA20,"'"))),"#CTE#",IF(AB20="","null",CONCATENATE("'",AB20,"'"))))</f>
        <v/>
      </c>
      <c r="CC20" s="90"/>
      <c r="CD20" s="90"/>
      <c r="CE20" s="89" t="str">
        <f t="shared" ref="CE20" si="57">IF(AND(AC20="",AD20=""),"",SUBSTITUTE(SUBSTITUTE(SUBSTITUTE(SUBSTITUTE(SUBSTITUTE(SUBSTITUTE(SUBSTITUTE($BH$1,"#SYSTEME#",$A$1),"#DIM#",AC$1),"#TYPE#",$B20),"#LIGNE#",$A20),"#Q#",IF(AD20="",SUBSTITUTE(AC20,",","."),"null")),"#FORMULE#",IF(AD20="","null",CONCATENATE("'",AD20,"'"))),"#CTE#",IF(AE20="","null",CONCATENATE("'",AE20,"'"))))</f>
        <v/>
      </c>
      <c r="CF20" s="90"/>
      <c r="CG20" s="90"/>
      <c r="CH20" s="89" t="str">
        <f t="shared" ref="CH20" si="58">IF(AND(AF20="",AG20=""),"",SUBSTITUTE(SUBSTITUTE(SUBSTITUTE(SUBSTITUTE(SUBSTITUTE(SUBSTITUTE(SUBSTITUTE($BH$1,"#SYSTEME#",$A$1),"#DIM#",AF$1),"#TYPE#",$B20),"#LIGNE#",$A20),"#Q#",IF(AG20="",SUBSTITUTE(AF20,",","."),"null")),"#FORMULE#",IF(AG20="","null",CONCATENATE("'",AG20,"'"))),"#CTE#",IF(AH20="","null",CONCATENATE("'",AH20,"'"))))</f>
        <v/>
      </c>
      <c r="CI20" s="90"/>
      <c r="CJ20" s="90"/>
      <c r="CK20" s="89" t="str">
        <f t="shared" ref="CK20" si="59">IF(AND(AI20="",AJ20=""),"",SUBSTITUTE(SUBSTITUTE(SUBSTITUTE(SUBSTITUTE(SUBSTITUTE(SUBSTITUTE(SUBSTITUTE($BH$1,"#SYSTEME#",$A$1),"#DIM#",AI$1),"#TYPE#",$B20),"#LIGNE#",$A20),"#Q#",IF(AJ20="",SUBSTITUTE(AI20,",","."),"null")),"#FORMULE#",IF(AJ20="","null",CONCATENATE("'",AJ20,"'"))),"#CTE#",IF(AK20="","null",CONCATENATE("'",AK20,"'"))))</f>
        <v/>
      </c>
      <c r="CL20" s="90"/>
      <c r="CM20" s="90"/>
      <c r="CN20" s="89" t="str">
        <f t="shared" ref="CN20" si="60">IF(AND(AL20="",AM20=""),"",SUBSTITUTE(SUBSTITUTE(SUBSTITUTE(SUBSTITUTE(SUBSTITUTE(SUBSTITUTE(SUBSTITUTE($BH$1,"#SYSTEME#",$A$1),"#DIM#",AL$1),"#TYPE#",$B20),"#LIGNE#",$A20),"#Q#",IF(AM20="",SUBSTITUTE(AL20,",","."),"null")),"#FORMULE#",IF(AM20="","null",CONCATENATE("'",AM20,"'"))),"#CTE#",IF(AN20="","null",CONCATENATE("'",AN20,"'"))))</f>
        <v/>
      </c>
      <c r="CO20" s="90"/>
      <c r="CP20" s="90"/>
      <c r="CQ20" s="89" t="str">
        <f t="shared" ref="CQ20" si="61">IF(AND(AO20="",AP20=""),"",SUBSTITUTE(SUBSTITUTE(SUBSTITUTE(SUBSTITUTE(SUBSTITUTE(SUBSTITUTE(SUBSTITUTE($BH$1,"#SYSTEME#",$A$1),"#DIM#",AO$1),"#TYPE#",$B20),"#LIGNE#",$A20),"#Q#",IF(AP20="",SUBSTITUTE(AO20,",","."),"null")),"#FORMULE#",IF(AP20="","null",CONCATENATE("'",AP20,"'"))),"#CTE#",IF(AQ20="","null",CONCATENATE("'",AQ20,"'"))))</f>
        <v/>
      </c>
      <c r="CR20" s="90"/>
      <c r="CS20" s="90"/>
      <c r="CT20" s="89" t="str">
        <f t="shared" ref="CT20" si="62">IF(AND(AR20="",AS20=""),"",SUBSTITUTE(SUBSTITUTE(SUBSTITUTE(SUBSTITUTE(SUBSTITUTE(SUBSTITUTE(SUBSTITUTE($BH$1,"#SYSTEME#",$A$1),"#DIM#",AR$1),"#TYPE#",$B20),"#LIGNE#",$A20),"#Q#",IF(AS20="",SUBSTITUTE(AR20,",","."),"null")),"#FORMULE#",IF(AS20="","null",CONCATENATE("'",AS20,"'"))),"#CTE#",IF(AT20="","null",CONCATENATE("'",AT20,"'"))))</f>
        <v/>
      </c>
      <c r="CU20" s="90"/>
      <c r="CV20" s="90"/>
      <c r="CW20" s="89" t="str">
        <f t="shared" ref="CW20" si="63">IF(AND(AU20="",AV20=""),"",SUBSTITUTE(SUBSTITUTE(SUBSTITUTE(SUBSTITUTE(SUBSTITUTE(SUBSTITUTE(SUBSTITUTE($BH$1,"#SYSTEME#",$A$1),"#DIM#",AU$1),"#TYPE#",$B20),"#LIGNE#",$A20),"#Q#",IF(AV20="",SUBSTITUTE(AU20,",","."),"null")),"#FORMULE#",IF(AV20="","null",CONCATENATE("'",AV20,"'"))),"#CTE#",IF(AW20="","null",CONCATENATE("'",AW20,"'"))))</f>
        <v/>
      </c>
      <c r="CX20" s="90"/>
      <c r="CY20" s="90"/>
      <c r="CZ20" s="89" t="str">
        <f t="shared" ref="CZ20" si="64">IF(AND(AX20="",AY20=""),"",SUBSTITUTE(SUBSTITUTE(SUBSTITUTE(SUBSTITUTE(SUBSTITUTE(SUBSTITUTE(SUBSTITUTE($BH$1,"#SYSTEME#",$A$1),"#DIM#",AX$1),"#TYPE#",$B20),"#LIGNE#",$A20),"#Q#",IF(AY20="",SUBSTITUTE(AX20,",","."),"null")),"#FORMULE#",IF(AY20="","null",CONCATENATE("'",AY20,"'"))),"#CTE#",IF(AZ20="","null",CONCATENATE("'",AZ20,"'"))))</f>
        <v/>
      </c>
      <c r="DA20" s="90"/>
      <c r="DB20" s="90"/>
      <c r="DC20" s="89" t="str">
        <f t="shared" ref="DC20" si="65">IF(AND(BA20="",BB20=""),"",SUBSTITUTE(SUBSTITUTE(SUBSTITUTE(SUBSTITUTE(SUBSTITUTE(SUBSTITUTE(SUBSTITUTE($BH$1,"#SYSTEME#",$A$1),"#DIM#",BA$1),"#TYPE#",$B20),"#LIGNE#",$A20),"#Q#",IF(BB20="",SUBSTITUTE(BA20,",","."),"null")),"#FORMULE#",IF(BB20="","null",CONCATENATE("'",BB20,"'"))),"#CTE#",IF(BC20="","null",CONCATENATE("'",BC20,"'"))))</f>
        <v/>
      </c>
      <c r="DD20" s="90"/>
      <c r="DE20" s="90"/>
      <c r="DF20" s="89" t="str">
        <f t="shared" ref="DF20" si="66">IF(AND(BD20="",BE20=""),"",SUBSTITUTE(SUBSTITUTE(SUBSTITUTE(SUBSTITUTE(SUBSTITUTE(SUBSTITUTE(SUBSTITUTE($BH$1,"#SYSTEME#",$A$1),"#DIM#",BD$1),"#TYPE#",$B20),"#LIGNE#",$A20),"#Q#",IF(BE20="",SUBSTITUTE(BD20,",","."),"null")),"#FORMULE#",IF(BE20="","null",CONCATENATE("'",BE20,"'"))),"#CTE#",IF(BF20="","null",CONCATENATE("'",BF20,"'"))))</f>
        <v/>
      </c>
      <c r="DG20" s="90"/>
      <c r="DH20" s="90"/>
    </row>
    <row r="21" spans="1:112" s="89" customFormat="1" x14ac:dyDescent="0.25">
      <c r="A21" s="100">
        <f>IF(B21="MATIERE",VLOOKUP($C21,MATIERE!$B$2:$K$601,10,0),IF(B21="MOA",VLOOKUP($C21,ATELIER!$B$2:$K$291,10,0),IF(B21="MOC",VLOOKUP($C21,CHANTIER!$B$2:$K$291,10,0),IF(B21="MP",VLOOKUP($C21,MINIPELLE!$B$2:$K$291,10,0),""))))</f>
        <v>543</v>
      </c>
      <c r="B21" s="91" t="s">
        <v>295</v>
      </c>
      <c r="C21" s="125" t="s">
        <v>2022</v>
      </c>
      <c r="D21" s="91"/>
      <c r="E21" s="91"/>
      <c r="F21" s="90"/>
      <c r="G21" s="90"/>
      <c r="H21" s="69"/>
      <c r="I21" s="69"/>
      <c r="J21" s="69"/>
      <c r="K21" s="69" t="s">
        <v>2053</v>
      </c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89" t="str">
        <f t="shared" ref="BG21:BG33" si="67">IF(AND(E21="",F21=""),"",SUBSTITUTE(SUBSTITUTE(SUBSTITUTE(SUBSTITUTE(SUBSTITUTE(SUBSTITUTE(SUBSTITUTE($BG$1,"#SYSTEME#",$A$1),"#DIM#",E$1),"#TYPE#",$B21),"#LIGNE#",$A21),"#Q#",IF(F21="",SUBSTITUTE(E21,",","."),"null")),"#FORMULE#",IF(F21="","null",CONCATENATE("'",F21,"'"))),"#CTE#",IF(G21="","null",CONCATENATE("'",G21,"'"))))</f>
        <v/>
      </c>
      <c r="BH21" s="90"/>
      <c r="BI21" s="90"/>
      <c r="BJ21" s="89" t="str">
        <f t="shared" ref="BJ21:BJ33" si="68">IF(AND(H21="",I21=""),"",SUBSTITUTE(SUBSTITUTE(SUBSTITUTE(SUBSTITUTE(SUBSTITUTE(SUBSTITUTE(SUBSTITUTE($BG$1,"#SYSTEME#",$A$1),"#DIM#",H$1),"#TYPE#",$B21),"#LIGNE#",$A21),"#Q#",IF(I21="",SUBSTITUTE(H21,",","."),"null")),"#FORMULE#",IF(I21="","null",CONCATENATE("'",I21,"'"))),"#CTE#",IF(J21="","null",CONCATENATE("'",J21,"'"))))</f>
        <v/>
      </c>
      <c r="BK21" s="90"/>
      <c r="BL21" s="90"/>
      <c r="BM21" s="89" t="str">
        <f t="shared" si="36"/>
        <v xml:space="preserve">INSERT INTO SC_SystemeProduits(RefDimension,NomSysteme,typePresta,ligne,Quantite,formule,cte1,DateModif) values (3,'FV9','MATIERE',543,1-(PR1_OK+CHASSE_GRAV_NAVES+CHASSE_GRAV_INAUTECH+CHASSE_GRAV_AQUATIRIS+CHASSE_GRAV_CLAPET+CHASSE_GRAV_BROYEUR),null,null,now());
</v>
      </c>
      <c r="BN21" s="90"/>
      <c r="BO21" s="90"/>
      <c r="BP21" s="89" t="str">
        <f t="shared" ref="BP21:BP33" si="69">IF(AND(N21="",O21=""),"",SUBSTITUTE(SUBSTITUTE(SUBSTITUTE(SUBSTITUTE(SUBSTITUTE(SUBSTITUTE(SUBSTITUTE($BG$1,"#SYSTEME#",$A$1),"#DIM#",N$1),"#TYPE#",$B21),"#LIGNE#",$A21),"#Q#",IF(O21="",SUBSTITUTE(N21,",","."),"null")),"#FORMULE#",IF(O21="","null",CONCATENATE("'",O21,"'"))),"#CTE#",IF(P21="","null",CONCATENATE("'",P21,"'"))))</f>
        <v/>
      </c>
      <c r="BQ21" s="90"/>
      <c r="BR21" s="90"/>
      <c r="BS21" s="89" t="str">
        <f t="shared" ref="BS21:BS33" si="70">IF(AND(Q21="",R21=""),"",SUBSTITUTE(SUBSTITUTE(SUBSTITUTE(SUBSTITUTE(SUBSTITUTE(SUBSTITUTE(SUBSTITUTE($BG$1,"#SYSTEME#",$A$1),"#DIM#",Q$1),"#TYPE#",$B21),"#LIGNE#",$A21),"#Q#",IF(R21="",SUBSTITUTE(Q21,",","."),"null")),"#FORMULE#",IF(R21="","null",CONCATENATE("'",R21,"'"))),"#CTE#",IF(S21="","null",CONCATENATE("'",S21,"'"))))</f>
        <v/>
      </c>
      <c r="BT21" s="90"/>
      <c r="BU21" s="90"/>
      <c r="BV21" s="89" t="str">
        <f t="shared" ref="BV21:BV33" si="71">IF(AND(T21="",U21=""),"",SUBSTITUTE(SUBSTITUTE(SUBSTITUTE(SUBSTITUTE(SUBSTITUTE(SUBSTITUTE(SUBSTITUTE($BG$1,"#SYSTEME#",$A$1),"#DIM#",T$1),"#TYPE#",$B21),"#LIGNE#",$A21),"#Q#",IF(U21="",SUBSTITUTE(T21,",","."),"null")),"#FORMULE#",IF(U21="","null",CONCATENATE("'",U21,"'"))),"#CTE#",IF(V21="","null",CONCATENATE("'",V21,"'"))))</f>
        <v/>
      </c>
      <c r="BW21" s="90"/>
      <c r="BX21" s="90"/>
      <c r="BY21" s="89" t="str">
        <f t="shared" ref="BY21:BY33" si="72">IF(AND(W21="",X21=""),"",SUBSTITUTE(SUBSTITUTE(SUBSTITUTE(SUBSTITUTE(SUBSTITUTE(SUBSTITUTE(SUBSTITUTE($BG$1,"#SYSTEME#",$A$1),"#DIM#",W$1),"#TYPE#",$B21),"#LIGNE#",$A21),"#Q#",IF(X21="",SUBSTITUTE(W21,",","."),"null")),"#FORMULE#",IF(X21="","null",CONCATENATE("'",X21,"'"))),"#CTE#",IF(Y21="","null",CONCATENATE("'",Y21,"'"))))</f>
        <v/>
      </c>
      <c r="BZ21" s="90"/>
      <c r="CA21" s="90"/>
      <c r="CB21" s="89" t="str">
        <f t="shared" ref="CB21:CB33" si="73">IF(AND(Z21="",AA21=""),"",SUBSTITUTE(SUBSTITUTE(SUBSTITUTE(SUBSTITUTE(SUBSTITUTE(SUBSTITUTE(SUBSTITUTE($BG$1,"#SYSTEME#",$A$1),"#DIM#",Z$1),"#TYPE#",$B21),"#LIGNE#",$A21),"#Q#",IF(AA21="",SUBSTITUTE(Z21,",","."),"null")),"#FORMULE#",IF(AA21="","null",CONCATENATE("'",AA21,"'"))),"#CTE#",IF(AB21="","null",CONCATENATE("'",AB21,"'"))))</f>
        <v/>
      </c>
      <c r="CC21" s="90"/>
      <c r="CD21" s="90"/>
      <c r="CE21" s="89" t="str">
        <f t="shared" ref="CE21:CE33" si="74">IF(AND(AC21="",AD21=""),"",SUBSTITUTE(SUBSTITUTE(SUBSTITUTE(SUBSTITUTE(SUBSTITUTE(SUBSTITUTE(SUBSTITUTE($BG$1,"#SYSTEME#",$A$1),"#DIM#",AC$1),"#TYPE#",$B21),"#LIGNE#",$A21),"#Q#",IF(AD21="",SUBSTITUTE(AC21,",","."),"null")),"#FORMULE#",IF(AD21="","null",CONCATENATE("'",AD21,"'"))),"#CTE#",IF(AE21="","null",CONCATENATE("'",AE21,"'"))))</f>
        <v/>
      </c>
      <c r="CF21" s="90"/>
      <c r="CG21" s="90"/>
      <c r="CH21" s="89" t="str">
        <f t="shared" ref="CH21:CH33" si="75">IF(AND(AF21="",AG21=""),"",SUBSTITUTE(SUBSTITUTE(SUBSTITUTE(SUBSTITUTE(SUBSTITUTE(SUBSTITUTE(SUBSTITUTE($BG$1,"#SYSTEME#",$A$1),"#DIM#",AF$1),"#TYPE#",$B21),"#LIGNE#",$A21),"#Q#",IF(AG21="",SUBSTITUTE(AF21,",","."),"null")),"#FORMULE#",IF(AG21="","null",CONCATENATE("'",AG21,"'"))),"#CTE#",IF(AH21="","null",CONCATENATE("'",AH21,"'"))))</f>
        <v/>
      </c>
      <c r="CI21" s="90"/>
      <c r="CJ21" s="90"/>
      <c r="CK21" s="89" t="str">
        <f t="shared" ref="CK21:CK33" si="76">IF(AND(AI21="",AJ21=""),"",SUBSTITUTE(SUBSTITUTE(SUBSTITUTE(SUBSTITUTE(SUBSTITUTE(SUBSTITUTE(SUBSTITUTE($BG$1,"#SYSTEME#",$A$1),"#DIM#",AI$1),"#TYPE#",$B21),"#LIGNE#",$A21),"#Q#",IF(AJ21="",SUBSTITUTE(AI21,",","."),"null")),"#FORMULE#",IF(AJ21="","null",CONCATENATE("'",AJ21,"'"))),"#CTE#",IF(AK21="","null",CONCATENATE("'",AK21,"'"))))</f>
        <v/>
      </c>
      <c r="CL21" s="90"/>
      <c r="CM21" s="90"/>
      <c r="CN21" s="89" t="str">
        <f t="shared" ref="CN21:CN33" si="77">IF(AND(AL21="",AM21=""),"",SUBSTITUTE(SUBSTITUTE(SUBSTITUTE(SUBSTITUTE(SUBSTITUTE(SUBSTITUTE(SUBSTITUTE($BG$1,"#SYSTEME#",$A$1),"#DIM#",AL$1),"#TYPE#",$B21),"#LIGNE#",$A21),"#Q#",IF(AM21="",SUBSTITUTE(AL21,",","."),"null")),"#FORMULE#",IF(AM21="","null",CONCATENATE("'",AM21,"'"))),"#CTE#",IF(AN21="","null",CONCATENATE("'",AN21,"'"))))</f>
        <v/>
      </c>
      <c r="CO21" s="90"/>
      <c r="CP21" s="90"/>
      <c r="CQ21" s="89" t="str">
        <f t="shared" ref="CQ21:CQ33" si="78">IF(AND(AO21="",AP21=""),"",SUBSTITUTE(SUBSTITUTE(SUBSTITUTE(SUBSTITUTE(SUBSTITUTE(SUBSTITUTE(SUBSTITUTE($BG$1,"#SYSTEME#",$A$1),"#DIM#",AO$1),"#TYPE#",$B21),"#LIGNE#",$A21),"#Q#",IF(AP21="",SUBSTITUTE(AO21,",","."),"null")),"#FORMULE#",IF(AP21="","null",CONCATENATE("'",AP21,"'"))),"#CTE#",IF(AQ21="","null",CONCATENATE("'",AQ21,"'"))))</f>
        <v/>
      </c>
      <c r="CR21" s="90"/>
      <c r="CS21" s="90"/>
      <c r="CT21" s="89" t="str">
        <f t="shared" ref="CT21:CT33" si="79">IF(AND(AR21="",AS21=""),"",SUBSTITUTE(SUBSTITUTE(SUBSTITUTE(SUBSTITUTE(SUBSTITUTE(SUBSTITUTE(SUBSTITUTE($BG$1,"#SYSTEME#",$A$1),"#DIM#",AR$1),"#TYPE#",$B21),"#LIGNE#",$A21),"#Q#",IF(AS21="",SUBSTITUTE(AR21,",","."),"null")),"#FORMULE#",IF(AS21="","null",CONCATENATE("'",AS21,"'"))),"#CTE#",IF(AT21="","null",CONCATENATE("'",AT21,"'"))))</f>
        <v/>
      </c>
      <c r="CU21" s="90"/>
      <c r="CV21" s="90"/>
      <c r="CW21" s="89" t="str">
        <f t="shared" ref="CW21:CW33" si="80">IF(AND(AU21="",AV21=""),"",SUBSTITUTE(SUBSTITUTE(SUBSTITUTE(SUBSTITUTE(SUBSTITUTE(SUBSTITUTE(SUBSTITUTE($BG$1,"#SYSTEME#",$A$1),"#DIM#",AU$1),"#TYPE#",$B21),"#LIGNE#",$A21),"#Q#",IF(AV21="",SUBSTITUTE(AU21,",","."),"null")),"#FORMULE#",IF(AV21="","null",CONCATENATE("'",AV21,"'"))),"#CTE#",IF(AW21="","null",CONCATENATE("'",AW21,"'"))))</f>
        <v/>
      </c>
      <c r="CX21" s="90"/>
      <c r="CY21" s="90"/>
      <c r="CZ21" s="89" t="str">
        <f t="shared" ref="CZ21:CZ33" si="81">IF(AND(AX21="",AY21=""),"",SUBSTITUTE(SUBSTITUTE(SUBSTITUTE(SUBSTITUTE(SUBSTITUTE(SUBSTITUTE(SUBSTITUTE($BG$1,"#SYSTEME#",$A$1),"#DIM#",AX$1),"#TYPE#",$B21),"#LIGNE#",$A21),"#Q#",IF(AY21="",SUBSTITUTE(AX21,",","."),"null")),"#FORMULE#",IF(AY21="","null",CONCATENATE("'",AY21,"'"))),"#CTE#",IF(AZ21="","null",CONCATENATE("'",AZ21,"'"))))</f>
        <v/>
      </c>
      <c r="DA21" s="90"/>
      <c r="DB21" s="90"/>
      <c r="DC21" s="89" t="str">
        <f t="shared" ref="DC21:DC33" si="82">IF(AND(BA21="",BB21=""),"",SUBSTITUTE(SUBSTITUTE(SUBSTITUTE(SUBSTITUTE(SUBSTITUTE(SUBSTITUTE(SUBSTITUTE($BG$1,"#SYSTEME#",$A$1),"#DIM#",BA$1),"#TYPE#",$B21),"#LIGNE#",$A21),"#Q#",IF(BB21="",SUBSTITUTE(BA21,",","."),"null")),"#FORMULE#",IF(BB21="","null",CONCATENATE("'",BB21,"'"))),"#CTE#",IF(BC21="","null",CONCATENATE("'",BC21,"'"))))</f>
        <v/>
      </c>
      <c r="DD21" s="90"/>
      <c r="DE21" s="90"/>
      <c r="DF21" s="89" t="str">
        <f t="shared" ref="DF21:DF33" si="83">IF(AND(BD21="",BE21=""),"",SUBSTITUTE(SUBSTITUTE(SUBSTITUTE(SUBSTITUTE(SUBSTITUTE(SUBSTITUTE(SUBSTITUTE($BG$1,"#SYSTEME#",$A$1),"#DIM#",BD$1),"#TYPE#",$B21),"#LIGNE#",$A21),"#Q#",IF(BE21="",SUBSTITUTE(BD21,",","."),"null")),"#FORMULE#",IF(BE21="","null",CONCATENATE("'",BE21,"'"))),"#CTE#",IF(BF21="","null",CONCATENATE("'",BF21,"'"))))</f>
        <v/>
      </c>
      <c r="DG21" s="90"/>
      <c r="DH21" s="90"/>
    </row>
    <row r="22" spans="1:112" s="89" customFormat="1" x14ac:dyDescent="0.25">
      <c r="A22" s="100">
        <f>IF(B22="MATIERE",VLOOKUP($C22,MATIERE!$B$2:$K$601,10,0),IF(B22="MOA",VLOOKUP($C22,ATELIER!$B$2:$K$291,10,0),IF(B22="MOC",VLOOKUP($C22,CHANTIER!$B$2:$K$291,10,0),IF(B22="MP",VLOOKUP($C22,MINIPELLE!$B$2:$K$291,10,0),""))))</f>
        <v>544</v>
      </c>
      <c r="B22" s="91" t="s">
        <v>295</v>
      </c>
      <c r="C22" s="125" t="s">
        <v>2023</v>
      </c>
      <c r="D22" s="91"/>
      <c r="E22" s="91"/>
      <c r="F22" s="90"/>
      <c r="G22" s="90"/>
      <c r="H22" s="69"/>
      <c r="I22" s="69"/>
      <c r="J22" s="69"/>
      <c r="K22" s="69"/>
      <c r="L22" s="69"/>
      <c r="M22" s="69"/>
      <c r="N22" s="69" t="s">
        <v>2053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89" t="str">
        <f t="shared" si="67"/>
        <v/>
      </c>
      <c r="BH22" s="90"/>
      <c r="BI22" s="90"/>
      <c r="BJ22" s="89" t="str">
        <f t="shared" si="68"/>
        <v/>
      </c>
      <c r="BK22" s="90"/>
      <c r="BL22" s="90"/>
      <c r="BM22" s="89" t="str">
        <f t="shared" si="36"/>
        <v/>
      </c>
      <c r="BN22" s="90"/>
      <c r="BO22" s="90"/>
      <c r="BP22" s="89" t="str">
        <f t="shared" si="69"/>
        <v xml:space="preserve">INSERT INTO SC_SystemeProduits(RefDimension,NomSysteme,typePresta,ligne,Quantite,formule,cte1,DateModif) values (4,'FV9','MATIERE',544,1-(PR1_OK+CHASSE_GRAV_NAVES+CHASSE_GRAV_INAUTECH+CHASSE_GRAV_AQUATIRIS+CHASSE_GRAV_CLAPET+CHASSE_GRAV_BROYEUR),null,null,now());
</v>
      </c>
      <c r="BQ22" s="90"/>
      <c r="BR22" s="90"/>
      <c r="BS22" s="89" t="str">
        <f t="shared" si="70"/>
        <v/>
      </c>
      <c r="BT22" s="90"/>
      <c r="BU22" s="90"/>
      <c r="BV22" s="89" t="str">
        <f t="shared" si="71"/>
        <v/>
      </c>
      <c r="BW22" s="90"/>
      <c r="BX22" s="90"/>
      <c r="BY22" s="89" t="str">
        <f t="shared" si="72"/>
        <v/>
      </c>
      <c r="BZ22" s="90"/>
      <c r="CA22" s="90"/>
      <c r="CB22" s="89" t="str">
        <f t="shared" si="73"/>
        <v/>
      </c>
      <c r="CC22" s="90"/>
      <c r="CD22" s="90"/>
      <c r="CE22" s="89" t="str">
        <f t="shared" si="74"/>
        <v/>
      </c>
      <c r="CF22" s="90"/>
      <c r="CG22" s="90"/>
      <c r="CH22" s="89" t="str">
        <f t="shared" si="75"/>
        <v/>
      </c>
      <c r="CI22" s="90"/>
      <c r="CJ22" s="90"/>
      <c r="CK22" s="89" t="str">
        <f t="shared" si="76"/>
        <v/>
      </c>
      <c r="CL22" s="90"/>
      <c r="CM22" s="90"/>
      <c r="CN22" s="89" t="str">
        <f t="shared" si="77"/>
        <v/>
      </c>
      <c r="CO22" s="90"/>
      <c r="CP22" s="90"/>
      <c r="CQ22" s="89" t="str">
        <f t="shared" si="78"/>
        <v/>
      </c>
      <c r="CR22" s="90"/>
      <c r="CS22" s="90"/>
      <c r="CT22" s="89" t="str">
        <f t="shared" si="79"/>
        <v/>
      </c>
      <c r="CU22" s="90"/>
      <c r="CV22" s="90"/>
      <c r="CW22" s="89" t="str">
        <f t="shared" si="80"/>
        <v/>
      </c>
      <c r="CX22" s="90"/>
      <c r="CY22" s="90"/>
      <c r="CZ22" s="89" t="str">
        <f t="shared" si="81"/>
        <v/>
      </c>
      <c r="DA22" s="90"/>
      <c r="DB22" s="90"/>
      <c r="DC22" s="89" t="str">
        <f t="shared" si="82"/>
        <v/>
      </c>
      <c r="DD22" s="90"/>
      <c r="DE22" s="90"/>
      <c r="DF22" s="89" t="str">
        <f t="shared" si="83"/>
        <v/>
      </c>
      <c r="DG22" s="90"/>
      <c r="DH22" s="90"/>
    </row>
    <row r="23" spans="1:112" s="89" customFormat="1" x14ac:dyDescent="0.25">
      <c r="A23" s="100">
        <f>IF(B23="MATIERE",VLOOKUP($C23,MATIERE!$B$2:$K$601,10,0),IF(B23="MOA",VLOOKUP($C23,ATELIER!$B$2:$K$291,10,0),IF(B23="MOC",VLOOKUP($C23,CHANTIER!$B$2:$K$291,10,0),IF(B23="MP",VLOOKUP($C23,MINIPELLE!$B$2:$K$291,10,0),""))))</f>
        <v>545</v>
      </c>
      <c r="B23" s="91" t="s">
        <v>295</v>
      </c>
      <c r="C23" s="125" t="s">
        <v>2024</v>
      </c>
      <c r="D23" s="91"/>
      <c r="E23" s="91"/>
      <c r="F23" s="90"/>
      <c r="G23" s="90"/>
      <c r="H23" s="69"/>
      <c r="I23" s="69"/>
      <c r="J23" s="69"/>
      <c r="K23" s="69"/>
      <c r="L23" s="69"/>
      <c r="M23" s="69"/>
      <c r="N23" s="69"/>
      <c r="O23" s="69"/>
      <c r="P23" s="69"/>
      <c r="Q23" s="69" t="s">
        <v>2053</v>
      </c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89" t="str">
        <f t="shared" si="67"/>
        <v/>
      </c>
      <c r="BH23" s="90"/>
      <c r="BI23" s="90"/>
      <c r="BJ23" s="89" t="str">
        <f t="shared" si="68"/>
        <v/>
      </c>
      <c r="BK23" s="90"/>
      <c r="BL23" s="90"/>
      <c r="BM23" s="89" t="str">
        <f t="shared" si="36"/>
        <v/>
      </c>
      <c r="BN23" s="90"/>
      <c r="BO23" s="90"/>
      <c r="BP23" s="89" t="str">
        <f t="shared" si="69"/>
        <v/>
      </c>
      <c r="BQ23" s="90"/>
      <c r="BR23" s="90"/>
      <c r="BS23" s="89" t="str">
        <f t="shared" si="70"/>
        <v xml:space="preserve">INSERT INTO SC_SystemeProduits(RefDimension,NomSysteme,typePresta,ligne,Quantite,formule,cte1,DateModif) values (5,'FV9','MATIERE',545,1-(PR1_OK+CHASSE_GRAV_NAVES+CHASSE_GRAV_INAUTECH+CHASSE_GRAV_AQUATIRIS+CHASSE_GRAV_CLAPET+CHASSE_GRAV_BROYEUR),null,null,now());
</v>
      </c>
      <c r="BT23" s="90"/>
      <c r="BU23" s="90"/>
      <c r="BV23" s="89" t="str">
        <f t="shared" si="71"/>
        <v/>
      </c>
      <c r="BW23" s="90"/>
      <c r="BX23" s="90"/>
      <c r="BY23" s="89" t="str">
        <f t="shared" si="72"/>
        <v/>
      </c>
      <c r="BZ23" s="90"/>
      <c r="CA23" s="90"/>
      <c r="CB23" s="89" t="str">
        <f t="shared" si="73"/>
        <v/>
      </c>
      <c r="CC23" s="90"/>
      <c r="CD23" s="90"/>
      <c r="CE23" s="89" t="str">
        <f t="shared" si="74"/>
        <v/>
      </c>
      <c r="CF23" s="90"/>
      <c r="CG23" s="90"/>
      <c r="CH23" s="89" t="str">
        <f t="shared" si="75"/>
        <v/>
      </c>
      <c r="CI23" s="90"/>
      <c r="CJ23" s="90"/>
      <c r="CK23" s="89" t="str">
        <f t="shared" si="76"/>
        <v/>
      </c>
      <c r="CL23" s="90"/>
      <c r="CM23" s="90"/>
      <c r="CN23" s="89" t="str">
        <f t="shared" si="77"/>
        <v/>
      </c>
      <c r="CO23" s="90"/>
      <c r="CP23" s="90"/>
      <c r="CQ23" s="89" t="str">
        <f t="shared" si="78"/>
        <v/>
      </c>
      <c r="CR23" s="90"/>
      <c r="CS23" s="90"/>
      <c r="CT23" s="89" t="str">
        <f t="shared" si="79"/>
        <v/>
      </c>
      <c r="CU23" s="90"/>
      <c r="CV23" s="90"/>
      <c r="CW23" s="89" t="str">
        <f t="shared" si="80"/>
        <v/>
      </c>
      <c r="CX23" s="90"/>
      <c r="CY23" s="90"/>
      <c r="CZ23" s="89" t="str">
        <f t="shared" si="81"/>
        <v/>
      </c>
      <c r="DA23" s="90"/>
      <c r="DB23" s="90"/>
      <c r="DC23" s="89" t="str">
        <f t="shared" si="82"/>
        <v/>
      </c>
      <c r="DD23" s="90"/>
      <c r="DE23" s="90"/>
      <c r="DF23" s="89" t="str">
        <f t="shared" si="83"/>
        <v/>
      </c>
      <c r="DG23" s="90"/>
      <c r="DH23" s="90"/>
    </row>
    <row r="24" spans="1:112" s="91" customFormat="1" x14ac:dyDescent="0.25">
      <c r="A24" s="100">
        <f>IF(B24="MATIERE",VLOOKUP($C24,MATIERE!$B$2:$K$601,10,0),IF(B24="MOA",VLOOKUP($C24,ATELIER!$B$2:$K$291,10,0),IF(B24="MOC",VLOOKUP($C24,CHANTIER!$B$2:$K$291,10,0),IF(B24="MP",VLOOKUP($C24,MINIPELLE!$B$2:$K$291,10,0),""))))</f>
        <v>547</v>
      </c>
      <c r="B24" s="91" t="s">
        <v>295</v>
      </c>
      <c r="C24" s="125" t="s">
        <v>2026</v>
      </c>
      <c r="F24" s="90"/>
      <c r="G24" s="90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 t="s">
        <v>2053</v>
      </c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91" t="str">
        <f t="shared" si="67"/>
        <v/>
      </c>
      <c r="BH24" s="90"/>
      <c r="BI24" s="90"/>
      <c r="BJ24" s="91" t="str">
        <f t="shared" si="68"/>
        <v/>
      </c>
      <c r="BK24" s="90"/>
      <c r="BL24" s="90"/>
      <c r="BM24" s="91" t="str">
        <f t="shared" si="36"/>
        <v/>
      </c>
      <c r="BN24" s="90"/>
      <c r="BO24" s="90"/>
      <c r="BP24" s="91" t="str">
        <f t="shared" si="69"/>
        <v/>
      </c>
      <c r="BQ24" s="90"/>
      <c r="BR24" s="90"/>
      <c r="BS24" s="91" t="str">
        <f t="shared" si="70"/>
        <v/>
      </c>
      <c r="BT24" s="90"/>
      <c r="BU24" s="90"/>
      <c r="BV24" s="91" t="str">
        <f t="shared" si="71"/>
        <v xml:space="preserve">INSERT INTO SC_SystemeProduits(RefDimension,NomSysteme,typePresta,ligne,Quantite,formule,cte1,DateModif) values (6,'FV9','MATIERE',547,1-(PR1_OK+CHASSE_GRAV_NAVES+CHASSE_GRAV_INAUTECH+CHASSE_GRAV_AQUATIRIS+CHASSE_GRAV_CLAPET+CHASSE_GRAV_BROYEUR),null,null,now());
</v>
      </c>
      <c r="BW24" s="90"/>
      <c r="BX24" s="90"/>
      <c r="BY24" s="91" t="str">
        <f t="shared" si="72"/>
        <v/>
      </c>
      <c r="BZ24" s="90"/>
      <c r="CA24" s="90"/>
      <c r="CB24" s="91" t="str">
        <f t="shared" si="73"/>
        <v/>
      </c>
      <c r="CC24" s="90"/>
      <c r="CD24" s="90"/>
      <c r="CE24" s="91" t="str">
        <f t="shared" si="74"/>
        <v/>
      </c>
      <c r="CF24" s="90"/>
      <c r="CG24" s="90"/>
      <c r="CH24" s="91" t="str">
        <f t="shared" si="75"/>
        <v/>
      </c>
      <c r="CI24" s="90"/>
      <c r="CJ24" s="90"/>
      <c r="CK24" s="91" t="str">
        <f t="shared" si="76"/>
        <v/>
      </c>
      <c r="CL24" s="90"/>
      <c r="CM24" s="90"/>
      <c r="CN24" s="91" t="str">
        <f t="shared" si="77"/>
        <v/>
      </c>
      <c r="CO24" s="90"/>
      <c r="CP24" s="90"/>
      <c r="CQ24" s="91" t="str">
        <f t="shared" si="78"/>
        <v/>
      </c>
      <c r="CR24" s="90"/>
      <c r="CS24" s="90"/>
      <c r="CT24" s="91" t="str">
        <f t="shared" si="79"/>
        <v/>
      </c>
      <c r="CU24" s="90"/>
      <c r="CV24" s="90"/>
      <c r="CW24" s="91" t="str">
        <f t="shared" si="80"/>
        <v/>
      </c>
      <c r="CX24" s="90"/>
      <c r="CY24" s="90"/>
      <c r="CZ24" s="91" t="str">
        <f t="shared" si="81"/>
        <v/>
      </c>
      <c r="DA24" s="90"/>
      <c r="DB24" s="90"/>
      <c r="DC24" s="91" t="str">
        <f t="shared" si="82"/>
        <v/>
      </c>
      <c r="DD24" s="90"/>
      <c r="DE24" s="90"/>
      <c r="DF24" s="91" t="str">
        <f t="shared" si="83"/>
        <v/>
      </c>
      <c r="DG24" s="90"/>
      <c r="DH24" s="90"/>
    </row>
    <row r="25" spans="1:112" s="91" customFormat="1" x14ac:dyDescent="0.25">
      <c r="A25" s="100">
        <f>IF(B25="MATIERE",VLOOKUP($C25,MATIERE!$B$2:$K$601,10,0),IF(B25="MOA",VLOOKUP($C25,ATELIER!$B$2:$K$291,10,0),IF(B25="MOC",VLOOKUP($C25,CHANTIER!$B$2:$K$291,10,0),IF(B25="MP",VLOOKUP($C25,MINIPELLE!$B$2:$K$291,10,0),""))))</f>
        <v>548</v>
      </c>
      <c r="B25" s="91" t="s">
        <v>295</v>
      </c>
      <c r="C25" s="125" t="s">
        <v>2027</v>
      </c>
      <c r="F25" s="90"/>
      <c r="G25" s="90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 t="s">
        <v>2053</v>
      </c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91" t="str">
        <f t="shared" si="67"/>
        <v/>
      </c>
      <c r="BH25" s="90"/>
      <c r="BI25" s="90"/>
      <c r="BJ25" s="91" t="str">
        <f t="shared" si="68"/>
        <v/>
      </c>
      <c r="BK25" s="90"/>
      <c r="BL25" s="90"/>
      <c r="BM25" s="91" t="str">
        <f t="shared" si="36"/>
        <v/>
      </c>
      <c r="BN25" s="90"/>
      <c r="BO25" s="90"/>
      <c r="BP25" s="91" t="str">
        <f t="shared" si="69"/>
        <v/>
      </c>
      <c r="BQ25" s="90"/>
      <c r="BR25" s="90"/>
      <c r="BS25" s="91" t="str">
        <f t="shared" si="70"/>
        <v/>
      </c>
      <c r="BT25" s="90"/>
      <c r="BU25" s="90"/>
      <c r="BV25" s="91" t="str">
        <f t="shared" si="71"/>
        <v/>
      </c>
      <c r="BW25" s="90"/>
      <c r="BX25" s="90"/>
      <c r="BY25" s="91" t="str">
        <f t="shared" si="72"/>
        <v xml:space="preserve">INSERT INTO SC_SystemeProduits(RefDimension,NomSysteme,typePresta,ligne,Quantite,formule,cte1,DateModif) values (7,'FV9','MATIERE',548,1-(PR1_OK+CHASSE_GRAV_NAVES+CHASSE_GRAV_INAUTECH+CHASSE_GRAV_AQUATIRIS+CHASSE_GRAV_CLAPET+CHASSE_GRAV_BROYEUR),null,null,now());
</v>
      </c>
      <c r="BZ25" s="90"/>
      <c r="CA25" s="90"/>
      <c r="CB25" s="91" t="str">
        <f t="shared" si="73"/>
        <v/>
      </c>
      <c r="CC25" s="90"/>
      <c r="CD25" s="90"/>
      <c r="CE25" s="91" t="str">
        <f t="shared" si="74"/>
        <v/>
      </c>
      <c r="CF25" s="90"/>
      <c r="CG25" s="90"/>
      <c r="CH25" s="91" t="str">
        <f t="shared" si="75"/>
        <v/>
      </c>
      <c r="CI25" s="90"/>
      <c r="CJ25" s="90"/>
      <c r="CK25" s="91" t="str">
        <f t="shared" si="76"/>
        <v/>
      </c>
      <c r="CL25" s="90"/>
      <c r="CM25" s="90"/>
      <c r="CN25" s="91" t="str">
        <f t="shared" si="77"/>
        <v/>
      </c>
      <c r="CO25" s="90"/>
      <c r="CP25" s="90"/>
      <c r="CQ25" s="91" t="str">
        <f t="shared" si="78"/>
        <v/>
      </c>
      <c r="CR25" s="90"/>
      <c r="CS25" s="90"/>
      <c r="CT25" s="91" t="str">
        <f t="shared" si="79"/>
        <v/>
      </c>
      <c r="CU25" s="90"/>
      <c r="CV25" s="90"/>
      <c r="CW25" s="91" t="str">
        <f t="shared" si="80"/>
        <v/>
      </c>
      <c r="CX25" s="90"/>
      <c r="CY25" s="90"/>
      <c r="CZ25" s="91" t="str">
        <f t="shared" si="81"/>
        <v/>
      </c>
      <c r="DA25" s="90"/>
      <c r="DB25" s="90"/>
      <c r="DC25" s="91" t="str">
        <f t="shared" si="82"/>
        <v/>
      </c>
      <c r="DD25" s="90"/>
      <c r="DE25" s="90"/>
      <c r="DF25" s="91" t="str">
        <f t="shared" si="83"/>
        <v/>
      </c>
      <c r="DG25" s="90"/>
      <c r="DH25" s="90"/>
    </row>
    <row r="26" spans="1:112" s="91" customFormat="1" x14ac:dyDescent="0.25">
      <c r="A26" s="100">
        <f>IF(B26="MATIERE",VLOOKUP($C26,MATIERE!$B$2:$K$601,10,0),IF(B26="MOA",VLOOKUP($C26,ATELIER!$B$2:$K$291,10,0),IF(B26="MOC",VLOOKUP($C26,CHANTIER!$B$2:$K$291,10,0),IF(B26="MP",VLOOKUP($C26,MINIPELLE!$B$2:$K$291,10,0),""))))</f>
        <v>549</v>
      </c>
      <c r="B26" s="91" t="s">
        <v>295</v>
      </c>
      <c r="C26" s="125" t="s">
        <v>2028</v>
      </c>
      <c r="F26" s="90"/>
      <c r="G26" s="90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 t="s">
        <v>2053</v>
      </c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91" t="str">
        <f t="shared" si="67"/>
        <v/>
      </c>
      <c r="BH26" s="90"/>
      <c r="BI26" s="90"/>
      <c r="BJ26" s="91" t="str">
        <f t="shared" si="68"/>
        <v/>
      </c>
      <c r="BK26" s="90"/>
      <c r="BL26" s="90"/>
      <c r="BM26" s="91" t="str">
        <f t="shared" si="36"/>
        <v/>
      </c>
      <c r="BN26" s="90"/>
      <c r="BO26" s="90"/>
      <c r="BP26" s="91" t="str">
        <f t="shared" si="69"/>
        <v/>
      </c>
      <c r="BQ26" s="90"/>
      <c r="BR26" s="90"/>
      <c r="BS26" s="91" t="str">
        <f t="shared" si="70"/>
        <v/>
      </c>
      <c r="BT26" s="90"/>
      <c r="BU26" s="90"/>
      <c r="BV26" s="91" t="str">
        <f t="shared" si="71"/>
        <v/>
      </c>
      <c r="BW26" s="90"/>
      <c r="BX26" s="90"/>
      <c r="BY26" s="91" t="str">
        <f t="shared" si="72"/>
        <v/>
      </c>
      <c r="BZ26" s="90"/>
      <c r="CA26" s="90"/>
      <c r="CB26" s="91" t="str">
        <f t="shared" si="73"/>
        <v xml:space="preserve">INSERT INTO SC_SystemeProduits(RefDimension,NomSysteme,typePresta,ligne,Quantite,formule,cte1,DateModif) values (8,'FV9','MATIERE',549,1-(PR1_OK+CHASSE_GRAV_NAVES+CHASSE_GRAV_INAUTECH+CHASSE_GRAV_AQUATIRIS+CHASSE_GRAV_CLAPET+CHASSE_GRAV_BROYEUR),null,null,now());
</v>
      </c>
      <c r="CC26" s="90"/>
      <c r="CD26" s="90"/>
      <c r="CE26" s="91" t="str">
        <f t="shared" si="74"/>
        <v/>
      </c>
      <c r="CF26" s="90"/>
      <c r="CG26" s="90"/>
      <c r="CH26" s="91" t="str">
        <f t="shared" si="75"/>
        <v/>
      </c>
      <c r="CI26" s="90"/>
      <c r="CJ26" s="90"/>
      <c r="CK26" s="91" t="str">
        <f t="shared" si="76"/>
        <v/>
      </c>
      <c r="CL26" s="90"/>
      <c r="CM26" s="90"/>
      <c r="CN26" s="91" t="str">
        <f t="shared" si="77"/>
        <v/>
      </c>
      <c r="CO26" s="90"/>
      <c r="CP26" s="90"/>
      <c r="CQ26" s="91" t="str">
        <f t="shared" si="78"/>
        <v/>
      </c>
      <c r="CR26" s="90"/>
      <c r="CS26" s="90"/>
      <c r="CT26" s="91" t="str">
        <f t="shared" si="79"/>
        <v/>
      </c>
      <c r="CU26" s="90"/>
      <c r="CV26" s="90"/>
      <c r="CW26" s="91" t="str">
        <f t="shared" si="80"/>
        <v/>
      </c>
      <c r="CX26" s="90"/>
      <c r="CY26" s="90"/>
      <c r="CZ26" s="91" t="str">
        <f t="shared" si="81"/>
        <v/>
      </c>
      <c r="DA26" s="90"/>
      <c r="DB26" s="90"/>
      <c r="DC26" s="91" t="str">
        <f t="shared" si="82"/>
        <v/>
      </c>
      <c r="DD26" s="90"/>
      <c r="DE26" s="90"/>
      <c r="DF26" s="91" t="str">
        <f t="shared" si="83"/>
        <v/>
      </c>
      <c r="DG26" s="90"/>
      <c r="DH26" s="90"/>
    </row>
    <row r="27" spans="1:112" s="91" customFormat="1" x14ac:dyDescent="0.25">
      <c r="A27" s="100">
        <f>IF(B27="MATIERE",VLOOKUP($C27,MATIERE!$B$2:$K$601,10,0),IF(B27="MOA",VLOOKUP($C27,ATELIER!$B$2:$K$291,10,0),IF(B27="MOC",VLOOKUP($C27,CHANTIER!$B$2:$K$291,10,0),IF(B27="MP",VLOOKUP($C27,MINIPELLE!$B$2:$K$291,10,0),""))))</f>
        <v>550</v>
      </c>
      <c r="B27" s="91" t="s">
        <v>295</v>
      </c>
      <c r="C27" s="125" t="s">
        <v>2029</v>
      </c>
      <c r="F27" s="90"/>
      <c r="G27" s="90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 t="s">
        <v>2053</v>
      </c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91" t="str">
        <f t="shared" si="67"/>
        <v/>
      </c>
      <c r="BH27" s="90"/>
      <c r="BI27" s="90"/>
      <c r="BJ27" s="91" t="str">
        <f t="shared" si="68"/>
        <v/>
      </c>
      <c r="BK27" s="90"/>
      <c r="BL27" s="90"/>
      <c r="BM27" s="91" t="str">
        <f t="shared" si="36"/>
        <v/>
      </c>
      <c r="BN27" s="90"/>
      <c r="BO27" s="90"/>
      <c r="BP27" s="91" t="str">
        <f t="shared" si="69"/>
        <v/>
      </c>
      <c r="BQ27" s="90"/>
      <c r="BR27" s="90"/>
      <c r="BS27" s="91" t="str">
        <f t="shared" si="70"/>
        <v/>
      </c>
      <c r="BT27" s="90"/>
      <c r="BU27" s="90"/>
      <c r="BV27" s="91" t="str">
        <f t="shared" si="71"/>
        <v/>
      </c>
      <c r="BW27" s="90"/>
      <c r="BX27" s="90"/>
      <c r="BY27" s="91" t="str">
        <f t="shared" si="72"/>
        <v/>
      </c>
      <c r="BZ27" s="90"/>
      <c r="CA27" s="90"/>
      <c r="CB27" s="91" t="str">
        <f t="shared" si="73"/>
        <v/>
      </c>
      <c r="CC27" s="90"/>
      <c r="CD27" s="90"/>
      <c r="CE27" s="91" t="str">
        <f t="shared" si="74"/>
        <v xml:space="preserve">INSERT INTO SC_SystemeProduits(RefDimension,NomSysteme,typePresta,ligne,Quantite,formule,cte1,DateModif) values (9,'FV9','MATIERE',550,1-(PR1_OK+CHASSE_GRAV_NAVES+CHASSE_GRAV_INAUTECH+CHASSE_GRAV_AQUATIRIS+CHASSE_GRAV_CLAPET+CHASSE_GRAV_BROYEUR),null,null,now());
</v>
      </c>
      <c r="CF27" s="90"/>
      <c r="CG27" s="90"/>
      <c r="CH27" s="91" t="str">
        <f t="shared" si="75"/>
        <v/>
      </c>
      <c r="CI27" s="90"/>
      <c r="CJ27" s="90"/>
      <c r="CK27" s="91" t="str">
        <f t="shared" si="76"/>
        <v/>
      </c>
      <c r="CL27" s="90"/>
      <c r="CM27" s="90"/>
      <c r="CN27" s="91" t="str">
        <f t="shared" si="77"/>
        <v/>
      </c>
      <c r="CO27" s="90"/>
      <c r="CP27" s="90"/>
      <c r="CQ27" s="91" t="str">
        <f t="shared" si="78"/>
        <v/>
      </c>
      <c r="CR27" s="90"/>
      <c r="CS27" s="90"/>
      <c r="CT27" s="91" t="str">
        <f t="shared" si="79"/>
        <v/>
      </c>
      <c r="CU27" s="90"/>
      <c r="CV27" s="90"/>
      <c r="CW27" s="91" t="str">
        <f t="shared" si="80"/>
        <v/>
      </c>
      <c r="CX27" s="90"/>
      <c r="CY27" s="90"/>
      <c r="CZ27" s="91" t="str">
        <f t="shared" si="81"/>
        <v/>
      </c>
      <c r="DA27" s="90"/>
      <c r="DB27" s="90"/>
      <c r="DC27" s="91" t="str">
        <f t="shared" si="82"/>
        <v/>
      </c>
      <c r="DD27" s="90"/>
      <c r="DE27" s="90"/>
      <c r="DF27" s="91" t="str">
        <f t="shared" si="83"/>
        <v/>
      </c>
      <c r="DG27" s="90"/>
      <c r="DH27" s="90"/>
    </row>
    <row r="28" spans="1:112" s="91" customFormat="1" x14ac:dyDescent="0.25">
      <c r="A28" s="100">
        <f>IF(B28="MATIERE",VLOOKUP($C28,MATIERE!$B$2:$K$601,10,0),IF(B28="MOA",VLOOKUP($C28,ATELIER!$B$2:$K$291,10,0),IF(B28="MOC",VLOOKUP($C28,CHANTIER!$B$2:$K$291,10,0),IF(B28="MP",VLOOKUP($C28,MINIPELLE!$B$2:$K$291,10,0),""))))</f>
        <v>551</v>
      </c>
      <c r="B28" s="91" t="s">
        <v>295</v>
      </c>
      <c r="C28" s="125" t="s">
        <v>2030</v>
      </c>
      <c r="F28" s="90"/>
      <c r="G28" s="90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 t="s">
        <v>2053</v>
      </c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91" t="str">
        <f t="shared" si="67"/>
        <v/>
      </c>
      <c r="BH28" s="90"/>
      <c r="BI28" s="90"/>
      <c r="BJ28" s="91" t="str">
        <f t="shared" si="68"/>
        <v/>
      </c>
      <c r="BK28" s="90"/>
      <c r="BL28" s="90"/>
      <c r="BM28" s="91" t="str">
        <f t="shared" si="36"/>
        <v/>
      </c>
      <c r="BN28" s="90"/>
      <c r="BO28" s="90"/>
      <c r="BP28" s="91" t="str">
        <f t="shared" si="69"/>
        <v/>
      </c>
      <c r="BQ28" s="90"/>
      <c r="BR28" s="90"/>
      <c r="BS28" s="91" t="str">
        <f t="shared" si="70"/>
        <v/>
      </c>
      <c r="BT28" s="90"/>
      <c r="BU28" s="90"/>
      <c r="BV28" s="91" t="str">
        <f t="shared" si="71"/>
        <v/>
      </c>
      <c r="BW28" s="90"/>
      <c r="BX28" s="90"/>
      <c r="BY28" s="91" t="str">
        <f t="shared" si="72"/>
        <v/>
      </c>
      <c r="BZ28" s="90"/>
      <c r="CA28" s="90"/>
      <c r="CB28" s="91" t="str">
        <f t="shared" si="73"/>
        <v/>
      </c>
      <c r="CC28" s="90"/>
      <c r="CD28" s="90"/>
      <c r="CE28" s="91" t="str">
        <f t="shared" si="74"/>
        <v/>
      </c>
      <c r="CF28" s="90"/>
      <c r="CG28" s="90"/>
      <c r="CH28" s="91" t="str">
        <f t="shared" si="75"/>
        <v xml:space="preserve">INSERT INTO SC_SystemeProduits(RefDimension,NomSysteme,typePresta,ligne,Quantite,formule,cte1,DateModif) values (10,'FV9','MATIERE',551,1-(PR1_OK+CHASSE_GRAV_NAVES+CHASSE_GRAV_INAUTECH+CHASSE_GRAV_AQUATIRIS+CHASSE_GRAV_CLAPET+CHASSE_GRAV_BROYEUR),null,null,now());
</v>
      </c>
      <c r="CI28" s="90"/>
      <c r="CJ28" s="90"/>
      <c r="CK28" s="91" t="str">
        <f t="shared" si="76"/>
        <v/>
      </c>
      <c r="CL28" s="90"/>
      <c r="CM28" s="90"/>
      <c r="CN28" s="91" t="str">
        <f t="shared" si="77"/>
        <v/>
      </c>
      <c r="CO28" s="90"/>
      <c r="CP28" s="90"/>
      <c r="CQ28" s="91" t="str">
        <f t="shared" si="78"/>
        <v/>
      </c>
      <c r="CR28" s="90"/>
      <c r="CS28" s="90"/>
      <c r="CT28" s="91" t="str">
        <f t="shared" si="79"/>
        <v/>
      </c>
      <c r="CU28" s="90"/>
      <c r="CV28" s="90"/>
      <c r="CW28" s="91" t="str">
        <f t="shared" si="80"/>
        <v/>
      </c>
      <c r="CX28" s="90"/>
      <c r="CY28" s="90"/>
      <c r="CZ28" s="91" t="str">
        <f t="shared" si="81"/>
        <v/>
      </c>
      <c r="DA28" s="90"/>
      <c r="DB28" s="90"/>
      <c r="DC28" s="91" t="str">
        <f t="shared" si="82"/>
        <v/>
      </c>
      <c r="DD28" s="90"/>
      <c r="DE28" s="90"/>
      <c r="DF28" s="91" t="str">
        <f t="shared" si="83"/>
        <v/>
      </c>
      <c r="DG28" s="90"/>
      <c r="DH28" s="90"/>
    </row>
    <row r="29" spans="1:112" s="91" customFormat="1" x14ac:dyDescent="0.25">
      <c r="A29" s="100">
        <f>IF(B29="MATIERE",VLOOKUP($C29,MATIERE!$B$2:$K$601,10,0),IF(B29="MOA",VLOOKUP($C29,ATELIER!$B$2:$K$291,10,0),IF(B29="MOC",VLOOKUP($C29,CHANTIER!$B$2:$K$291,10,0),IF(B29="MP",VLOOKUP($C29,MINIPELLE!$B$2:$K$291,10,0),""))))</f>
        <v>552</v>
      </c>
      <c r="B29" s="91" t="s">
        <v>295</v>
      </c>
      <c r="C29" s="125" t="s">
        <v>2031</v>
      </c>
      <c r="F29" s="90"/>
      <c r="G29" s="90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 t="s">
        <v>2053</v>
      </c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91" t="str">
        <f t="shared" si="67"/>
        <v/>
      </c>
      <c r="BH29" s="90"/>
      <c r="BI29" s="90"/>
      <c r="BJ29" s="91" t="str">
        <f t="shared" si="68"/>
        <v/>
      </c>
      <c r="BK29" s="90"/>
      <c r="BL29" s="90"/>
      <c r="BM29" s="91" t="str">
        <f t="shared" si="36"/>
        <v/>
      </c>
      <c r="BN29" s="90"/>
      <c r="BO29" s="90"/>
      <c r="BP29" s="91" t="str">
        <f t="shared" si="69"/>
        <v/>
      </c>
      <c r="BQ29" s="90"/>
      <c r="BR29" s="90"/>
      <c r="BS29" s="91" t="str">
        <f t="shared" si="70"/>
        <v/>
      </c>
      <c r="BT29" s="90"/>
      <c r="BU29" s="90"/>
      <c r="BV29" s="91" t="str">
        <f t="shared" si="71"/>
        <v/>
      </c>
      <c r="BW29" s="90"/>
      <c r="BX29" s="90"/>
      <c r="BY29" s="91" t="str">
        <f t="shared" si="72"/>
        <v/>
      </c>
      <c r="BZ29" s="90"/>
      <c r="CA29" s="90"/>
      <c r="CB29" s="91" t="str">
        <f t="shared" si="73"/>
        <v/>
      </c>
      <c r="CC29" s="90"/>
      <c r="CD29" s="90"/>
      <c r="CE29" s="91" t="str">
        <f t="shared" si="74"/>
        <v/>
      </c>
      <c r="CF29" s="90"/>
      <c r="CG29" s="90"/>
      <c r="CH29" s="91" t="str">
        <f t="shared" si="75"/>
        <v/>
      </c>
      <c r="CI29" s="90"/>
      <c r="CJ29" s="90"/>
      <c r="CK29" s="91" t="str">
        <f t="shared" si="76"/>
        <v xml:space="preserve">INSERT INTO SC_SystemeProduits(RefDimension,NomSysteme,typePresta,ligne,Quantite,formule,cte1,DateModif) values (11,'FV9','MATIERE',552,1-(PR1_OK+CHASSE_GRAV_NAVES+CHASSE_GRAV_INAUTECH+CHASSE_GRAV_AQUATIRIS+CHASSE_GRAV_CLAPET+CHASSE_GRAV_BROYEUR),null,null,now());
</v>
      </c>
      <c r="CL29" s="90"/>
      <c r="CM29" s="90"/>
      <c r="CN29" s="91" t="str">
        <f t="shared" si="77"/>
        <v/>
      </c>
      <c r="CO29" s="90"/>
      <c r="CP29" s="90"/>
      <c r="CQ29" s="91" t="str">
        <f t="shared" si="78"/>
        <v/>
      </c>
      <c r="CR29" s="90"/>
      <c r="CS29" s="90"/>
      <c r="CT29" s="91" t="str">
        <f t="shared" si="79"/>
        <v/>
      </c>
      <c r="CU29" s="90"/>
      <c r="CV29" s="90"/>
      <c r="CW29" s="91" t="str">
        <f t="shared" si="80"/>
        <v/>
      </c>
      <c r="CX29" s="90"/>
      <c r="CY29" s="90"/>
      <c r="CZ29" s="91" t="str">
        <f t="shared" si="81"/>
        <v/>
      </c>
      <c r="DA29" s="90"/>
      <c r="DB29" s="90"/>
      <c r="DC29" s="91" t="str">
        <f t="shared" si="82"/>
        <v/>
      </c>
      <c r="DD29" s="90"/>
      <c r="DE29" s="90"/>
      <c r="DF29" s="91" t="str">
        <f t="shared" si="83"/>
        <v/>
      </c>
      <c r="DG29" s="90"/>
      <c r="DH29" s="90"/>
    </row>
    <row r="30" spans="1:112" s="91" customFormat="1" x14ac:dyDescent="0.25">
      <c r="A30" s="100">
        <f>IF(B30="MATIERE",VLOOKUP($C30,MATIERE!$B$2:$K$601,10,0),IF(B30="MOA",VLOOKUP($C30,ATELIER!$B$2:$K$291,10,0),IF(B30="MOC",VLOOKUP($C30,CHANTIER!$B$2:$K$291,10,0),IF(B30="MP",VLOOKUP($C30,MINIPELLE!$B$2:$K$291,10,0),""))))</f>
        <v>553</v>
      </c>
      <c r="B30" s="91" t="s">
        <v>295</v>
      </c>
      <c r="C30" s="125" t="s">
        <v>2032</v>
      </c>
      <c r="F30" s="90"/>
      <c r="G30" s="90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 t="s">
        <v>2053</v>
      </c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91" t="str">
        <f t="shared" si="67"/>
        <v/>
      </c>
      <c r="BH30" s="90"/>
      <c r="BI30" s="90"/>
      <c r="BJ30" s="91" t="str">
        <f t="shared" si="68"/>
        <v/>
      </c>
      <c r="BK30" s="90"/>
      <c r="BL30" s="90"/>
      <c r="BM30" s="91" t="str">
        <f t="shared" ref="BM30:BM33" si="84">IF(AND(K30="",L30=""),"",SUBSTITUTE(SUBSTITUTE(SUBSTITUTE(SUBSTITUTE(SUBSTITUTE(SUBSTITUTE(SUBSTITUTE($BG$1,"#SYSTEME#",$A$1),"#DIM#",K$1),"#TYPE#",$B30),"#LIGNE#",$A30),"#Q#",IF(L30="",SUBSTITUTE(K30,",","."),"null")),"#FORMULE#",IF(L30="","null",CONCATENATE("'",L30,"'"))),"#CTE#",IF(M30="","null",CONCATENATE("'",M30,"'"))))</f>
        <v/>
      </c>
      <c r="BN30" s="90"/>
      <c r="BO30" s="90"/>
      <c r="BP30" s="91" t="str">
        <f t="shared" si="69"/>
        <v/>
      </c>
      <c r="BQ30" s="90"/>
      <c r="BR30" s="90"/>
      <c r="BS30" s="91" t="str">
        <f t="shared" si="70"/>
        <v/>
      </c>
      <c r="BT30" s="90"/>
      <c r="BU30" s="90"/>
      <c r="BV30" s="91" t="str">
        <f t="shared" si="71"/>
        <v/>
      </c>
      <c r="BW30" s="90"/>
      <c r="BX30" s="90"/>
      <c r="BY30" s="91" t="str">
        <f t="shared" si="72"/>
        <v/>
      </c>
      <c r="BZ30" s="90"/>
      <c r="CA30" s="90"/>
      <c r="CB30" s="91" t="str">
        <f t="shared" si="73"/>
        <v/>
      </c>
      <c r="CC30" s="90"/>
      <c r="CD30" s="90"/>
      <c r="CE30" s="91" t="str">
        <f t="shared" si="74"/>
        <v/>
      </c>
      <c r="CF30" s="90"/>
      <c r="CG30" s="90"/>
      <c r="CH30" s="91" t="str">
        <f t="shared" si="75"/>
        <v/>
      </c>
      <c r="CI30" s="90"/>
      <c r="CJ30" s="90"/>
      <c r="CK30" s="91" t="str">
        <f t="shared" si="76"/>
        <v/>
      </c>
      <c r="CL30" s="90"/>
      <c r="CM30" s="90"/>
      <c r="CN30" s="91" t="str">
        <f t="shared" si="77"/>
        <v xml:space="preserve">INSERT INTO SC_SystemeProduits(RefDimension,NomSysteme,typePresta,ligne,Quantite,formule,cte1,DateModif) values (12,'FV9','MATIERE',553,1-(PR1_OK+CHASSE_GRAV_NAVES+CHASSE_GRAV_INAUTECH+CHASSE_GRAV_AQUATIRIS+CHASSE_GRAV_CLAPET+CHASSE_GRAV_BROYEUR),null,null,now());
</v>
      </c>
      <c r="CO30" s="90"/>
      <c r="CP30" s="90"/>
      <c r="CQ30" s="91" t="str">
        <f t="shared" si="78"/>
        <v/>
      </c>
      <c r="CR30" s="90"/>
      <c r="CS30" s="90"/>
      <c r="CT30" s="91" t="str">
        <f t="shared" si="79"/>
        <v/>
      </c>
      <c r="CU30" s="90"/>
      <c r="CV30" s="90"/>
      <c r="CW30" s="91" t="str">
        <f t="shared" si="80"/>
        <v/>
      </c>
      <c r="CX30" s="90"/>
      <c r="CY30" s="90"/>
      <c r="CZ30" s="91" t="str">
        <f t="shared" si="81"/>
        <v/>
      </c>
      <c r="DA30" s="90"/>
      <c r="DB30" s="90"/>
      <c r="DC30" s="91" t="str">
        <f t="shared" si="82"/>
        <v/>
      </c>
      <c r="DD30" s="90"/>
      <c r="DE30" s="90"/>
      <c r="DF30" s="91" t="str">
        <f t="shared" si="83"/>
        <v/>
      </c>
      <c r="DG30" s="90"/>
      <c r="DH30" s="90"/>
    </row>
    <row r="31" spans="1:112" s="91" customFormat="1" x14ac:dyDescent="0.25">
      <c r="A31" s="100">
        <f>IF(B31="MATIERE",VLOOKUP($C31,MATIERE!$B$2:$K$601,10,0),IF(B31="MOA",VLOOKUP($C31,ATELIER!$B$2:$K$291,10,0),IF(B31="MOC",VLOOKUP($C31,CHANTIER!$B$2:$K$291,10,0),IF(B31="MP",VLOOKUP($C31,MINIPELLE!$B$2:$K$291,10,0),""))))</f>
        <v>554</v>
      </c>
      <c r="B31" s="91" t="s">
        <v>295</v>
      </c>
      <c r="C31" s="125" t="s">
        <v>2033</v>
      </c>
      <c r="F31" s="90"/>
      <c r="G31" s="90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 t="s">
        <v>2053</v>
      </c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91" t="str">
        <f t="shared" si="67"/>
        <v/>
      </c>
      <c r="BH31" s="90"/>
      <c r="BI31" s="90"/>
      <c r="BJ31" s="91" t="str">
        <f t="shared" si="68"/>
        <v/>
      </c>
      <c r="BK31" s="90"/>
      <c r="BL31" s="90"/>
      <c r="BM31" s="91" t="str">
        <f t="shared" si="84"/>
        <v/>
      </c>
      <c r="BN31" s="90"/>
      <c r="BO31" s="90"/>
      <c r="BP31" s="91" t="str">
        <f t="shared" si="69"/>
        <v/>
      </c>
      <c r="BQ31" s="90"/>
      <c r="BR31" s="90"/>
      <c r="BS31" s="91" t="str">
        <f t="shared" si="70"/>
        <v/>
      </c>
      <c r="BT31" s="90"/>
      <c r="BU31" s="90"/>
      <c r="BV31" s="91" t="str">
        <f t="shared" si="71"/>
        <v/>
      </c>
      <c r="BW31" s="90"/>
      <c r="BX31" s="90"/>
      <c r="BY31" s="91" t="str">
        <f t="shared" si="72"/>
        <v/>
      </c>
      <c r="BZ31" s="90"/>
      <c r="CA31" s="90"/>
      <c r="CB31" s="91" t="str">
        <f t="shared" si="73"/>
        <v/>
      </c>
      <c r="CC31" s="90"/>
      <c r="CD31" s="90"/>
      <c r="CE31" s="91" t="str">
        <f t="shared" si="74"/>
        <v/>
      </c>
      <c r="CF31" s="90"/>
      <c r="CG31" s="90"/>
      <c r="CH31" s="91" t="str">
        <f t="shared" si="75"/>
        <v/>
      </c>
      <c r="CI31" s="90"/>
      <c r="CJ31" s="90"/>
      <c r="CK31" s="91" t="str">
        <f t="shared" si="76"/>
        <v/>
      </c>
      <c r="CL31" s="90"/>
      <c r="CM31" s="90"/>
      <c r="CN31" s="91" t="str">
        <f t="shared" si="77"/>
        <v/>
      </c>
      <c r="CO31" s="90"/>
      <c r="CP31" s="90"/>
      <c r="CQ31" s="91" t="str">
        <f t="shared" si="78"/>
        <v xml:space="preserve">INSERT INTO SC_SystemeProduits(RefDimension,NomSysteme,typePresta,ligne,Quantite,formule,cte1,DateModif) values (13,'FV9','MATIERE',554,1-(PR1_OK+CHASSE_GRAV_NAVES+CHASSE_GRAV_INAUTECH+CHASSE_GRAV_AQUATIRIS+CHASSE_GRAV_CLAPET+CHASSE_GRAV_BROYEUR),null,null,now());
</v>
      </c>
      <c r="CR31" s="90"/>
      <c r="CS31" s="90"/>
      <c r="CT31" s="91" t="str">
        <f t="shared" si="79"/>
        <v/>
      </c>
      <c r="CU31" s="90"/>
      <c r="CV31" s="90"/>
      <c r="CW31" s="91" t="str">
        <f t="shared" si="80"/>
        <v/>
      </c>
      <c r="CX31" s="90"/>
      <c r="CY31" s="90"/>
      <c r="CZ31" s="91" t="str">
        <f t="shared" si="81"/>
        <v/>
      </c>
      <c r="DA31" s="90"/>
      <c r="DB31" s="90"/>
      <c r="DC31" s="91" t="str">
        <f t="shared" si="82"/>
        <v/>
      </c>
      <c r="DD31" s="90"/>
      <c r="DE31" s="90"/>
      <c r="DF31" s="91" t="str">
        <f t="shared" si="83"/>
        <v/>
      </c>
      <c r="DG31" s="90"/>
      <c r="DH31" s="90"/>
    </row>
    <row r="32" spans="1:112" s="91" customFormat="1" x14ac:dyDescent="0.25">
      <c r="A32" s="100">
        <f>IF(B32="MATIERE",VLOOKUP($C32,MATIERE!$B$2:$K$601,10,0),IF(B32="MOA",VLOOKUP($C32,ATELIER!$B$2:$K$291,10,0),IF(B32="MOC",VLOOKUP($C32,CHANTIER!$B$2:$K$291,10,0),IF(B32="MP",VLOOKUP($C32,MINIPELLE!$B$2:$K$291,10,0),""))))</f>
        <v>555</v>
      </c>
      <c r="B32" s="91" t="s">
        <v>295</v>
      </c>
      <c r="C32" s="125" t="s">
        <v>2034</v>
      </c>
      <c r="F32" s="90"/>
      <c r="G32" s="90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 t="s">
        <v>2053</v>
      </c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91" t="str">
        <f t="shared" si="67"/>
        <v/>
      </c>
      <c r="BH32" s="90"/>
      <c r="BI32" s="90"/>
      <c r="BJ32" s="91" t="str">
        <f t="shared" si="68"/>
        <v/>
      </c>
      <c r="BK32" s="90"/>
      <c r="BL32" s="90"/>
      <c r="BM32" s="91" t="str">
        <f t="shared" si="84"/>
        <v/>
      </c>
      <c r="BN32" s="90"/>
      <c r="BO32" s="90"/>
      <c r="BP32" s="91" t="str">
        <f t="shared" si="69"/>
        <v/>
      </c>
      <c r="BQ32" s="90"/>
      <c r="BR32" s="90"/>
      <c r="BS32" s="91" t="str">
        <f t="shared" si="70"/>
        <v/>
      </c>
      <c r="BT32" s="90"/>
      <c r="BU32" s="90"/>
      <c r="BV32" s="91" t="str">
        <f t="shared" si="71"/>
        <v/>
      </c>
      <c r="BW32" s="90"/>
      <c r="BX32" s="90"/>
      <c r="BY32" s="91" t="str">
        <f t="shared" si="72"/>
        <v/>
      </c>
      <c r="BZ32" s="90"/>
      <c r="CA32" s="90"/>
      <c r="CB32" s="91" t="str">
        <f t="shared" si="73"/>
        <v/>
      </c>
      <c r="CC32" s="90"/>
      <c r="CD32" s="90"/>
      <c r="CE32" s="91" t="str">
        <f t="shared" si="74"/>
        <v/>
      </c>
      <c r="CF32" s="90"/>
      <c r="CG32" s="90"/>
      <c r="CH32" s="91" t="str">
        <f t="shared" si="75"/>
        <v/>
      </c>
      <c r="CI32" s="90"/>
      <c r="CJ32" s="90"/>
      <c r="CK32" s="91" t="str">
        <f t="shared" si="76"/>
        <v/>
      </c>
      <c r="CL32" s="90"/>
      <c r="CM32" s="90"/>
      <c r="CN32" s="91" t="str">
        <f t="shared" si="77"/>
        <v/>
      </c>
      <c r="CO32" s="90"/>
      <c r="CP32" s="90"/>
      <c r="CQ32" s="91" t="str">
        <f t="shared" si="78"/>
        <v/>
      </c>
      <c r="CR32" s="90"/>
      <c r="CS32" s="90"/>
      <c r="CT32" s="91" t="str">
        <f t="shared" si="79"/>
        <v xml:space="preserve">INSERT INTO SC_SystemeProduits(RefDimension,NomSysteme,typePresta,ligne,Quantite,formule,cte1,DateModif) values (14,'FV9','MATIERE',555,1-(PR1_OK+CHASSE_GRAV_NAVES+CHASSE_GRAV_INAUTECH+CHASSE_GRAV_AQUATIRIS+CHASSE_GRAV_CLAPET+CHASSE_GRAV_BROYEUR),null,null,now());
</v>
      </c>
      <c r="CU32" s="90"/>
      <c r="CV32" s="90"/>
      <c r="CW32" s="91" t="str">
        <f t="shared" si="80"/>
        <v/>
      </c>
      <c r="CX32" s="90"/>
      <c r="CY32" s="90"/>
      <c r="CZ32" s="91" t="str">
        <f t="shared" si="81"/>
        <v/>
      </c>
      <c r="DA32" s="90"/>
      <c r="DB32" s="90"/>
      <c r="DC32" s="91" t="str">
        <f t="shared" si="82"/>
        <v/>
      </c>
      <c r="DD32" s="90"/>
      <c r="DE32" s="90"/>
      <c r="DF32" s="91" t="str">
        <f t="shared" si="83"/>
        <v/>
      </c>
      <c r="DG32" s="90"/>
      <c r="DH32" s="90"/>
    </row>
    <row r="33" spans="1:112" s="91" customFormat="1" x14ac:dyDescent="0.25">
      <c r="A33" s="100">
        <f>IF(B33="MATIERE",VLOOKUP($C33,MATIERE!$B$2:$K$601,10,0),IF(B33="MOA",VLOOKUP($C33,ATELIER!$B$2:$K$291,10,0),IF(B33="MOC",VLOOKUP($C33,CHANTIER!$B$2:$K$291,10,0),IF(B33="MP",VLOOKUP($C33,MINIPELLE!$B$2:$K$291,10,0),""))))</f>
        <v>556</v>
      </c>
      <c r="B33" s="91" t="s">
        <v>295</v>
      </c>
      <c r="C33" s="125" t="s">
        <v>2035</v>
      </c>
      <c r="F33" s="90"/>
      <c r="G33" s="90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 t="s">
        <v>2053</v>
      </c>
      <c r="AV33" s="69"/>
      <c r="AW33" s="69"/>
      <c r="AX33" s="69" t="s">
        <v>2053</v>
      </c>
      <c r="AY33" s="69"/>
      <c r="AZ33" s="69"/>
      <c r="BA33" s="69"/>
      <c r="BB33" s="69"/>
      <c r="BC33" s="69"/>
      <c r="BD33" s="69"/>
      <c r="BE33" s="69"/>
      <c r="BF33" s="69"/>
      <c r="BG33" s="91" t="str">
        <f t="shared" si="67"/>
        <v/>
      </c>
      <c r="BH33" s="90"/>
      <c r="BI33" s="90"/>
      <c r="BJ33" s="91" t="str">
        <f t="shared" si="68"/>
        <v/>
      </c>
      <c r="BK33" s="90"/>
      <c r="BL33" s="90"/>
      <c r="BM33" s="91" t="str">
        <f t="shared" si="84"/>
        <v/>
      </c>
      <c r="BN33" s="90"/>
      <c r="BO33" s="90"/>
      <c r="BP33" s="91" t="str">
        <f t="shared" si="69"/>
        <v/>
      </c>
      <c r="BQ33" s="90"/>
      <c r="BR33" s="90"/>
      <c r="BS33" s="91" t="str">
        <f t="shared" si="70"/>
        <v/>
      </c>
      <c r="BT33" s="90"/>
      <c r="BU33" s="90"/>
      <c r="BV33" s="91" t="str">
        <f t="shared" si="71"/>
        <v/>
      </c>
      <c r="BW33" s="90"/>
      <c r="BX33" s="90"/>
      <c r="BY33" s="91" t="str">
        <f t="shared" si="72"/>
        <v/>
      </c>
      <c r="BZ33" s="90"/>
      <c r="CA33" s="90"/>
      <c r="CB33" s="91" t="str">
        <f t="shared" si="73"/>
        <v/>
      </c>
      <c r="CC33" s="90"/>
      <c r="CD33" s="90"/>
      <c r="CE33" s="91" t="str">
        <f t="shared" si="74"/>
        <v/>
      </c>
      <c r="CF33" s="90"/>
      <c r="CG33" s="90"/>
      <c r="CH33" s="91" t="str">
        <f t="shared" si="75"/>
        <v/>
      </c>
      <c r="CI33" s="90"/>
      <c r="CJ33" s="90"/>
      <c r="CK33" s="91" t="str">
        <f t="shared" si="76"/>
        <v/>
      </c>
      <c r="CL33" s="90"/>
      <c r="CM33" s="90"/>
      <c r="CN33" s="91" t="str">
        <f t="shared" si="77"/>
        <v/>
      </c>
      <c r="CO33" s="90"/>
      <c r="CP33" s="90"/>
      <c r="CQ33" s="91" t="str">
        <f t="shared" si="78"/>
        <v/>
      </c>
      <c r="CR33" s="90"/>
      <c r="CS33" s="90"/>
      <c r="CT33" s="91" t="str">
        <f t="shared" si="79"/>
        <v/>
      </c>
      <c r="CU33" s="90"/>
      <c r="CV33" s="90"/>
      <c r="CW33" s="91" t="str">
        <f t="shared" si="80"/>
        <v xml:space="preserve">INSERT INTO SC_SystemeProduits(RefDimension,NomSysteme,typePresta,ligne,Quantite,formule,cte1,DateModif) values (15,'FV9','MATIERE',556,1-(PR1_OK+CHASSE_GRAV_NAVES+CHASSE_GRAV_INAUTECH+CHASSE_GRAV_AQUATIRIS+CHASSE_GRAV_CLAPET+CHASSE_GRAV_BROYEUR),null,null,now());
</v>
      </c>
      <c r="CX33" s="90"/>
      <c r="CY33" s="90"/>
      <c r="CZ33" s="91" t="str">
        <f t="shared" si="81"/>
        <v xml:space="preserve">INSERT INTO SC_SystemeProduits(RefDimension,NomSysteme,typePresta,ligne,Quantite,formule,cte1,DateModif) values (16,'FV9','MATIERE',556,1-(PR1_OK+CHASSE_GRAV_NAVES+CHASSE_GRAV_INAUTECH+CHASSE_GRAV_AQUATIRIS+CHASSE_GRAV_CLAPET+CHASSE_GRAV_BROYEUR),null,null,now());
</v>
      </c>
      <c r="DA33" s="90"/>
      <c r="DB33" s="90"/>
      <c r="DC33" s="91" t="str">
        <f t="shared" si="82"/>
        <v/>
      </c>
      <c r="DD33" s="90"/>
      <c r="DE33" s="90"/>
      <c r="DF33" s="91" t="str">
        <f t="shared" si="83"/>
        <v/>
      </c>
      <c r="DG33" s="90"/>
      <c r="DH33" s="90"/>
    </row>
    <row r="34" spans="1:112" s="91" customFormat="1" x14ac:dyDescent="0.25">
      <c r="A34" s="100">
        <f>IF(B34="MATIERE",VLOOKUP($C34,MATIERE!$B$2:$K$601,10,0),IF(B34="MOA",VLOOKUP($C34,ATELIER!$B$2:$K$291,10,0),IF(B34="MOC",VLOOKUP($C34,CHANTIER!$B$2:$K$291,10,0),IF(B34="MP",VLOOKUP($C34,MINIPELLE!$B$2:$K$291,10,0),""))))</f>
        <v>557</v>
      </c>
      <c r="B34" s="91" t="s">
        <v>295</v>
      </c>
      <c r="C34" s="125" t="s">
        <v>2036</v>
      </c>
      <c r="F34" s="90"/>
      <c r="G34" s="90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 t="s">
        <v>2053</v>
      </c>
      <c r="BB34" s="69"/>
      <c r="BC34" s="69"/>
      <c r="BD34" s="69" t="s">
        <v>2053</v>
      </c>
      <c r="BE34" s="69"/>
      <c r="BF34" s="69"/>
      <c r="BG34" s="91" t="str">
        <f t="shared" si="3"/>
        <v/>
      </c>
      <c r="BH34" s="90"/>
      <c r="BI34" s="90"/>
      <c r="BJ34" s="91" t="str">
        <f t="shared" si="4"/>
        <v/>
      </c>
      <c r="BK34" s="90"/>
      <c r="BL34" s="90"/>
      <c r="BM34" s="91" t="str">
        <f t="shared" si="36"/>
        <v/>
      </c>
      <c r="BN34" s="90"/>
      <c r="BO34" s="90"/>
      <c r="BP34" s="91" t="str">
        <f t="shared" si="37"/>
        <v/>
      </c>
      <c r="BQ34" s="90"/>
      <c r="BR34" s="90"/>
      <c r="BS34" s="91" t="str">
        <f t="shared" si="38"/>
        <v/>
      </c>
      <c r="BT34" s="90"/>
      <c r="BU34" s="90"/>
      <c r="BV34" s="91" t="str">
        <f t="shared" si="39"/>
        <v/>
      </c>
      <c r="BW34" s="90"/>
      <c r="BX34" s="90"/>
      <c r="BY34" s="91" t="str">
        <f t="shared" si="40"/>
        <v/>
      </c>
      <c r="BZ34" s="90"/>
      <c r="CA34" s="90"/>
      <c r="CB34" s="91" t="str">
        <f t="shared" si="41"/>
        <v/>
      </c>
      <c r="CC34" s="90"/>
      <c r="CD34" s="90"/>
      <c r="CE34" s="91" t="str">
        <f t="shared" si="42"/>
        <v/>
      </c>
      <c r="CF34" s="90"/>
      <c r="CG34" s="90"/>
      <c r="CH34" s="91" t="str">
        <f t="shared" si="43"/>
        <v/>
      </c>
      <c r="CI34" s="90"/>
      <c r="CJ34" s="90"/>
      <c r="CK34" s="91" t="str">
        <f t="shared" si="44"/>
        <v/>
      </c>
      <c r="CL34" s="90"/>
      <c r="CM34" s="90"/>
      <c r="CN34" s="91" t="str">
        <f t="shared" si="45"/>
        <v/>
      </c>
      <c r="CO34" s="90"/>
      <c r="CP34" s="90"/>
      <c r="CQ34" s="91" t="str">
        <f t="shared" si="46"/>
        <v/>
      </c>
      <c r="CR34" s="90"/>
      <c r="CS34" s="90"/>
      <c r="CT34" s="91" t="str">
        <f t="shared" si="47"/>
        <v/>
      </c>
      <c r="CU34" s="90"/>
      <c r="CV34" s="90"/>
      <c r="CW34" s="91" t="str">
        <f t="shared" si="48"/>
        <v/>
      </c>
      <c r="CX34" s="90"/>
      <c r="CY34" s="90"/>
      <c r="CZ34" s="91" t="str">
        <f t="shared" si="49"/>
        <v/>
      </c>
      <c r="DA34" s="90"/>
      <c r="DB34" s="90"/>
      <c r="DC34" s="91" t="str">
        <f t="shared" si="50"/>
        <v xml:space="preserve">INSERT INTO SC_SystemeProduits(RefDimension,NomSysteme,typePresta,ligne,Quantite,formule,cte1,DateModif) values (17,'FV9','MATIERE',557,1-(PR1_OK+CHASSE_GRAV_NAVES+CHASSE_GRAV_INAUTECH+CHASSE_GRAV_AQUATIRIS+CHASSE_GRAV_CLAPET+CHASSE_GRAV_BROYEUR),null,null,now());
</v>
      </c>
      <c r="DD34" s="90"/>
      <c r="DE34" s="90"/>
      <c r="DF34" s="91" t="str">
        <f t="shared" si="51"/>
        <v xml:space="preserve">INSERT INTO SC_SystemeProduits(RefDimension,NomSysteme,typePresta,ligne,Quantite,formule,cte1,DateModif) values (18,'FV9','MATIERE',557,1-(PR1_OK+CHASSE_GRAV_NAVES+CHASSE_GRAV_INAUTECH+CHASSE_GRAV_AQUATIRIS+CHASSE_GRAV_CLAPET+CHASSE_GRAV_BROYEUR),null,null,now());
</v>
      </c>
      <c r="DG34" s="90"/>
      <c r="DH34" s="90"/>
    </row>
    <row r="35" spans="1:112" s="91" customFormat="1" x14ac:dyDescent="0.25">
      <c r="A35" s="100"/>
      <c r="C35" s="136"/>
      <c r="F35" s="90"/>
      <c r="G35" s="90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H35" s="90"/>
      <c r="BI35" s="90"/>
      <c r="BK35" s="90"/>
      <c r="BL35" s="90"/>
      <c r="BN35" s="90"/>
      <c r="BO35" s="90"/>
      <c r="BQ35" s="90"/>
      <c r="BR35" s="90"/>
      <c r="BT35" s="90"/>
      <c r="BU35" s="90"/>
      <c r="BW35" s="90"/>
      <c r="BX35" s="90"/>
      <c r="BZ35" s="90"/>
      <c r="CA35" s="90"/>
      <c r="CC35" s="90"/>
      <c r="CD35" s="90"/>
      <c r="CF35" s="90"/>
      <c r="CG35" s="90"/>
      <c r="CI35" s="90"/>
      <c r="CJ35" s="90"/>
      <c r="CL35" s="90"/>
      <c r="CM35" s="90"/>
      <c r="CO35" s="90"/>
      <c r="CP35" s="90"/>
      <c r="CR35" s="90"/>
      <c r="CS35" s="90"/>
      <c r="CU35" s="90"/>
      <c r="CV35" s="90"/>
      <c r="CX35" s="90"/>
      <c r="CY35" s="90"/>
      <c r="DA35" s="90"/>
      <c r="DB35" s="90"/>
      <c r="DD35" s="90"/>
      <c r="DE35" s="90"/>
      <c r="DG35" s="90"/>
      <c r="DH35" s="90"/>
    </row>
    <row r="36" spans="1:112" s="97" customFormat="1" x14ac:dyDescent="0.25">
      <c r="A36" s="101">
        <f>IF(B36="MATIERE",VLOOKUP($C36,MATIERE!$B$2:$K$601,10,0),IF(B36="MOA",VLOOKUP($C36,ATELIER!$B$2:$K$291,10,0),IF(B36="MOC",VLOOKUP($C36,CHANTIER!$B$2:$K$291,10,0),IF(B36="MP",VLOOKUP($C36,MINIPELLE!$B$2:$K$291,10,0),""))))</f>
        <v>87</v>
      </c>
      <c r="B36" s="97" t="s">
        <v>299</v>
      </c>
      <c r="C36" s="97" t="s">
        <v>1076</v>
      </c>
      <c r="F36" s="98" t="s">
        <v>1083</v>
      </c>
      <c r="G36" s="98" t="s">
        <v>632</v>
      </c>
      <c r="I36" s="98" t="s">
        <v>1083</v>
      </c>
      <c r="J36" s="98" t="s">
        <v>632</v>
      </c>
      <c r="L36" s="98" t="s">
        <v>1083</v>
      </c>
      <c r="M36" s="98" t="s">
        <v>632</v>
      </c>
      <c r="O36" s="98" t="s">
        <v>1083</v>
      </c>
      <c r="P36" s="98" t="s">
        <v>632</v>
      </c>
      <c r="R36" s="98" t="s">
        <v>1083</v>
      </c>
      <c r="S36" s="98" t="s">
        <v>632</v>
      </c>
      <c r="U36" s="98" t="s">
        <v>1083</v>
      </c>
      <c r="V36" s="98" t="s">
        <v>632</v>
      </c>
      <c r="X36" s="98" t="s">
        <v>1083</v>
      </c>
      <c r="Y36" s="98" t="s">
        <v>632</v>
      </c>
      <c r="AA36" s="98" t="s">
        <v>1083</v>
      </c>
      <c r="AB36" s="98" t="s">
        <v>632</v>
      </c>
      <c r="AD36" s="98" t="s">
        <v>1083</v>
      </c>
      <c r="AE36" s="98" t="s">
        <v>632</v>
      </c>
      <c r="AG36" s="98" t="s">
        <v>1083</v>
      </c>
      <c r="AH36" s="98" t="s">
        <v>632</v>
      </c>
      <c r="AJ36" s="98" t="s">
        <v>1083</v>
      </c>
      <c r="AK36" s="98" t="s">
        <v>632</v>
      </c>
      <c r="AM36" s="98" t="s">
        <v>1083</v>
      </c>
      <c r="AN36" s="98" t="s">
        <v>632</v>
      </c>
      <c r="AP36" s="98" t="s">
        <v>1083</v>
      </c>
      <c r="AQ36" s="98" t="s">
        <v>632</v>
      </c>
      <c r="AS36" s="98" t="s">
        <v>1083</v>
      </c>
      <c r="AT36" s="98" t="s">
        <v>632</v>
      </c>
      <c r="AV36" s="98" t="s">
        <v>1083</v>
      </c>
      <c r="AW36" s="98" t="s">
        <v>632</v>
      </c>
      <c r="AY36" s="98" t="s">
        <v>1083</v>
      </c>
      <c r="AZ36" s="98" t="s">
        <v>632</v>
      </c>
      <c r="BB36" s="98" t="s">
        <v>1083</v>
      </c>
      <c r="BC36" s="98" t="s">
        <v>632</v>
      </c>
      <c r="BE36" s="98" t="s">
        <v>1083</v>
      </c>
      <c r="BF36" s="98" t="s">
        <v>632</v>
      </c>
      <c r="BG36" s="97" t="str">
        <f t="shared" si="3"/>
        <v xml:space="preserve">INSERT INTO SC_SystemeProduits(RefDimension,NomSysteme,typePresta,ligne,Quantite,formule,cte1,DateModif) values (1,'FV9','MOC',87,null,'1.2*CTE1','PERIMETRE',now());
</v>
      </c>
      <c r="BH36" s="98"/>
      <c r="BI36" s="98"/>
      <c r="BJ36" s="97" t="str">
        <f t="shared" si="4"/>
        <v xml:space="preserve">INSERT INTO SC_SystemeProduits(RefDimension,NomSysteme,typePresta,ligne,Quantite,formule,cte1,DateModif) values (2,'FV9','MOC',87,null,'1.2*CTE1','PERIMETRE',now());
</v>
      </c>
      <c r="BK36" s="98"/>
      <c r="BL36" s="98"/>
      <c r="BM36" s="97" t="str">
        <f t="shared" si="36"/>
        <v xml:space="preserve">INSERT INTO SC_SystemeProduits(RefDimension,NomSysteme,typePresta,ligne,Quantite,formule,cte1,DateModif) values (3,'FV9','MOC',87,null,'1.2*CTE1','PERIMETRE',now());
</v>
      </c>
      <c r="BN36" s="98"/>
      <c r="BO36" s="98"/>
      <c r="BP36" s="97" t="str">
        <f t="shared" si="37"/>
        <v xml:space="preserve">INSERT INTO SC_SystemeProduits(RefDimension,NomSysteme,typePresta,ligne,Quantite,formule,cte1,DateModif) values (4,'FV9','MOC',87,null,'1.2*CTE1','PERIMETRE',now());
</v>
      </c>
      <c r="BQ36" s="98"/>
      <c r="BR36" s="98"/>
      <c r="BS36" s="97" t="str">
        <f t="shared" si="38"/>
        <v xml:space="preserve">INSERT INTO SC_SystemeProduits(RefDimension,NomSysteme,typePresta,ligne,Quantite,formule,cte1,DateModif) values (5,'FV9','MOC',87,null,'1.2*CTE1','PERIMETRE',now());
</v>
      </c>
      <c r="BT36" s="98"/>
      <c r="BU36" s="98"/>
      <c r="BV36" s="97" t="str">
        <f t="shared" si="39"/>
        <v xml:space="preserve">INSERT INTO SC_SystemeProduits(RefDimension,NomSysteme,typePresta,ligne,Quantite,formule,cte1,DateModif) values (6,'FV9','MOC',87,null,'1.2*CTE1','PERIMETRE',now());
</v>
      </c>
      <c r="BW36" s="98"/>
      <c r="BX36" s="98"/>
      <c r="BY36" s="97" t="str">
        <f t="shared" si="40"/>
        <v xml:space="preserve">INSERT INTO SC_SystemeProduits(RefDimension,NomSysteme,typePresta,ligne,Quantite,formule,cte1,DateModif) values (7,'FV9','MOC',87,null,'1.2*CTE1','PERIMETRE',now());
</v>
      </c>
      <c r="BZ36" s="98"/>
      <c r="CA36" s="98"/>
      <c r="CB36" s="97" t="str">
        <f t="shared" si="41"/>
        <v xml:space="preserve">INSERT INTO SC_SystemeProduits(RefDimension,NomSysteme,typePresta,ligne,Quantite,formule,cte1,DateModif) values (8,'FV9','MOC',87,null,'1.2*CTE1','PERIMETRE',now());
</v>
      </c>
      <c r="CC36" s="98"/>
      <c r="CD36" s="98"/>
      <c r="CE36" s="97" t="str">
        <f t="shared" si="42"/>
        <v xml:space="preserve">INSERT INTO SC_SystemeProduits(RefDimension,NomSysteme,typePresta,ligne,Quantite,formule,cte1,DateModif) values (9,'FV9','MOC',87,null,'1.2*CTE1','PERIMETRE',now());
</v>
      </c>
      <c r="CF36" s="98"/>
      <c r="CG36" s="98"/>
      <c r="CH36" s="97" t="str">
        <f t="shared" si="43"/>
        <v xml:space="preserve">INSERT INTO SC_SystemeProduits(RefDimension,NomSysteme,typePresta,ligne,Quantite,formule,cte1,DateModif) values (10,'FV9','MOC',87,null,'1.2*CTE1','PERIMETRE',now());
</v>
      </c>
      <c r="CI36" s="98"/>
      <c r="CJ36" s="98"/>
      <c r="CK36" s="97" t="str">
        <f t="shared" si="44"/>
        <v xml:space="preserve">INSERT INTO SC_SystemeProduits(RefDimension,NomSysteme,typePresta,ligne,Quantite,formule,cte1,DateModif) values (11,'FV9','MOC',87,null,'1.2*CTE1','PERIMETRE',now());
</v>
      </c>
      <c r="CL36" s="98"/>
      <c r="CM36" s="98"/>
      <c r="CN36" s="97" t="str">
        <f t="shared" si="45"/>
        <v xml:space="preserve">INSERT INTO SC_SystemeProduits(RefDimension,NomSysteme,typePresta,ligne,Quantite,formule,cte1,DateModif) values (12,'FV9','MOC',87,null,'1.2*CTE1','PERIMETRE',now());
</v>
      </c>
      <c r="CO36" s="98"/>
      <c r="CP36" s="98"/>
      <c r="CQ36" s="97" t="str">
        <f t="shared" si="46"/>
        <v xml:space="preserve">INSERT INTO SC_SystemeProduits(RefDimension,NomSysteme,typePresta,ligne,Quantite,formule,cte1,DateModif) values (13,'FV9','MOC',87,null,'1.2*CTE1','PERIMETRE',now());
</v>
      </c>
      <c r="CR36" s="98"/>
      <c r="CS36" s="98"/>
      <c r="CT36" s="97" t="str">
        <f t="shared" si="47"/>
        <v xml:space="preserve">INSERT INTO SC_SystemeProduits(RefDimension,NomSysteme,typePresta,ligne,Quantite,formule,cte1,DateModif) values (14,'FV9','MOC',87,null,'1.2*CTE1','PERIMETRE',now());
</v>
      </c>
      <c r="CU36" s="98"/>
      <c r="CV36" s="98"/>
      <c r="CW36" s="97" t="str">
        <f t="shared" si="48"/>
        <v xml:space="preserve">INSERT INTO SC_SystemeProduits(RefDimension,NomSysteme,typePresta,ligne,Quantite,formule,cte1,DateModif) values (15,'FV9','MOC',87,null,'1.2*CTE1','PERIMETRE',now());
</v>
      </c>
      <c r="CX36" s="98"/>
      <c r="CY36" s="98"/>
      <c r="CZ36" s="97" t="str">
        <f t="shared" si="49"/>
        <v xml:space="preserve">INSERT INTO SC_SystemeProduits(RefDimension,NomSysteme,typePresta,ligne,Quantite,formule,cte1,DateModif) values (16,'FV9','MOC',87,null,'1.2*CTE1','PERIMETRE',now());
</v>
      </c>
      <c r="DA36" s="98"/>
      <c r="DB36" s="98"/>
      <c r="DC36" s="97" t="str">
        <f t="shared" si="50"/>
        <v xml:space="preserve">INSERT INTO SC_SystemeProduits(RefDimension,NomSysteme,typePresta,ligne,Quantite,formule,cte1,DateModif) values (17,'FV9','MOC',87,null,'1.2*CTE1','PERIMETRE',now());
</v>
      </c>
      <c r="DD36" s="98"/>
      <c r="DE36" s="98"/>
      <c r="DF36" s="97" t="str">
        <f t="shared" si="51"/>
        <v xml:space="preserve">INSERT INTO SC_SystemeProduits(RefDimension,NomSysteme,typePresta,ligne,Quantite,formule,cte1,DateModif) values (18,'FV9','MOC',87,null,'1.2*CTE1','PERIMETRE',now());
</v>
      </c>
      <c r="DG36" s="98"/>
      <c r="DH36" s="98"/>
    </row>
    <row r="37" spans="1:112" s="97" customFormat="1" x14ac:dyDescent="0.25">
      <c r="A37" s="101">
        <f>IF(B37="MATIERE",VLOOKUP($C37,MATIERE!$B$2:$K$601,10,0),IF(B37="MOA",VLOOKUP($C37,ATELIER!$B$2:$K$291,10,0),IF(B37="MOC",VLOOKUP($C37,CHANTIER!$B$2:$K$291,10,0),IF(B37="MP",VLOOKUP($C37,MINIPELLE!$B$2:$K$291,10,0),""))))</f>
        <v>83</v>
      </c>
      <c r="B37" s="97" t="s">
        <v>299</v>
      </c>
      <c r="C37" s="97" t="s">
        <v>1073</v>
      </c>
      <c r="F37" s="98" t="s">
        <v>689</v>
      </c>
      <c r="G37" s="98" t="s">
        <v>1082</v>
      </c>
      <c r="I37" s="98" t="s">
        <v>689</v>
      </c>
      <c r="J37" s="98" t="s">
        <v>1082</v>
      </c>
      <c r="L37" s="98" t="s">
        <v>689</v>
      </c>
      <c r="M37" s="98" t="s">
        <v>1082</v>
      </c>
      <c r="O37" s="98" t="s">
        <v>689</v>
      </c>
      <c r="P37" s="98" t="s">
        <v>1082</v>
      </c>
      <c r="R37" s="98" t="s">
        <v>689</v>
      </c>
      <c r="S37" s="98" t="s">
        <v>1082</v>
      </c>
      <c r="U37" s="98" t="s">
        <v>689</v>
      </c>
      <c r="V37" s="98" t="s">
        <v>1082</v>
      </c>
      <c r="X37" s="98" t="s">
        <v>689</v>
      </c>
      <c r="Y37" s="98" t="s">
        <v>1082</v>
      </c>
      <c r="AA37" s="98" t="s">
        <v>689</v>
      </c>
      <c r="AB37" s="98" t="s">
        <v>1082</v>
      </c>
      <c r="AD37" s="98" t="s">
        <v>689</v>
      </c>
      <c r="AE37" s="98" t="s">
        <v>1082</v>
      </c>
      <c r="AG37" s="98" t="s">
        <v>689</v>
      </c>
      <c r="AH37" s="98" t="s">
        <v>1082</v>
      </c>
      <c r="AJ37" s="98" t="s">
        <v>689</v>
      </c>
      <c r="AK37" s="98" t="s">
        <v>1082</v>
      </c>
      <c r="AM37" s="98" t="s">
        <v>689</v>
      </c>
      <c r="AN37" s="98" t="s">
        <v>1082</v>
      </c>
      <c r="AP37" s="98" t="s">
        <v>689</v>
      </c>
      <c r="AQ37" s="98" t="s">
        <v>1082</v>
      </c>
      <c r="AS37" s="98" t="s">
        <v>689</v>
      </c>
      <c r="AT37" s="98" t="s">
        <v>1082</v>
      </c>
      <c r="AV37" s="98" t="s">
        <v>689</v>
      </c>
      <c r="AW37" s="98" t="s">
        <v>1082</v>
      </c>
      <c r="AY37" s="98" t="s">
        <v>689</v>
      </c>
      <c r="AZ37" s="98" t="s">
        <v>1082</v>
      </c>
      <c r="BB37" s="98" t="s">
        <v>689</v>
      </c>
      <c r="BC37" s="98" t="s">
        <v>1082</v>
      </c>
      <c r="BE37" s="98" t="s">
        <v>689</v>
      </c>
      <c r="BF37" s="98" t="s">
        <v>1082</v>
      </c>
      <c r="BG37" s="97" t="str">
        <f t="shared" si="3"/>
        <v xml:space="preserve">INSERT INTO SC_SystemeProduits(RefDimension,NomSysteme,typePresta,ligne,Quantite,formule,cte1,DateModif) values (1,'FV9','MOC',83,null,'1*CTE1','Q_PVC',now());
</v>
      </c>
      <c r="BH37" s="98"/>
      <c r="BI37" s="98"/>
      <c r="BJ37" s="97" t="str">
        <f t="shared" si="4"/>
        <v xml:space="preserve">INSERT INTO SC_SystemeProduits(RefDimension,NomSysteme,typePresta,ligne,Quantite,formule,cte1,DateModif) values (2,'FV9','MOC',83,null,'1*CTE1','Q_PVC',now());
</v>
      </c>
      <c r="BK37" s="98"/>
      <c r="BL37" s="98"/>
      <c r="BM37" s="97" t="str">
        <f t="shared" si="36"/>
        <v xml:space="preserve">INSERT INTO SC_SystemeProduits(RefDimension,NomSysteme,typePresta,ligne,Quantite,formule,cte1,DateModif) values (3,'FV9','MOC',83,null,'1*CTE1','Q_PVC',now());
</v>
      </c>
      <c r="BN37" s="98"/>
      <c r="BO37" s="98"/>
      <c r="BP37" s="97" t="str">
        <f t="shared" si="37"/>
        <v xml:space="preserve">INSERT INTO SC_SystemeProduits(RefDimension,NomSysteme,typePresta,ligne,Quantite,formule,cte1,DateModif) values (4,'FV9','MOC',83,null,'1*CTE1','Q_PVC',now());
</v>
      </c>
      <c r="BQ37" s="98"/>
      <c r="BR37" s="98"/>
      <c r="BS37" s="97" t="str">
        <f t="shared" si="38"/>
        <v xml:space="preserve">INSERT INTO SC_SystemeProduits(RefDimension,NomSysteme,typePresta,ligne,Quantite,formule,cte1,DateModif) values (5,'FV9','MOC',83,null,'1*CTE1','Q_PVC',now());
</v>
      </c>
      <c r="BT37" s="98"/>
      <c r="BU37" s="98"/>
      <c r="BV37" s="97" t="str">
        <f t="shared" si="39"/>
        <v xml:space="preserve">INSERT INTO SC_SystemeProduits(RefDimension,NomSysteme,typePresta,ligne,Quantite,formule,cte1,DateModif) values (6,'FV9','MOC',83,null,'1*CTE1','Q_PVC',now());
</v>
      </c>
      <c r="BW37" s="98"/>
      <c r="BX37" s="98"/>
      <c r="BY37" s="97" t="str">
        <f t="shared" si="40"/>
        <v xml:space="preserve">INSERT INTO SC_SystemeProduits(RefDimension,NomSysteme,typePresta,ligne,Quantite,formule,cte1,DateModif) values (7,'FV9','MOC',83,null,'1*CTE1','Q_PVC',now());
</v>
      </c>
      <c r="BZ37" s="98"/>
      <c r="CA37" s="98"/>
      <c r="CB37" s="97" t="str">
        <f t="shared" si="41"/>
        <v xml:space="preserve">INSERT INTO SC_SystemeProduits(RefDimension,NomSysteme,typePresta,ligne,Quantite,formule,cte1,DateModif) values (8,'FV9','MOC',83,null,'1*CTE1','Q_PVC',now());
</v>
      </c>
      <c r="CC37" s="98"/>
      <c r="CD37" s="98"/>
      <c r="CE37" s="97" t="str">
        <f t="shared" si="42"/>
        <v xml:space="preserve">INSERT INTO SC_SystemeProduits(RefDimension,NomSysteme,typePresta,ligne,Quantite,formule,cte1,DateModif) values (9,'FV9','MOC',83,null,'1*CTE1','Q_PVC',now());
</v>
      </c>
      <c r="CF37" s="98"/>
      <c r="CG37" s="98"/>
      <c r="CH37" s="97" t="str">
        <f t="shared" si="43"/>
        <v xml:space="preserve">INSERT INTO SC_SystemeProduits(RefDimension,NomSysteme,typePresta,ligne,Quantite,formule,cte1,DateModif) values (10,'FV9','MOC',83,null,'1*CTE1','Q_PVC',now());
</v>
      </c>
      <c r="CI37" s="98"/>
      <c r="CJ37" s="98"/>
      <c r="CK37" s="97" t="str">
        <f t="shared" si="44"/>
        <v xml:space="preserve">INSERT INTO SC_SystemeProduits(RefDimension,NomSysteme,typePresta,ligne,Quantite,formule,cte1,DateModif) values (11,'FV9','MOC',83,null,'1*CTE1','Q_PVC',now());
</v>
      </c>
      <c r="CL37" s="98"/>
      <c r="CM37" s="98"/>
      <c r="CN37" s="97" t="str">
        <f t="shared" si="45"/>
        <v xml:space="preserve">INSERT INTO SC_SystemeProduits(RefDimension,NomSysteme,typePresta,ligne,Quantite,formule,cte1,DateModif) values (12,'FV9','MOC',83,null,'1*CTE1','Q_PVC',now());
</v>
      </c>
      <c r="CO37" s="98"/>
      <c r="CP37" s="98"/>
      <c r="CQ37" s="97" t="str">
        <f t="shared" si="46"/>
        <v xml:space="preserve">INSERT INTO SC_SystemeProduits(RefDimension,NomSysteme,typePresta,ligne,Quantite,formule,cte1,DateModif) values (13,'FV9','MOC',83,null,'1*CTE1','Q_PVC',now());
</v>
      </c>
      <c r="CR37" s="98"/>
      <c r="CS37" s="98"/>
      <c r="CT37" s="97" t="str">
        <f t="shared" si="47"/>
        <v xml:space="preserve">INSERT INTO SC_SystemeProduits(RefDimension,NomSysteme,typePresta,ligne,Quantite,formule,cte1,DateModif) values (14,'FV9','MOC',83,null,'1*CTE1','Q_PVC',now());
</v>
      </c>
      <c r="CU37" s="98"/>
      <c r="CV37" s="98"/>
      <c r="CW37" s="97" t="str">
        <f t="shared" si="48"/>
        <v xml:space="preserve">INSERT INTO SC_SystemeProduits(RefDimension,NomSysteme,typePresta,ligne,Quantite,formule,cte1,DateModif) values (15,'FV9','MOC',83,null,'1*CTE1','Q_PVC',now());
</v>
      </c>
      <c r="CX37" s="98"/>
      <c r="CY37" s="98"/>
      <c r="CZ37" s="97" t="str">
        <f t="shared" si="49"/>
        <v xml:space="preserve">INSERT INTO SC_SystemeProduits(RefDimension,NomSysteme,typePresta,ligne,Quantite,formule,cte1,DateModif) values (16,'FV9','MOC',83,null,'1*CTE1','Q_PVC',now());
</v>
      </c>
      <c r="DA37" s="98"/>
      <c r="DB37" s="98"/>
      <c r="DC37" s="97" t="str">
        <f t="shared" si="50"/>
        <v xml:space="preserve">INSERT INTO SC_SystemeProduits(RefDimension,NomSysteme,typePresta,ligne,Quantite,formule,cte1,DateModif) values (17,'FV9','MOC',83,null,'1*CTE1','Q_PVC',now());
</v>
      </c>
      <c r="DD37" s="98"/>
      <c r="DE37" s="98"/>
      <c r="DF37" s="97" t="str">
        <f t="shared" si="51"/>
        <v xml:space="preserve">INSERT INTO SC_SystemeProduits(RefDimension,NomSysteme,typePresta,ligne,Quantite,formule,cte1,DateModif) values (18,'FV9','MOC',83,null,'1*CTE1','Q_PVC',now());
</v>
      </c>
      <c r="DG37" s="98"/>
      <c r="DH37" s="98"/>
    </row>
    <row r="38" spans="1:112" s="97" customFormat="1" x14ac:dyDescent="0.25">
      <c r="A38" s="101">
        <f>IF(B38="MATIERE",VLOOKUP($C38,MATIERE!$B$2:$K$601,10,0),IF(B38="MOA",VLOOKUP($C38,ATELIER!$B$2:$K$291,10,0),IF(B38="MOC",VLOOKUP($C38,CHANTIER!$B$2:$K$291,10,0),IF(B38="MP",VLOOKUP($C38,MINIPELLE!$B$2:$K$291,10,0),""))))</f>
        <v>84</v>
      </c>
      <c r="B38" s="97" t="s">
        <v>299</v>
      </c>
      <c r="C38" s="97" t="s">
        <v>1074</v>
      </c>
      <c r="F38" s="98" t="s">
        <v>689</v>
      </c>
      <c r="G38" s="98" t="s">
        <v>1084</v>
      </c>
      <c r="I38" s="98" t="s">
        <v>689</v>
      </c>
      <c r="J38" s="98" t="s">
        <v>1084</v>
      </c>
      <c r="L38" s="98" t="s">
        <v>689</v>
      </c>
      <c r="M38" s="98" t="s">
        <v>1084</v>
      </c>
      <c r="O38" s="98" t="s">
        <v>689</v>
      </c>
      <c r="P38" s="98" t="s">
        <v>1084</v>
      </c>
      <c r="R38" s="98" t="s">
        <v>689</v>
      </c>
      <c r="S38" s="98" t="s">
        <v>1084</v>
      </c>
      <c r="U38" s="98" t="s">
        <v>689</v>
      </c>
      <c r="V38" s="98" t="s">
        <v>1084</v>
      </c>
      <c r="X38" s="98" t="s">
        <v>689</v>
      </c>
      <c r="Y38" s="98" t="s">
        <v>1084</v>
      </c>
      <c r="AA38" s="98" t="s">
        <v>689</v>
      </c>
      <c r="AB38" s="98" t="s">
        <v>1084</v>
      </c>
      <c r="AD38" s="98" t="s">
        <v>689</v>
      </c>
      <c r="AE38" s="98" t="s">
        <v>1084</v>
      </c>
      <c r="AG38" s="98" t="s">
        <v>689</v>
      </c>
      <c r="AH38" s="98" t="s">
        <v>1084</v>
      </c>
      <c r="AJ38" s="98" t="s">
        <v>689</v>
      </c>
      <c r="AK38" s="98" t="s">
        <v>1084</v>
      </c>
      <c r="AM38" s="98" t="s">
        <v>689</v>
      </c>
      <c r="AN38" s="98" t="s">
        <v>1084</v>
      </c>
      <c r="AP38" s="98" t="s">
        <v>689</v>
      </c>
      <c r="AQ38" s="98" t="s">
        <v>1084</v>
      </c>
      <c r="AS38" s="98" t="s">
        <v>689</v>
      </c>
      <c r="AT38" s="98" t="s">
        <v>1084</v>
      </c>
      <c r="AV38" s="98" t="s">
        <v>689</v>
      </c>
      <c r="AW38" s="98" t="s">
        <v>1084</v>
      </c>
      <c r="AY38" s="98" t="s">
        <v>689</v>
      </c>
      <c r="AZ38" s="98" t="s">
        <v>1084</v>
      </c>
      <c r="BB38" s="98" t="s">
        <v>689</v>
      </c>
      <c r="BC38" s="98" t="s">
        <v>1084</v>
      </c>
      <c r="BE38" s="98" t="s">
        <v>689</v>
      </c>
      <c r="BF38" s="98" t="s">
        <v>1084</v>
      </c>
      <c r="BG38" s="97" t="str">
        <f t="shared" si="3"/>
        <v xml:space="preserve">INSERT INTO SC_SystemeProduits(RefDimension,NomSysteme,typePresta,ligne,Quantite,formule,cte1,DateModif) values (1,'FV9','MOC',84,null,'1*CTE1','Q_CORNIERES',now());
</v>
      </c>
      <c r="BH38" s="98"/>
      <c r="BI38" s="98"/>
      <c r="BJ38" s="97" t="str">
        <f t="shared" si="4"/>
        <v xml:space="preserve">INSERT INTO SC_SystemeProduits(RefDimension,NomSysteme,typePresta,ligne,Quantite,formule,cte1,DateModif) values (2,'FV9','MOC',84,null,'1*CTE1','Q_CORNIERES',now());
</v>
      </c>
      <c r="BK38" s="98"/>
      <c r="BL38" s="98"/>
      <c r="BM38" s="97" t="str">
        <f t="shared" si="36"/>
        <v xml:space="preserve">INSERT INTO SC_SystemeProduits(RefDimension,NomSysteme,typePresta,ligne,Quantite,formule,cte1,DateModif) values (3,'FV9','MOC',84,null,'1*CTE1','Q_CORNIERES',now());
</v>
      </c>
      <c r="BN38" s="98"/>
      <c r="BO38" s="98"/>
      <c r="BP38" s="97" t="str">
        <f t="shared" si="37"/>
        <v xml:space="preserve">INSERT INTO SC_SystemeProduits(RefDimension,NomSysteme,typePresta,ligne,Quantite,formule,cte1,DateModif) values (4,'FV9','MOC',84,null,'1*CTE1','Q_CORNIERES',now());
</v>
      </c>
      <c r="BQ38" s="98"/>
      <c r="BR38" s="98"/>
      <c r="BS38" s="97" t="str">
        <f t="shared" si="38"/>
        <v xml:space="preserve">INSERT INTO SC_SystemeProduits(RefDimension,NomSysteme,typePresta,ligne,Quantite,formule,cte1,DateModif) values (5,'FV9','MOC',84,null,'1*CTE1','Q_CORNIERES',now());
</v>
      </c>
      <c r="BT38" s="98"/>
      <c r="BU38" s="98"/>
      <c r="BV38" s="97" t="str">
        <f t="shared" si="39"/>
        <v xml:space="preserve">INSERT INTO SC_SystemeProduits(RefDimension,NomSysteme,typePresta,ligne,Quantite,formule,cte1,DateModif) values (6,'FV9','MOC',84,null,'1*CTE1','Q_CORNIERES',now());
</v>
      </c>
      <c r="BW38" s="98"/>
      <c r="BX38" s="98"/>
      <c r="BY38" s="97" t="str">
        <f t="shared" si="40"/>
        <v xml:space="preserve">INSERT INTO SC_SystemeProduits(RefDimension,NomSysteme,typePresta,ligne,Quantite,formule,cte1,DateModif) values (7,'FV9','MOC',84,null,'1*CTE1','Q_CORNIERES',now());
</v>
      </c>
      <c r="BZ38" s="98"/>
      <c r="CA38" s="98"/>
      <c r="CB38" s="97" t="str">
        <f t="shared" si="41"/>
        <v xml:space="preserve">INSERT INTO SC_SystemeProduits(RefDimension,NomSysteme,typePresta,ligne,Quantite,formule,cte1,DateModif) values (8,'FV9','MOC',84,null,'1*CTE1','Q_CORNIERES',now());
</v>
      </c>
      <c r="CC38" s="98"/>
      <c r="CD38" s="98"/>
      <c r="CE38" s="97" t="str">
        <f t="shared" si="42"/>
        <v xml:space="preserve">INSERT INTO SC_SystemeProduits(RefDimension,NomSysteme,typePresta,ligne,Quantite,formule,cte1,DateModif) values (9,'FV9','MOC',84,null,'1*CTE1','Q_CORNIERES',now());
</v>
      </c>
      <c r="CF38" s="98"/>
      <c r="CG38" s="98"/>
      <c r="CH38" s="97" t="str">
        <f t="shared" si="43"/>
        <v xml:space="preserve">INSERT INTO SC_SystemeProduits(RefDimension,NomSysteme,typePresta,ligne,Quantite,formule,cte1,DateModif) values (10,'FV9','MOC',84,null,'1*CTE1','Q_CORNIERES',now());
</v>
      </c>
      <c r="CI38" s="98"/>
      <c r="CJ38" s="98"/>
      <c r="CK38" s="97" t="str">
        <f t="shared" si="44"/>
        <v xml:space="preserve">INSERT INTO SC_SystemeProduits(RefDimension,NomSysteme,typePresta,ligne,Quantite,formule,cte1,DateModif) values (11,'FV9','MOC',84,null,'1*CTE1','Q_CORNIERES',now());
</v>
      </c>
      <c r="CL38" s="98"/>
      <c r="CM38" s="98"/>
      <c r="CN38" s="97" t="str">
        <f t="shared" si="45"/>
        <v xml:space="preserve">INSERT INTO SC_SystemeProduits(RefDimension,NomSysteme,typePresta,ligne,Quantite,formule,cte1,DateModif) values (12,'FV9','MOC',84,null,'1*CTE1','Q_CORNIERES',now());
</v>
      </c>
      <c r="CO38" s="98"/>
      <c r="CP38" s="98"/>
      <c r="CQ38" s="97" t="str">
        <f t="shared" si="46"/>
        <v xml:space="preserve">INSERT INTO SC_SystemeProduits(RefDimension,NomSysteme,typePresta,ligne,Quantite,formule,cte1,DateModif) values (13,'FV9','MOC',84,null,'1*CTE1','Q_CORNIERES',now());
</v>
      </c>
      <c r="CR38" s="98"/>
      <c r="CS38" s="98"/>
      <c r="CT38" s="97" t="str">
        <f t="shared" si="47"/>
        <v xml:space="preserve">INSERT INTO SC_SystemeProduits(RefDimension,NomSysteme,typePresta,ligne,Quantite,formule,cte1,DateModif) values (14,'FV9','MOC',84,null,'1*CTE1','Q_CORNIERES',now());
</v>
      </c>
      <c r="CU38" s="98"/>
      <c r="CV38" s="98"/>
      <c r="CW38" s="97" t="str">
        <f t="shared" si="48"/>
        <v xml:space="preserve">INSERT INTO SC_SystemeProduits(RefDimension,NomSysteme,typePresta,ligne,Quantite,formule,cte1,DateModif) values (15,'FV9','MOC',84,null,'1*CTE1','Q_CORNIERES',now());
</v>
      </c>
      <c r="CX38" s="98"/>
      <c r="CY38" s="98"/>
      <c r="CZ38" s="97" t="str">
        <f t="shared" si="49"/>
        <v xml:space="preserve">INSERT INTO SC_SystemeProduits(RefDimension,NomSysteme,typePresta,ligne,Quantite,formule,cte1,DateModif) values (16,'FV9','MOC',84,null,'1*CTE1','Q_CORNIERES',now());
</v>
      </c>
      <c r="DA38" s="98"/>
      <c r="DB38" s="98"/>
      <c r="DC38" s="97" t="str">
        <f t="shared" si="50"/>
        <v xml:space="preserve">INSERT INTO SC_SystemeProduits(RefDimension,NomSysteme,typePresta,ligne,Quantite,formule,cte1,DateModif) values (17,'FV9','MOC',84,null,'1*CTE1','Q_CORNIERES',now());
</v>
      </c>
      <c r="DD38" s="98"/>
      <c r="DE38" s="98"/>
      <c r="DF38" s="97" t="str">
        <f t="shared" si="51"/>
        <v xml:space="preserve">INSERT INTO SC_SystemeProduits(RefDimension,NomSysteme,typePresta,ligne,Quantite,formule,cte1,DateModif) values (18,'FV9','MOC',84,null,'1*CTE1','Q_CORNIERES',now());
</v>
      </c>
      <c r="DG38" s="98"/>
      <c r="DH38" s="98"/>
    </row>
    <row r="39" spans="1:112" s="97" customFormat="1" x14ac:dyDescent="0.25">
      <c r="A39" s="101">
        <f>IF(B39="MATIERE",VLOOKUP($C39,MATIERE!$B$2:$K$601,10,0),IF(B39="MOA",VLOOKUP($C39,ATELIER!$B$2:$K$291,10,0),IF(B39="MOC",VLOOKUP($C39,CHANTIER!$B$2:$K$291,10,0),IF(B39="MP",VLOOKUP($C39,MINIPELLE!$B$2:$K$291,10,0),""))))</f>
        <v>86</v>
      </c>
      <c r="B39" s="97" t="s">
        <v>299</v>
      </c>
      <c r="C39" s="97" t="s">
        <v>1075</v>
      </c>
      <c r="F39" s="98" t="s">
        <v>1086</v>
      </c>
      <c r="G39" s="98" t="s">
        <v>1085</v>
      </c>
      <c r="I39" s="98" t="s">
        <v>1086</v>
      </c>
      <c r="J39" s="98" t="s">
        <v>1085</v>
      </c>
      <c r="L39" s="98" t="s">
        <v>1086</v>
      </c>
      <c r="M39" s="98" t="s">
        <v>1085</v>
      </c>
      <c r="O39" s="98" t="s">
        <v>1086</v>
      </c>
      <c r="P39" s="98" t="s">
        <v>1085</v>
      </c>
      <c r="R39" s="98" t="s">
        <v>1086</v>
      </c>
      <c r="S39" s="98" t="s">
        <v>1085</v>
      </c>
      <c r="U39" s="98" t="s">
        <v>1086</v>
      </c>
      <c r="V39" s="98" t="s">
        <v>1085</v>
      </c>
      <c r="X39" s="98" t="s">
        <v>1086</v>
      </c>
      <c r="Y39" s="98" t="s">
        <v>1085</v>
      </c>
      <c r="AA39" s="98" t="s">
        <v>1086</v>
      </c>
      <c r="AB39" s="98" t="s">
        <v>1085</v>
      </c>
      <c r="AD39" s="98" t="s">
        <v>1086</v>
      </c>
      <c r="AE39" s="98" t="s">
        <v>1085</v>
      </c>
      <c r="AG39" s="98" t="s">
        <v>1086</v>
      </c>
      <c r="AH39" s="98" t="s">
        <v>1085</v>
      </c>
      <c r="AJ39" s="98" t="s">
        <v>1086</v>
      </c>
      <c r="AK39" s="98" t="s">
        <v>1085</v>
      </c>
      <c r="AM39" s="98" t="s">
        <v>1086</v>
      </c>
      <c r="AN39" s="98" t="s">
        <v>1085</v>
      </c>
      <c r="AP39" s="98" t="s">
        <v>1086</v>
      </c>
      <c r="AQ39" s="98" t="s">
        <v>1085</v>
      </c>
      <c r="AS39" s="98" t="s">
        <v>1086</v>
      </c>
      <c r="AT39" s="98" t="s">
        <v>1085</v>
      </c>
      <c r="AV39" s="98" t="s">
        <v>1086</v>
      </c>
      <c r="AW39" s="98" t="s">
        <v>1085</v>
      </c>
      <c r="AY39" s="98" t="s">
        <v>1086</v>
      </c>
      <c r="AZ39" s="98" t="s">
        <v>1085</v>
      </c>
      <c r="BB39" s="98" t="s">
        <v>1086</v>
      </c>
      <c r="BC39" s="98" t="s">
        <v>1085</v>
      </c>
      <c r="BE39" s="98" t="s">
        <v>1086</v>
      </c>
      <c r="BF39" s="98" t="s">
        <v>1085</v>
      </c>
      <c r="BG39" s="97" t="str">
        <f t="shared" si="3"/>
        <v xml:space="preserve">INSERT INTO SC_SystemeProduits(RefDimension,NomSysteme,typePresta,ligne,Quantite,formule,cte1,DateModif) values (1,'FV9','MOC',86,null,'0.2*CTE1','Q_PENTURE',now());
</v>
      </c>
      <c r="BH39" s="98"/>
      <c r="BI39" s="98"/>
      <c r="BJ39" s="97" t="str">
        <f t="shared" si="4"/>
        <v xml:space="preserve">INSERT INTO SC_SystemeProduits(RefDimension,NomSysteme,typePresta,ligne,Quantite,formule,cte1,DateModif) values (2,'FV9','MOC',86,null,'0.2*CTE1','Q_PENTURE',now());
</v>
      </c>
      <c r="BK39" s="98"/>
      <c r="BL39" s="98"/>
      <c r="BM39" s="97" t="str">
        <f t="shared" si="36"/>
        <v xml:space="preserve">INSERT INTO SC_SystemeProduits(RefDimension,NomSysteme,typePresta,ligne,Quantite,formule,cte1,DateModif) values (3,'FV9','MOC',86,null,'0.2*CTE1','Q_PENTURE',now());
</v>
      </c>
      <c r="BN39" s="98"/>
      <c r="BO39" s="98"/>
      <c r="BP39" s="97" t="str">
        <f t="shared" si="37"/>
        <v xml:space="preserve">INSERT INTO SC_SystemeProduits(RefDimension,NomSysteme,typePresta,ligne,Quantite,formule,cte1,DateModif) values (4,'FV9','MOC',86,null,'0.2*CTE1','Q_PENTURE',now());
</v>
      </c>
      <c r="BQ39" s="98"/>
      <c r="BR39" s="98"/>
      <c r="BS39" s="97" t="str">
        <f t="shared" si="38"/>
        <v xml:space="preserve">INSERT INTO SC_SystemeProduits(RefDimension,NomSysteme,typePresta,ligne,Quantite,formule,cte1,DateModif) values (5,'FV9','MOC',86,null,'0.2*CTE1','Q_PENTURE',now());
</v>
      </c>
      <c r="BT39" s="98"/>
      <c r="BU39" s="98"/>
      <c r="BV39" s="97" t="str">
        <f t="shared" si="39"/>
        <v xml:space="preserve">INSERT INTO SC_SystemeProduits(RefDimension,NomSysteme,typePresta,ligne,Quantite,formule,cte1,DateModif) values (6,'FV9','MOC',86,null,'0.2*CTE1','Q_PENTURE',now());
</v>
      </c>
      <c r="BW39" s="98"/>
      <c r="BX39" s="98"/>
      <c r="BY39" s="97" t="str">
        <f t="shared" si="40"/>
        <v xml:space="preserve">INSERT INTO SC_SystemeProduits(RefDimension,NomSysteme,typePresta,ligne,Quantite,formule,cte1,DateModif) values (7,'FV9','MOC',86,null,'0.2*CTE1','Q_PENTURE',now());
</v>
      </c>
      <c r="BZ39" s="98"/>
      <c r="CA39" s="98"/>
      <c r="CB39" s="97" t="str">
        <f t="shared" si="41"/>
        <v xml:space="preserve">INSERT INTO SC_SystemeProduits(RefDimension,NomSysteme,typePresta,ligne,Quantite,formule,cte1,DateModif) values (8,'FV9','MOC',86,null,'0.2*CTE1','Q_PENTURE',now());
</v>
      </c>
      <c r="CC39" s="98"/>
      <c r="CD39" s="98"/>
      <c r="CE39" s="97" t="str">
        <f t="shared" si="42"/>
        <v xml:space="preserve">INSERT INTO SC_SystemeProduits(RefDimension,NomSysteme,typePresta,ligne,Quantite,formule,cte1,DateModif) values (9,'FV9','MOC',86,null,'0.2*CTE1','Q_PENTURE',now());
</v>
      </c>
      <c r="CF39" s="98"/>
      <c r="CG39" s="98"/>
      <c r="CH39" s="97" t="str">
        <f t="shared" si="43"/>
        <v xml:space="preserve">INSERT INTO SC_SystemeProduits(RefDimension,NomSysteme,typePresta,ligne,Quantite,formule,cte1,DateModif) values (10,'FV9','MOC',86,null,'0.2*CTE1','Q_PENTURE',now());
</v>
      </c>
      <c r="CI39" s="98"/>
      <c r="CJ39" s="98"/>
      <c r="CK39" s="97" t="str">
        <f t="shared" si="44"/>
        <v xml:space="preserve">INSERT INTO SC_SystemeProduits(RefDimension,NomSysteme,typePresta,ligne,Quantite,formule,cte1,DateModif) values (11,'FV9','MOC',86,null,'0.2*CTE1','Q_PENTURE',now());
</v>
      </c>
      <c r="CL39" s="98"/>
      <c r="CM39" s="98"/>
      <c r="CN39" s="97" t="str">
        <f t="shared" si="45"/>
        <v xml:space="preserve">INSERT INTO SC_SystemeProduits(RefDimension,NomSysteme,typePresta,ligne,Quantite,formule,cte1,DateModif) values (12,'FV9','MOC',86,null,'0.2*CTE1','Q_PENTURE',now());
</v>
      </c>
      <c r="CO39" s="98"/>
      <c r="CP39" s="98"/>
      <c r="CQ39" s="97" t="str">
        <f t="shared" si="46"/>
        <v xml:space="preserve">INSERT INTO SC_SystemeProduits(RefDimension,NomSysteme,typePresta,ligne,Quantite,formule,cte1,DateModif) values (13,'FV9','MOC',86,null,'0.2*CTE1','Q_PENTURE',now());
</v>
      </c>
      <c r="CR39" s="98"/>
      <c r="CS39" s="98"/>
      <c r="CT39" s="97" t="str">
        <f t="shared" si="47"/>
        <v xml:space="preserve">INSERT INTO SC_SystemeProduits(RefDimension,NomSysteme,typePresta,ligne,Quantite,formule,cte1,DateModif) values (14,'FV9','MOC',86,null,'0.2*CTE1','Q_PENTURE',now());
</v>
      </c>
      <c r="CU39" s="98"/>
      <c r="CV39" s="98"/>
      <c r="CW39" s="97" t="str">
        <f t="shared" si="48"/>
        <v xml:space="preserve">INSERT INTO SC_SystemeProduits(RefDimension,NomSysteme,typePresta,ligne,Quantite,formule,cte1,DateModif) values (15,'FV9','MOC',86,null,'0.2*CTE1','Q_PENTURE',now());
</v>
      </c>
      <c r="CX39" s="98"/>
      <c r="CY39" s="98"/>
      <c r="CZ39" s="97" t="str">
        <f t="shared" si="49"/>
        <v xml:space="preserve">INSERT INTO SC_SystemeProduits(RefDimension,NomSysteme,typePresta,ligne,Quantite,formule,cte1,DateModif) values (16,'FV9','MOC',86,null,'0.2*CTE1','Q_PENTURE',now());
</v>
      </c>
      <c r="DA39" s="98"/>
      <c r="DB39" s="98"/>
      <c r="DC39" s="97" t="str">
        <f t="shared" si="50"/>
        <v xml:space="preserve">INSERT INTO SC_SystemeProduits(RefDimension,NomSysteme,typePresta,ligne,Quantite,formule,cte1,DateModif) values (17,'FV9','MOC',86,null,'0.2*CTE1','Q_PENTURE',now());
</v>
      </c>
      <c r="DD39" s="98"/>
      <c r="DE39" s="98"/>
      <c r="DF39" s="97" t="str">
        <f t="shared" si="51"/>
        <v xml:space="preserve">INSERT INTO SC_SystemeProduits(RefDimension,NomSysteme,typePresta,ligne,Quantite,formule,cte1,DateModif) values (18,'FV9','MOC',86,null,'0.2*CTE1','Q_PENTURE',now());
</v>
      </c>
      <c r="DG39" s="98"/>
      <c r="DH39" s="98"/>
    </row>
    <row r="40" spans="1:112" s="97" customFormat="1" x14ac:dyDescent="0.25">
      <c r="A40" s="101" t="str">
        <f>IF(B40="MATIERE",VLOOKUP($C40,MATIERE!$B$2:$K$601,10,0),IF(B40="MOA",VLOOKUP($C40,ATELIER!$B$2:$K$291,10,0),IF(B40="MOC",VLOOKUP($C40,CHANTIER!$B$2:$K$291,10,0),IF(B40="MP",VLOOKUP($C40,MINIPELLE!$B$2:$K$291,10,0),""))))</f>
        <v/>
      </c>
      <c r="F40" s="98"/>
      <c r="G40" s="98"/>
      <c r="I40" s="98"/>
      <c r="J40" s="98"/>
      <c r="L40" s="98"/>
      <c r="M40" s="98"/>
      <c r="O40" s="98"/>
      <c r="P40" s="98"/>
      <c r="R40" s="98"/>
      <c r="S40" s="98"/>
      <c r="U40" s="98"/>
      <c r="V40" s="98"/>
      <c r="X40" s="98"/>
      <c r="Y40" s="98"/>
      <c r="AA40" s="98"/>
      <c r="AB40" s="98"/>
      <c r="AD40" s="98"/>
      <c r="AE40" s="98"/>
      <c r="AG40" s="98"/>
      <c r="AH40" s="98"/>
      <c r="AJ40" s="98"/>
      <c r="AK40" s="98"/>
      <c r="AM40" s="98"/>
      <c r="AN40" s="98"/>
      <c r="AP40" s="98"/>
      <c r="AQ40" s="98"/>
      <c r="AS40" s="98"/>
      <c r="AT40" s="98"/>
      <c r="AV40" s="98"/>
      <c r="AW40" s="98"/>
      <c r="AY40" s="98"/>
      <c r="AZ40" s="98"/>
      <c r="BB40" s="98"/>
      <c r="BC40" s="98"/>
      <c r="BE40" s="98"/>
      <c r="BF40" s="98"/>
      <c r="BG40" s="97" t="str">
        <f t="shared" si="3"/>
        <v/>
      </c>
      <c r="BH40" s="98"/>
      <c r="BI40" s="98"/>
      <c r="BJ40" s="97" t="str">
        <f t="shared" si="4"/>
        <v/>
      </c>
      <c r="BK40" s="98"/>
      <c r="BL40" s="98"/>
      <c r="BM40" s="97" t="str">
        <f t="shared" si="36"/>
        <v/>
      </c>
      <c r="BN40" s="98"/>
      <c r="BO40" s="98"/>
      <c r="BP40" s="97" t="str">
        <f t="shared" si="37"/>
        <v/>
      </c>
      <c r="BQ40" s="98"/>
      <c r="BR40" s="98"/>
      <c r="BS40" s="97" t="str">
        <f t="shared" si="38"/>
        <v/>
      </c>
      <c r="BT40" s="98"/>
      <c r="BU40" s="98"/>
      <c r="BV40" s="97" t="str">
        <f t="shared" si="39"/>
        <v/>
      </c>
      <c r="BW40" s="98"/>
      <c r="BX40" s="98"/>
      <c r="BY40" s="97" t="str">
        <f t="shared" si="40"/>
        <v/>
      </c>
      <c r="BZ40" s="98"/>
      <c r="CA40" s="98"/>
      <c r="CB40" s="97" t="str">
        <f t="shared" si="41"/>
        <v/>
      </c>
      <c r="CC40" s="98"/>
      <c r="CD40" s="98"/>
      <c r="CE40" s="97" t="str">
        <f t="shared" si="42"/>
        <v/>
      </c>
      <c r="CF40" s="98"/>
      <c r="CG40" s="98"/>
      <c r="CH40" s="97" t="str">
        <f t="shared" si="43"/>
        <v/>
      </c>
      <c r="CI40" s="98"/>
      <c r="CJ40" s="98"/>
      <c r="CK40" s="97" t="str">
        <f t="shared" si="44"/>
        <v/>
      </c>
      <c r="CL40" s="98"/>
      <c r="CM40" s="98"/>
      <c r="CN40" s="97" t="str">
        <f t="shared" si="45"/>
        <v/>
      </c>
      <c r="CO40" s="98"/>
      <c r="CP40" s="98"/>
      <c r="CQ40" s="97" t="str">
        <f t="shared" si="46"/>
        <v/>
      </c>
      <c r="CR40" s="98"/>
      <c r="CS40" s="98"/>
      <c r="CT40" s="97" t="str">
        <f t="shared" si="47"/>
        <v/>
      </c>
      <c r="CU40" s="98"/>
      <c r="CV40" s="98"/>
      <c r="CW40" s="97" t="str">
        <f t="shared" si="48"/>
        <v/>
      </c>
      <c r="CX40" s="98"/>
      <c r="CY40" s="98"/>
      <c r="CZ40" s="97" t="str">
        <f t="shared" si="49"/>
        <v/>
      </c>
      <c r="DA40" s="98"/>
      <c r="DB40" s="98"/>
      <c r="DC40" s="97" t="str">
        <f t="shared" si="50"/>
        <v/>
      </c>
      <c r="DD40" s="98"/>
      <c r="DE40" s="98"/>
      <c r="DF40" s="97" t="str">
        <f t="shared" si="51"/>
        <v/>
      </c>
      <c r="DG40" s="98"/>
      <c r="DH40" s="98"/>
    </row>
    <row r="41" spans="1:112" s="97" customFormat="1" x14ac:dyDescent="0.25">
      <c r="A41" s="101">
        <f>IF(B41="MATIERE",VLOOKUP($C41,MATIERE!$B$2:$K$601,10,0),IF(B41="MOA",VLOOKUP($C41,ATELIER!$B$2:$K$291,10,0),IF(B41="MOC",VLOOKUP($C41,CHANTIER!$B$2:$K$291,10,0),IF(B41="MP",VLOOKUP($C41,MINIPELLE!$B$2:$K$291,10,0),""))))</f>
        <v>25</v>
      </c>
      <c r="B41" s="97" t="s">
        <v>300</v>
      </c>
      <c r="C41" s="97" t="s">
        <v>235</v>
      </c>
      <c r="F41" s="98" t="s">
        <v>1905</v>
      </c>
      <c r="G41" s="98" t="s">
        <v>632</v>
      </c>
      <c r="I41" s="98" t="s">
        <v>1905</v>
      </c>
      <c r="J41" s="98" t="s">
        <v>632</v>
      </c>
      <c r="L41" s="98" t="s">
        <v>1905</v>
      </c>
      <c r="M41" s="98" t="s">
        <v>632</v>
      </c>
      <c r="O41" s="98" t="s">
        <v>1905</v>
      </c>
      <c r="P41" s="98" t="s">
        <v>632</v>
      </c>
      <c r="R41" s="98" t="s">
        <v>1905</v>
      </c>
      <c r="S41" s="98" t="s">
        <v>632</v>
      </c>
      <c r="U41" s="98" t="s">
        <v>1905</v>
      </c>
      <c r="V41" s="98" t="s">
        <v>632</v>
      </c>
      <c r="X41" s="98" t="s">
        <v>1905</v>
      </c>
      <c r="Y41" s="98" t="s">
        <v>632</v>
      </c>
      <c r="AA41" s="98" t="s">
        <v>1905</v>
      </c>
      <c r="AB41" s="98" t="s">
        <v>632</v>
      </c>
      <c r="AD41" s="98" t="s">
        <v>1905</v>
      </c>
      <c r="AE41" s="98" t="s">
        <v>632</v>
      </c>
      <c r="AG41" s="98" t="s">
        <v>1905</v>
      </c>
      <c r="AH41" s="98" t="s">
        <v>632</v>
      </c>
      <c r="AJ41" s="98" t="s">
        <v>1905</v>
      </c>
      <c r="AK41" s="98" t="s">
        <v>632</v>
      </c>
      <c r="AM41" s="98" t="s">
        <v>1905</v>
      </c>
      <c r="AN41" s="98" t="s">
        <v>632</v>
      </c>
      <c r="AP41" s="98" t="s">
        <v>1905</v>
      </c>
      <c r="AQ41" s="98" t="s">
        <v>632</v>
      </c>
      <c r="AS41" s="98" t="s">
        <v>1905</v>
      </c>
      <c r="AT41" s="98" t="s">
        <v>632</v>
      </c>
      <c r="AV41" s="98" t="s">
        <v>1905</v>
      </c>
      <c r="AW41" s="98" t="s">
        <v>632</v>
      </c>
      <c r="AY41" s="98" t="s">
        <v>1905</v>
      </c>
      <c r="AZ41" s="98" t="s">
        <v>632</v>
      </c>
      <c r="BB41" s="98" t="s">
        <v>1905</v>
      </c>
      <c r="BC41" s="98" t="s">
        <v>632</v>
      </c>
      <c r="BE41" s="98" t="s">
        <v>1905</v>
      </c>
      <c r="BF41" s="98" t="s">
        <v>632</v>
      </c>
      <c r="BG41" s="97" t="str">
        <f t="shared" si="3"/>
        <v xml:space="preserve">INSERT INTO SC_SystemeProduits(RefDimension,NomSysteme,typePresta,ligne,Quantite,formule,cte1,DateModif) values (1,'FV9','MP',25,null,'0.1*CTE1','PERIMETRE',now());
</v>
      </c>
      <c r="BH41" s="98"/>
      <c r="BI41" s="98"/>
      <c r="BJ41" s="97" t="str">
        <f t="shared" si="4"/>
        <v xml:space="preserve">INSERT INTO SC_SystemeProduits(RefDimension,NomSysteme,typePresta,ligne,Quantite,formule,cte1,DateModif) values (2,'FV9','MP',25,null,'0.1*CTE1','PERIMETRE',now());
</v>
      </c>
      <c r="BK41" s="98"/>
      <c r="BL41" s="98"/>
      <c r="BM41" s="97" t="str">
        <f t="shared" si="36"/>
        <v xml:space="preserve">INSERT INTO SC_SystemeProduits(RefDimension,NomSysteme,typePresta,ligne,Quantite,formule,cte1,DateModif) values (3,'FV9','MP',25,null,'0.1*CTE1','PERIMETRE',now());
</v>
      </c>
      <c r="BN41" s="98"/>
      <c r="BO41" s="98"/>
      <c r="BP41" s="97" t="str">
        <f t="shared" si="37"/>
        <v xml:space="preserve">INSERT INTO SC_SystemeProduits(RefDimension,NomSysteme,typePresta,ligne,Quantite,formule,cte1,DateModif) values (4,'FV9','MP',25,null,'0.1*CTE1','PERIMETRE',now());
</v>
      </c>
      <c r="BQ41" s="98"/>
      <c r="BR41" s="98"/>
      <c r="BS41" s="97" t="str">
        <f t="shared" si="38"/>
        <v xml:space="preserve">INSERT INTO SC_SystemeProduits(RefDimension,NomSysteme,typePresta,ligne,Quantite,formule,cte1,DateModif) values (5,'FV9','MP',25,null,'0.1*CTE1','PERIMETRE',now());
</v>
      </c>
      <c r="BT41" s="98"/>
      <c r="BU41" s="98"/>
      <c r="BV41" s="97" t="str">
        <f t="shared" si="39"/>
        <v xml:space="preserve">INSERT INTO SC_SystemeProduits(RefDimension,NomSysteme,typePresta,ligne,Quantite,formule,cte1,DateModif) values (6,'FV9','MP',25,null,'0.1*CTE1','PERIMETRE',now());
</v>
      </c>
      <c r="BW41" s="98"/>
      <c r="BX41" s="98"/>
      <c r="BY41" s="97" t="str">
        <f t="shared" si="40"/>
        <v xml:space="preserve">INSERT INTO SC_SystemeProduits(RefDimension,NomSysteme,typePresta,ligne,Quantite,formule,cte1,DateModif) values (7,'FV9','MP',25,null,'0.1*CTE1','PERIMETRE',now());
</v>
      </c>
      <c r="BZ41" s="98"/>
      <c r="CA41" s="98"/>
      <c r="CB41" s="97" t="str">
        <f t="shared" si="41"/>
        <v xml:space="preserve">INSERT INTO SC_SystemeProduits(RefDimension,NomSysteme,typePresta,ligne,Quantite,formule,cte1,DateModif) values (8,'FV9','MP',25,null,'0.1*CTE1','PERIMETRE',now());
</v>
      </c>
      <c r="CC41" s="98"/>
      <c r="CD41" s="98"/>
      <c r="CE41" s="97" t="str">
        <f t="shared" si="42"/>
        <v xml:space="preserve">INSERT INTO SC_SystemeProduits(RefDimension,NomSysteme,typePresta,ligne,Quantite,formule,cte1,DateModif) values (9,'FV9','MP',25,null,'0.1*CTE1','PERIMETRE',now());
</v>
      </c>
      <c r="CF41" s="98"/>
      <c r="CG41" s="98"/>
      <c r="CH41" s="97" t="str">
        <f t="shared" si="43"/>
        <v xml:space="preserve">INSERT INTO SC_SystemeProduits(RefDimension,NomSysteme,typePresta,ligne,Quantite,formule,cte1,DateModif) values (10,'FV9','MP',25,null,'0.1*CTE1','PERIMETRE',now());
</v>
      </c>
      <c r="CI41" s="98"/>
      <c r="CJ41" s="98"/>
      <c r="CK41" s="97" t="str">
        <f t="shared" si="44"/>
        <v xml:space="preserve">INSERT INTO SC_SystemeProduits(RefDimension,NomSysteme,typePresta,ligne,Quantite,formule,cte1,DateModif) values (11,'FV9','MP',25,null,'0.1*CTE1','PERIMETRE',now());
</v>
      </c>
      <c r="CL41" s="98"/>
      <c r="CM41" s="98"/>
      <c r="CN41" s="97" t="str">
        <f t="shared" si="45"/>
        <v xml:space="preserve">INSERT INTO SC_SystemeProduits(RefDimension,NomSysteme,typePresta,ligne,Quantite,formule,cte1,DateModif) values (12,'FV9','MP',25,null,'0.1*CTE1','PERIMETRE',now());
</v>
      </c>
      <c r="CO41" s="98"/>
      <c r="CP41" s="98"/>
      <c r="CQ41" s="97" t="str">
        <f t="shared" si="46"/>
        <v xml:space="preserve">INSERT INTO SC_SystemeProduits(RefDimension,NomSysteme,typePresta,ligne,Quantite,formule,cte1,DateModif) values (13,'FV9','MP',25,null,'0.1*CTE1','PERIMETRE',now());
</v>
      </c>
      <c r="CR41" s="98"/>
      <c r="CS41" s="98"/>
      <c r="CT41" s="97" t="str">
        <f t="shared" si="47"/>
        <v xml:space="preserve">INSERT INTO SC_SystemeProduits(RefDimension,NomSysteme,typePresta,ligne,Quantite,formule,cte1,DateModif) values (14,'FV9','MP',25,null,'0.1*CTE1','PERIMETRE',now());
</v>
      </c>
      <c r="CU41" s="98"/>
      <c r="CV41" s="98"/>
      <c r="CW41" s="97" t="str">
        <f t="shared" si="48"/>
        <v xml:space="preserve">INSERT INTO SC_SystemeProduits(RefDimension,NomSysteme,typePresta,ligne,Quantite,formule,cte1,DateModif) values (15,'FV9','MP',25,null,'0.1*CTE1','PERIMETRE',now());
</v>
      </c>
      <c r="CX41" s="98"/>
      <c r="CY41" s="98"/>
      <c r="CZ41" s="97" t="str">
        <f t="shared" si="49"/>
        <v xml:space="preserve">INSERT INTO SC_SystemeProduits(RefDimension,NomSysteme,typePresta,ligne,Quantite,formule,cte1,DateModif) values (16,'FV9','MP',25,null,'0.1*CTE1','PERIMETRE',now());
</v>
      </c>
      <c r="DA41" s="98"/>
      <c r="DB41" s="98"/>
      <c r="DC41" s="97" t="str">
        <f t="shared" si="50"/>
        <v xml:space="preserve">INSERT INTO SC_SystemeProduits(RefDimension,NomSysteme,typePresta,ligne,Quantite,formule,cte1,DateModif) values (17,'FV9','MP',25,null,'0.1*CTE1','PERIMETRE',now());
</v>
      </c>
      <c r="DD41" s="98"/>
      <c r="DE41" s="98"/>
      <c r="DF41" s="97" t="str">
        <f t="shared" si="51"/>
        <v xml:space="preserve">INSERT INTO SC_SystemeProduits(RefDimension,NomSysteme,typePresta,ligne,Quantite,formule,cte1,DateModif) values (18,'FV9','MP',25,null,'0.1*CTE1','PERIMETRE',now());
</v>
      </c>
      <c r="DG41" s="98"/>
      <c r="DH41" s="98"/>
    </row>
    <row r="42" spans="1:112" s="97" customFormat="1" x14ac:dyDescent="0.25">
      <c r="A42" s="101">
        <f>IF(B42="MATIERE",VLOOKUP($C42,MATIERE!$B$2:$K$601,10,0),IF(B42="MOA",VLOOKUP($C42,ATELIER!$B$2:$K$291,10,0),IF(B42="MOC",VLOOKUP($C42,CHANTIER!$B$2:$K$291,10,0),IF(B42="MP",VLOOKUP($C42,MINIPELLE!$B$2:$K$291,10,0),""))))</f>
        <v>13</v>
      </c>
      <c r="B42" s="97" t="s">
        <v>300</v>
      </c>
      <c r="C42" s="97" t="s">
        <v>159</v>
      </c>
      <c r="F42" s="98" t="s">
        <v>1118</v>
      </c>
      <c r="G42" s="98" t="s">
        <v>715</v>
      </c>
      <c r="I42" s="98" t="s">
        <v>1118</v>
      </c>
      <c r="J42" s="98" t="s">
        <v>715</v>
      </c>
      <c r="L42" s="98" t="s">
        <v>1118</v>
      </c>
      <c r="M42" s="98" t="s">
        <v>715</v>
      </c>
      <c r="O42" s="98" t="s">
        <v>1118</v>
      </c>
      <c r="P42" s="98" t="s">
        <v>715</v>
      </c>
      <c r="R42" s="98" t="s">
        <v>1118</v>
      </c>
      <c r="S42" s="98" t="s">
        <v>715</v>
      </c>
      <c r="U42" s="98" t="s">
        <v>1118</v>
      </c>
      <c r="V42" s="98" t="s">
        <v>715</v>
      </c>
      <c r="X42" s="98" t="s">
        <v>1118</v>
      </c>
      <c r="Y42" s="98" t="s">
        <v>715</v>
      </c>
      <c r="AA42" s="98" t="s">
        <v>1118</v>
      </c>
      <c r="AB42" s="98" t="s">
        <v>715</v>
      </c>
      <c r="AD42" s="98" t="s">
        <v>1118</v>
      </c>
      <c r="AE42" s="98" t="s">
        <v>715</v>
      </c>
      <c r="AG42" s="98" t="s">
        <v>1118</v>
      </c>
      <c r="AH42" s="98" t="s">
        <v>715</v>
      </c>
      <c r="AJ42" s="98" t="s">
        <v>1118</v>
      </c>
      <c r="AK42" s="98" t="s">
        <v>715</v>
      </c>
      <c r="AM42" s="98" t="s">
        <v>1118</v>
      </c>
      <c r="AN42" s="98" t="s">
        <v>715</v>
      </c>
      <c r="AP42" s="98" t="s">
        <v>1118</v>
      </c>
      <c r="AQ42" s="98" t="s">
        <v>715</v>
      </c>
      <c r="AS42" s="98" t="s">
        <v>1118</v>
      </c>
      <c r="AT42" s="98" t="s">
        <v>715</v>
      </c>
      <c r="AV42" s="98" t="s">
        <v>1118</v>
      </c>
      <c r="AW42" s="98" t="s">
        <v>715</v>
      </c>
      <c r="AY42" s="98" t="s">
        <v>1118</v>
      </c>
      <c r="AZ42" s="98" t="s">
        <v>715</v>
      </c>
      <c r="BB42" s="98" t="s">
        <v>1118</v>
      </c>
      <c r="BC42" s="98" t="s">
        <v>715</v>
      </c>
      <c r="BE42" s="98" t="s">
        <v>1118</v>
      </c>
      <c r="BF42" s="98" t="s">
        <v>715</v>
      </c>
      <c r="BG42" s="97" t="str">
        <f t="shared" si="3"/>
        <v xml:space="preserve">INSERT INTO SC_SystemeProduits(RefDimension,NomSysteme,typePresta,ligne,Quantite,formule,cte1,DateModif) values (1,'FV9','MP',13,null,'1.3*CTE1','SURFACE',now());
</v>
      </c>
      <c r="BH42" s="98"/>
      <c r="BI42" s="98"/>
      <c r="BJ42" s="97" t="str">
        <f t="shared" si="4"/>
        <v xml:space="preserve">INSERT INTO SC_SystemeProduits(RefDimension,NomSysteme,typePresta,ligne,Quantite,formule,cte1,DateModif) values (2,'FV9','MP',13,null,'1.3*CTE1','SURFACE',now());
</v>
      </c>
      <c r="BK42" s="98"/>
      <c r="BL42" s="98"/>
      <c r="BM42" s="97" t="str">
        <f t="shared" si="36"/>
        <v xml:space="preserve">INSERT INTO SC_SystemeProduits(RefDimension,NomSysteme,typePresta,ligne,Quantite,formule,cte1,DateModif) values (3,'FV9','MP',13,null,'1.3*CTE1','SURFACE',now());
</v>
      </c>
      <c r="BN42" s="98"/>
      <c r="BO42" s="98"/>
      <c r="BP42" s="97" t="str">
        <f t="shared" si="37"/>
        <v xml:space="preserve">INSERT INTO SC_SystemeProduits(RefDimension,NomSysteme,typePresta,ligne,Quantite,formule,cte1,DateModif) values (4,'FV9','MP',13,null,'1.3*CTE1','SURFACE',now());
</v>
      </c>
      <c r="BQ42" s="98"/>
      <c r="BR42" s="98"/>
      <c r="BS42" s="97" t="str">
        <f t="shared" si="38"/>
        <v xml:space="preserve">INSERT INTO SC_SystemeProduits(RefDimension,NomSysteme,typePresta,ligne,Quantite,formule,cte1,DateModif) values (5,'FV9','MP',13,null,'1.3*CTE1','SURFACE',now());
</v>
      </c>
      <c r="BT42" s="98"/>
      <c r="BU42" s="98"/>
      <c r="BV42" s="97" t="str">
        <f t="shared" si="39"/>
        <v xml:space="preserve">INSERT INTO SC_SystemeProduits(RefDimension,NomSysteme,typePresta,ligne,Quantite,formule,cte1,DateModif) values (6,'FV9','MP',13,null,'1.3*CTE1','SURFACE',now());
</v>
      </c>
      <c r="BW42" s="98"/>
      <c r="BX42" s="98"/>
      <c r="BY42" s="97" t="str">
        <f t="shared" si="40"/>
        <v xml:space="preserve">INSERT INTO SC_SystemeProduits(RefDimension,NomSysteme,typePresta,ligne,Quantite,formule,cte1,DateModif) values (7,'FV9','MP',13,null,'1.3*CTE1','SURFACE',now());
</v>
      </c>
      <c r="BZ42" s="98"/>
      <c r="CA42" s="98"/>
      <c r="CB42" s="97" t="str">
        <f t="shared" si="41"/>
        <v xml:space="preserve">INSERT INTO SC_SystemeProduits(RefDimension,NomSysteme,typePresta,ligne,Quantite,formule,cte1,DateModif) values (8,'FV9','MP',13,null,'1.3*CTE1','SURFACE',now());
</v>
      </c>
      <c r="CC42" s="98"/>
      <c r="CD42" s="98"/>
      <c r="CE42" s="97" t="str">
        <f t="shared" si="42"/>
        <v xml:space="preserve">INSERT INTO SC_SystemeProduits(RefDimension,NomSysteme,typePresta,ligne,Quantite,formule,cte1,DateModif) values (9,'FV9','MP',13,null,'1.3*CTE1','SURFACE',now());
</v>
      </c>
      <c r="CF42" s="98"/>
      <c r="CG42" s="98"/>
      <c r="CH42" s="97" t="str">
        <f t="shared" si="43"/>
        <v xml:space="preserve">INSERT INTO SC_SystemeProduits(RefDimension,NomSysteme,typePresta,ligne,Quantite,formule,cte1,DateModif) values (10,'FV9','MP',13,null,'1.3*CTE1','SURFACE',now());
</v>
      </c>
      <c r="CI42" s="98"/>
      <c r="CJ42" s="98"/>
      <c r="CK42" s="97" t="str">
        <f t="shared" si="44"/>
        <v xml:space="preserve">INSERT INTO SC_SystemeProduits(RefDimension,NomSysteme,typePresta,ligne,Quantite,formule,cte1,DateModif) values (11,'FV9','MP',13,null,'1.3*CTE1','SURFACE',now());
</v>
      </c>
      <c r="CL42" s="98"/>
      <c r="CM42" s="98"/>
      <c r="CN42" s="97" t="str">
        <f t="shared" si="45"/>
        <v xml:space="preserve">INSERT INTO SC_SystemeProduits(RefDimension,NomSysteme,typePresta,ligne,Quantite,formule,cte1,DateModif) values (12,'FV9','MP',13,null,'1.3*CTE1','SURFACE',now());
</v>
      </c>
      <c r="CO42" s="98"/>
      <c r="CP42" s="98"/>
      <c r="CQ42" s="97" t="str">
        <f t="shared" si="46"/>
        <v xml:space="preserve">INSERT INTO SC_SystemeProduits(RefDimension,NomSysteme,typePresta,ligne,Quantite,formule,cte1,DateModif) values (13,'FV9','MP',13,null,'1.3*CTE1','SURFACE',now());
</v>
      </c>
      <c r="CR42" s="98"/>
      <c r="CS42" s="98"/>
      <c r="CT42" s="97" t="str">
        <f t="shared" si="47"/>
        <v xml:space="preserve">INSERT INTO SC_SystemeProduits(RefDimension,NomSysteme,typePresta,ligne,Quantite,formule,cte1,DateModif) values (14,'FV9','MP',13,null,'1.3*CTE1','SURFACE',now());
</v>
      </c>
      <c r="CU42" s="98"/>
      <c r="CV42" s="98"/>
      <c r="CW42" s="97" t="str">
        <f t="shared" si="48"/>
        <v xml:space="preserve">INSERT INTO SC_SystemeProduits(RefDimension,NomSysteme,typePresta,ligne,Quantite,formule,cte1,DateModif) values (15,'FV9','MP',13,null,'1.3*CTE1','SURFACE',now());
</v>
      </c>
      <c r="CX42" s="98"/>
      <c r="CY42" s="98"/>
      <c r="CZ42" s="97" t="str">
        <f t="shared" si="49"/>
        <v xml:space="preserve">INSERT INTO SC_SystemeProduits(RefDimension,NomSysteme,typePresta,ligne,Quantite,formule,cte1,DateModif) values (16,'FV9','MP',13,null,'1.3*CTE1','SURFACE',now());
</v>
      </c>
      <c r="DA42" s="98"/>
      <c r="DB42" s="98"/>
      <c r="DC42" s="97" t="str">
        <f t="shared" si="50"/>
        <v xml:space="preserve">INSERT INTO SC_SystemeProduits(RefDimension,NomSysteme,typePresta,ligne,Quantite,formule,cte1,DateModif) values (17,'FV9','MP',13,null,'1.3*CTE1','SURFACE',now());
</v>
      </c>
      <c r="DD42" s="98"/>
      <c r="DE42" s="98"/>
      <c r="DF42" s="97" t="str">
        <f t="shared" si="51"/>
        <v xml:space="preserve">INSERT INTO SC_SystemeProduits(RefDimension,NomSysteme,typePresta,ligne,Quantite,formule,cte1,DateModif) values (18,'FV9','MP',13,null,'1.3*CTE1','SURFACE',now());
</v>
      </c>
      <c r="DG42" s="98"/>
      <c r="DH42" s="98"/>
    </row>
    <row r="43" spans="1:112" x14ac:dyDescent="0.25">
      <c r="BG43" s="66" t="str">
        <f t="shared" si="3"/>
        <v/>
      </c>
      <c r="BJ43" s="66" t="str">
        <f t="shared" si="4"/>
        <v/>
      </c>
      <c r="BM43" s="66" t="str">
        <f t="shared" si="36"/>
        <v/>
      </c>
      <c r="BP43" s="66" t="str">
        <f t="shared" si="37"/>
        <v/>
      </c>
      <c r="BS43" s="66" t="str">
        <f t="shared" si="38"/>
        <v/>
      </c>
      <c r="BV43" s="66" t="str">
        <f t="shared" si="39"/>
        <v/>
      </c>
      <c r="BY43" s="66" t="str">
        <f t="shared" si="40"/>
        <v/>
      </c>
      <c r="CB43" s="66" t="str">
        <f t="shared" si="41"/>
        <v/>
      </c>
      <c r="CE43" s="66" t="str">
        <f t="shared" si="42"/>
        <v/>
      </c>
      <c r="CH43" s="66" t="str">
        <f t="shared" si="43"/>
        <v/>
      </c>
      <c r="CK43" s="66" t="str">
        <f t="shared" si="44"/>
        <v/>
      </c>
      <c r="CN43" s="66" t="str">
        <f t="shared" si="45"/>
        <v/>
      </c>
      <c r="CQ43" s="66" t="str">
        <f t="shared" si="46"/>
        <v/>
      </c>
      <c r="CT43" s="66" t="str">
        <f t="shared" si="47"/>
        <v/>
      </c>
      <c r="CW43" s="66" t="str">
        <f t="shared" si="48"/>
        <v/>
      </c>
      <c r="CZ43" s="66" t="str">
        <f t="shared" si="49"/>
        <v/>
      </c>
      <c r="DC43" s="66" t="str">
        <f t="shared" si="50"/>
        <v/>
      </c>
      <c r="DF43" s="66" t="str">
        <f t="shared" si="51"/>
        <v/>
      </c>
    </row>
    <row r="44" spans="1:112" x14ac:dyDescent="0.25">
      <c r="BG44" s="66" t="str">
        <f t="shared" si="3"/>
        <v/>
      </c>
      <c r="BJ44" s="66" t="str">
        <f t="shared" si="4"/>
        <v/>
      </c>
      <c r="BM44" s="66" t="str">
        <f t="shared" si="36"/>
        <v/>
      </c>
      <c r="BP44" s="66" t="str">
        <f t="shared" si="37"/>
        <v/>
      </c>
      <c r="BS44" s="66" t="str">
        <f t="shared" si="38"/>
        <v/>
      </c>
      <c r="BV44" s="66" t="str">
        <f t="shared" si="39"/>
        <v/>
      </c>
      <c r="BY44" s="66" t="str">
        <f t="shared" si="40"/>
        <v/>
      </c>
      <c r="CB44" s="66" t="str">
        <f t="shared" si="41"/>
        <v/>
      </c>
      <c r="CE44" s="66" t="str">
        <f t="shared" si="42"/>
        <v/>
      </c>
      <c r="CH44" s="66" t="str">
        <f t="shared" si="43"/>
        <v/>
      </c>
      <c r="CK44" s="66" t="str">
        <f t="shared" si="44"/>
        <v/>
      </c>
      <c r="CN44" s="66" t="str">
        <f t="shared" si="45"/>
        <v/>
      </c>
      <c r="CQ44" s="66" t="str">
        <f t="shared" si="46"/>
        <v/>
      </c>
      <c r="CT44" s="66" t="str">
        <f t="shared" si="47"/>
        <v/>
      </c>
      <c r="CW44" s="66" t="str">
        <f t="shared" si="48"/>
        <v/>
      </c>
      <c r="CZ44" s="66" t="str">
        <f t="shared" si="49"/>
        <v/>
      </c>
      <c r="DC44" s="66" t="str">
        <f t="shared" si="50"/>
        <v/>
      </c>
      <c r="DF44" s="66" t="str">
        <f t="shared" si="51"/>
        <v/>
      </c>
    </row>
    <row r="45" spans="1:112" x14ac:dyDescent="0.25">
      <c r="BG45" s="66" t="str">
        <f t="shared" si="3"/>
        <v/>
      </c>
      <c r="BJ45" s="66" t="str">
        <f t="shared" si="4"/>
        <v/>
      </c>
      <c r="BM45" s="66" t="str">
        <f t="shared" si="36"/>
        <v/>
      </c>
      <c r="BP45" s="66" t="str">
        <f t="shared" si="37"/>
        <v/>
      </c>
      <c r="BS45" s="66" t="str">
        <f t="shared" si="38"/>
        <v/>
      </c>
      <c r="BV45" s="66" t="str">
        <f t="shared" si="39"/>
        <v/>
      </c>
      <c r="BY45" s="66" t="str">
        <f t="shared" si="40"/>
        <v/>
      </c>
      <c r="CB45" s="66" t="str">
        <f t="shared" si="41"/>
        <v/>
      </c>
      <c r="CE45" s="66" t="str">
        <f t="shared" si="42"/>
        <v/>
      </c>
      <c r="CH45" s="66" t="str">
        <f t="shared" si="43"/>
        <v/>
      </c>
      <c r="CK45" s="66" t="str">
        <f t="shared" si="44"/>
        <v/>
      </c>
      <c r="CN45" s="66" t="str">
        <f t="shared" si="45"/>
        <v/>
      </c>
      <c r="CQ45" s="66" t="str">
        <f t="shared" si="46"/>
        <v/>
      </c>
      <c r="CT45" s="66" t="str">
        <f t="shared" si="47"/>
        <v/>
      </c>
      <c r="CW45" s="66" t="str">
        <f t="shared" si="48"/>
        <v/>
      </c>
      <c r="CZ45" s="66" t="str">
        <f t="shared" si="49"/>
        <v/>
      </c>
      <c r="DC45" s="66" t="str">
        <f t="shared" si="50"/>
        <v/>
      </c>
      <c r="DF45" s="66" t="str">
        <f t="shared" si="51"/>
        <v/>
      </c>
    </row>
    <row r="46" spans="1:112" x14ac:dyDescent="0.25">
      <c r="BG46" s="66"/>
      <c r="BJ46" s="6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tabColor rgb="FFFF0000"/>
  </sheetPr>
  <dimension ref="A1:DH43"/>
  <sheetViews>
    <sheetView topLeftCell="A15" zoomScale="70" zoomScaleNormal="70" workbookViewId="0">
      <selection activeCell="F42" sqref="F42"/>
    </sheetView>
  </sheetViews>
  <sheetFormatPr baseColWidth="10" defaultRowHeight="15" x14ac:dyDescent="0.25"/>
  <cols>
    <col min="1" max="1" width="5.42578125" style="90" customWidth="1"/>
    <col min="3" max="3" width="35.28515625" customWidth="1"/>
    <col min="5" max="5" width="13.140625" customWidth="1"/>
    <col min="6" max="7" width="13.140625" style="90" customWidth="1"/>
    <col min="8" max="8" width="13.140625" customWidth="1"/>
    <col min="9" max="10" width="13.140625" style="90" customWidth="1"/>
    <col min="11" max="11" width="13.140625" customWidth="1"/>
    <col min="12" max="13" width="13.140625" style="90" customWidth="1"/>
    <col min="14" max="14" width="13.140625" customWidth="1"/>
    <col min="15" max="16" width="13.140625" style="90" customWidth="1"/>
    <col min="17" max="17" width="13.140625" customWidth="1"/>
    <col min="18" max="19" width="13.140625" style="90" customWidth="1"/>
    <col min="20" max="20" width="13.140625" customWidth="1"/>
    <col min="21" max="22" width="13.140625" style="90" customWidth="1"/>
    <col min="23" max="23" width="13.140625" customWidth="1"/>
    <col min="24" max="25" width="13.140625" style="90" customWidth="1"/>
    <col min="26" max="26" width="13.140625" customWidth="1"/>
    <col min="27" max="28" width="13.140625" style="90" customWidth="1"/>
    <col min="29" max="29" width="13.140625" customWidth="1"/>
    <col min="30" max="31" width="13.140625" style="90" customWidth="1"/>
    <col min="32" max="32" width="13.140625" customWidth="1"/>
    <col min="33" max="34" width="13.140625" style="90" customWidth="1"/>
    <col min="35" max="35" width="13.140625" customWidth="1"/>
    <col min="36" max="37" width="13.140625" style="90" customWidth="1"/>
    <col min="38" max="38" width="13.140625" customWidth="1"/>
    <col min="39" max="40" width="13.140625" style="90" customWidth="1"/>
    <col min="41" max="41" width="13.140625" customWidth="1"/>
    <col min="42" max="43" width="13.140625" style="90" customWidth="1"/>
    <col min="44" max="44" width="13.140625" customWidth="1"/>
    <col min="45" max="46" width="13.140625" style="90" customWidth="1"/>
    <col min="47" max="47" width="13.140625" customWidth="1"/>
    <col min="48" max="49" width="13.140625" style="90" customWidth="1"/>
    <col min="50" max="50" width="13.140625" customWidth="1"/>
    <col min="51" max="52" width="13.140625" style="90" customWidth="1"/>
    <col min="53" max="53" width="13.140625" customWidth="1"/>
    <col min="54" max="55" width="13.140625" style="90" customWidth="1"/>
    <col min="56" max="56" width="13.140625" customWidth="1"/>
    <col min="57" max="58" width="13.140625" style="90" customWidth="1"/>
    <col min="59" max="59" width="3.28515625" customWidth="1"/>
    <col min="60" max="61" width="3.28515625" style="90" customWidth="1"/>
    <col min="62" max="62" width="3.28515625" customWidth="1"/>
    <col min="63" max="64" width="3.28515625" style="90" customWidth="1"/>
    <col min="65" max="65" width="3.28515625" customWidth="1"/>
    <col min="66" max="67" width="3.28515625" style="90" customWidth="1"/>
    <col min="68" max="68" width="3.28515625" customWidth="1"/>
    <col min="69" max="70" width="3.28515625" style="90" customWidth="1"/>
    <col min="71" max="71" width="3.28515625" customWidth="1"/>
    <col min="72" max="73" width="3.28515625" style="90" customWidth="1"/>
    <col min="74" max="74" width="3.28515625" customWidth="1"/>
    <col min="75" max="76" width="3.28515625" style="90" customWidth="1"/>
    <col min="77" max="77" width="3.28515625" customWidth="1"/>
    <col min="78" max="79" width="3.28515625" style="90" customWidth="1"/>
    <col min="80" max="80" width="3.28515625" customWidth="1"/>
    <col min="81" max="82" width="3.28515625" style="90" customWidth="1"/>
    <col min="83" max="83" width="3.28515625" customWidth="1"/>
    <col min="84" max="85" width="3.28515625" style="90" customWidth="1"/>
    <col min="86" max="86" width="3.28515625" customWidth="1"/>
    <col min="87" max="88" width="3.28515625" style="90" customWidth="1"/>
    <col min="89" max="89" width="3.28515625" customWidth="1"/>
    <col min="90" max="91" width="3.28515625" style="90" customWidth="1"/>
    <col min="92" max="92" width="3.28515625" customWidth="1"/>
    <col min="93" max="94" width="3.28515625" style="90" customWidth="1"/>
    <col min="95" max="95" width="3.28515625" customWidth="1"/>
    <col min="96" max="97" width="3.28515625" style="90" customWidth="1"/>
    <col min="98" max="98" width="3.28515625" customWidth="1"/>
    <col min="99" max="100" width="3.28515625" style="90" customWidth="1"/>
    <col min="101" max="101" width="3.28515625" customWidth="1"/>
    <col min="102" max="103" width="3.28515625" style="90" customWidth="1"/>
    <col min="104" max="104" width="3.28515625" customWidth="1"/>
    <col min="105" max="106" width="3.28515625" style="90" customWidth="1"/>
    <col min="107" max="107" width="3.28515625" customWidth="1"/>
    <col min="108" max="109" width="3.28515625" style="90" customWidth="1"/>
    <col min="110" max="110" width="3.28515625" customWidth="1"/>
    <col min="111" max="112" width="3.28515625" style="90" customWidth="1"/>
  </cols>
  <sheetData>
    <row r="1" spans="1:112" x14ac:dyDescent="0.25">
      <c r="A1" s="90" t="s">
        <v>679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s="20" customFormat="1" x14ac:dyDescent="0.25">
      <c r="A4" s="99">
        <f>IF(B4="MATIERE",VLOOKUP($C4,MATIERE!$B$2:$K$601,10,0),IF(B4="MOA",VLOOKUP($C4,ATELIER!$B$2:$K$291,10,0),IF(B4="MOC",VLOOKUP($C4,CHANTIER!$B$2:$K$291,10,0),IF(B4="MP",VLOOKUP($C4,MINIPELLE!$B$2:$K$291,10,0),""))))</f>
        <v>503</v>
      </c>
      <c r="B4" s="91" t="s">
        <v>295</v>
      </c>
      <c r="C4" s="92" t="s">
        <v>1739</v>
      </c>
      <c r="D4" s="91"/>
      <c r="E4" s="91"/>
      <c r="F4" s="90"/>
      <c r="G4" s="90"/>
      <c r="H4" s="69" t="s">
        <v>2054</v>
      </c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89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/>
      </c>
      <c r="BH4" s="90"/>
      <c r="BI4" s="90"/>
      <c r="BJ4" s="89" t="str">
        <f t="shared" ref="BJ4:BJ3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(2,'FV5','MATIERE',503,PR1_OK+CHASSE_GRAV_NAVES+CHASSE_GRAV_INAUTECH+CHASSE_GRAV_AQUATIRIS+CHASSE_GRAV_CLAPET+CHASSE_GRAV_BROYEUR,null,null,now());
</v>
      </c>
      <c r="BK4" s="90"/>
      <c r="BL4" s="90"/>
      <c r="BM4" s="89" t="str">
        <f t="shared" ref="BM4:BM34" si="1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/>
      </c>
      <c r="BN4" s="90"/>
      <c r="BO4" s="90"/>
      <c r="BP4" s="89" t="str">
        <f t="shared" ref="BP4:DF4" si="2">IF(AND(N4="",O4=""),"",SUBSTITUTE(SUBSTITUTE(SUBSTITUTE(SUBSTITUTE(SUBSTITUTE(SUBSTITUTE(SUBSTITUTE($BH$1,"#SYSTEME#",$A$1),"#DIM#",N$1),"#TYPE#",$B4),"#LIGNE#",$A4),"#Q#",IF(O4="",SUBSTITUTE(N4,",","."),"null")),"#FORMULE#",IF(O4="","null",CONCATENATE("'",O4,"'"))),"#CTE#",IF(P4="","null",CONCATENATE("'",P4,"'"))))</f>
        <v/>
      </c>
      <c r="BQ4" s="90"/>
      <c r="BR4" s="90"/>
      <c r="BS4" s="89" t="str">
        <f t="shared" si="2"/>
        <v/>
      </c>
      <c r="BT4" s="90"/>
      <c r="BU4" s="90"/>
      <c r="BV4" s="89" t="str">
        <f t="shared" si="2"/>
        <v/>
      </c>
      <c r="BW4" s="90"/>
      <c r="BX4" s="90"/>
      <c r="BY4" s="89" t="str">
        <f t="shared" si="2"/>
        <v/>
      </c>
      <c r="BZ4" s="90"/>
      <c r="CA4" s="90"/>
      <c r="CB4" s="89" t="str">
        <f t="shared" si="2"/>
        <v/>
      </c>
      <c r="CC4" s="90"/>
      <c r="CD4" s="90"/>
      <c r="CE4" s="89" t="str">
        <f t="shared" si="2"/>
        <v/>
      </c>
      <c r="CF4" s="90"/>
      <c r="CG4" s="90"/>
      <c r="CH4" s="89" t="str">
        <f t="shared" si="2"/>
        <v/>
      </c>
      <c r="CI4" s="90"/>
      <c r="CJ4" s="90"/>
      <c r="CK4" s="89" t="str">
        <f t="shared" si="2"/>
        <v/>
      </c>
      <c r="CL4" s="90"/>
      <c r="CM4" s="90"/>
      <c r="CN4" s="89" t="str">
        <f t="shared" si="2"/>
        <v/>
      </c>
      <c r="CO4" s="90"/>
      <c r="CP4" s="90"/>
      <c r="CQ4" s="89" t="str">
        <f t="shared" si="2"/>
        <v/>
      </c>
      <c r="CR4" s="90"/>
      <c r="CS4" s="90"/>
      <c r="CT4" s="89" t="str">
        <f t="shared" si="2"/>
        <v/>
      </c>
      <c r="CU4" s="90"/>
      <c r="CV4" s="90"/>
      <c r="CW4" s="89" t="str">
        <f t="shared" si="2"/>
        <v/>
      </c>
      <c r="CX4" s="90"/>
      <c r="CY4" s="90"/>
      <c r="CZ4" s="89" t="str">
        <f t="shared" si="2"/>
        <v/>
      </c>
      <c r="DA4" s="90"/>
      <c r="DB4" s="90"/>
      <c r="DC4" s="89" t="str">
        <f t="shared" si="2"/>
        <v/>
      </c>
      <c r="DD4" s="90"/>
      <c r="DE4" s="90"/>
      <c r="DF4" s="89" t="str">
        <f t="shared" si="2"/>
        <v/>
      </c>
      <c r="DG4" s="90"/>
      <c r="DH4" s="90"/>
    </row>
    <row r="5" spans="1:112" s="89" customFormat="1" x14ac:dyDescent="0.25">
      <c r="A5" s="99">
        <f>IF(B5="MATIERE",VLOOKUP($C5,MATIERE!$B$2:$K$601,10,0),IF(B5="MOA",VLOOKUP($C5,ATELIER!$B$2:$K$291,10,0),IF(B5="MOC",VLOOKUP($C5,CHANTIER!$B$2:$K$291,10,0),IF(B5="MP",VLOOKUP($C5,MINIPELLE!$B$2:$K$291,10,0),""))))</f>
        <v>504</v>
      </c>
      <c r="B5" s="91" t="s">
        <v>295</v>
      </c>
      <c r="C5" s="92" t="s">
        <v>1740</v>
      </c>
      <c r="D5" s="91"/>
      <c r="E5" s="91"/>
      <c r="F5" s="90"/>
      <c r="G5" s="90"/>
      <c r="H5" s="69"/>
      <c r="I5" s="69"/>
      <c r="J5" s="69"/>
      <c r="K5" s="69" t="s">
        <v>2054</v>
      </c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89" t="str">
        <f t="shared" ref="BG5:BG34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H5" s="90"/>
      <c r="BI5" s="90"/>
      <c r="BJ5" s="89" t="str">
        <f t="shared" si="0"/>
        <v/>
      </c>
      <c r="BK5" s="90"/>
      <c r="BL5" s="90"/>
      <c r="BM5" s="89" t="str">
        <f t="shared" si="1"/>
        <v xml:space="preserve">INSERT INTO SC_SystemeProduits(RefDimension,NomSysteme,typePresta,ligne,Quantite,formule,cte1,DateModif) values (3,'FV5','MATIERE',504,PR1_OK+CHASSE_GRAV_NAVES+CHASSE_GRAV_INAUTECH+CHASSE_GRAV_AQUATIRIS+CHASSE_GRAV_CLAPET+CHASSE_GRAV_BROYEUR,null,null,now());
</v>
      </c>
      <c r="BN5" s="90"/>
      <c r="BO5" s="90"/>
      <c r="BP5" s="89" t="str">
        <f t="shared" ref="BP5:BP34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/>
      </c>
      <c r="BQ5" s="90"/>
      <c r="BR5" s="90"/>
      <c r="BS5" s="89" t="str">
        <f t="shared" ref="BS5:BS34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/>
      </c>
      <c r="BT5" s="90"/>
      <c r="BU5" s="90"/>
      <c r="BV5" s="89" t="str">
        <f t="shared" ref="BV5:BV34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/>
      </c>
      <c r="BW5" s="90"/>
      <c r="BX5" s="90"/>
      <c r="BY5" s="89" t="str">
        <f t="shared" ref="BY5:BY34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/>
      </c>
      <c r="BZ5" s="90"/>
      <c r="CA5" s="90"/>
      <c r="CB5" s="89" t="str">
        <f t="shared" ref="CB5:CB34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/>
      </c>
      <c r="CC5" s="90"/>
      <c r="CD5" s="90"/>
      <c r="CE5" s="89" t="str">
        <f t="shared" ref="CE5:CE34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/>
      </c>
      <c r="CF5" s="90"/>
      <c r="CG5" s="90"/>
      <c r="CH5" s="89" t="str">
        <f t="shared" ref="CH5:CH34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/>
      </c>
      <c r="CI5" s="90"/>
      <c r="CJ5" s="90"/>
      <c r="CK5" s="89" t="str">
        <f t="shared" ref="CK5:CK34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/>
      </c>
      <c r="CL5" s="90"/>
      <c r="CM5" s="90"/>
      <c r="CN5" s="89" t="str">
        <f t="shared" ref="CN5:CN34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O5" s="90"/>
      <c r="CP5" s="90"/>
      <c r="CQ5" s="89" t="str">
        <f t="shared" ref="CQ5:CQ34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R5" s="90"/>
      <c r="CS5" s="90"/>
      <c r="CT5" s="89" t="str">
        <f t="shared" ref="CT5:CT34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U5" s="90"/>
      <c r="CV5" s="90"/>
      <c r="CW5" s="89" t="str">
        <f t="shared" ref="CW5:CW34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X5" s="90"/>
      <c r="CY5" s="90"/>
      <c r="CZ5" s="89" t="str">
        <f t="shared" ref="CZ5:CZ34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A5" s="90"/>
      <c r="DB5" s="90"/>
      <c r="DC5" s="89" t="str">
        <f t="shared" ref="DC5:DC34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D5" s="90"/>
      <c r="DE5" s="90"/>
      <c r="DF5" s="89" t="str">
        <f t="shared" ref="DF5:DF34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  <c r="DG5" s="90"/>
      <c r="DH5" s="90"/>
    </row>
    <row r="6" spans="1:112" s="89" customFormat="1" x14ac:dyDescent="0.25">
      <c r="A6" s="99">
        <f>IF(B6="MATIERE",VLOOKUP($C6,MATIERE!$B$2:$K$601,10,0),IF(B6="MOA",VLOOKUP($C6,ATELIER!$B$2:$K$291,10,0),IF(B6="MOC",VLOOKUP($C6,CHANTIER!$B$2:$K$291,10,0),IF(B6="MP",VLOOKUP($C6,MINIPELLE!$B$2:$K$291,10,0),""))))</f>
        <v>505</v>
      </c>
      <c r="B6" s="91" t="s">
        <v>295</v>
      </c>
      <c r="C6" s="92" t="s">
        <v>1741</v>
      </c>
      <c r="D6" s="91"/>
      <c r="E6" s="91"/>
      <c r="F6" s="90"/>
      <c r="G6" s="90"/>
      <c r="H6" s="69"/>
      <c r="I6" s="69"/>
      <c r="J6" s="69"/>
      <c r="K6" s="69"/>
      <c r="L6" s="69"/>
      <c r="M6" s="69"/>
      <c r="N6" s="69" t="s">
        <v>2054</v>
      </c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89" t="str">
        <f t="shared" si="3"/>
        <v/>
      </c>
      <c r="BH6" s="90"/>
      <c r="BI6" s="90"/>
      <c r="BJ6" s="89" t="str">
        <f t="shared" si="0"/>
        <v/>
      </c>
      <c r="BK6" s="90"/>
      <c r="BL6" s="90"/>
      <c r="BM6" s="89" t="str">
        <f t="shared" si="1"/>
        <v/>
      </c>
      <c r="BN6" s="90"/>
      <c r="BO6" s="90"/>
      <c r="BP6" s="89" t="str">
        <f t="shared" si="4"/>
        <v xml:space="preserve">INSERT INTO SC_SystemeProduits(RefDimension,NomSysteme,typePresta,ligne,Quantite,formule,cte1,DateModif) values (4,'FV5','MATIERE',505,PR1_OK+CHASSE_GRAV_NAVES+CHASSE_GRAV_INAUTECH+CHASSE_GRAV_AQUATIRIS+CHASSE_GRAV_CLAPET+CHASSE_GRAV_BROYEUR,null,null,now());
</v>
      </c>
      <c r="BQ6" s="90"/>
      <c r="BR6" s="90"/>
      <c r="BS6" s="89" t="str">
        <f t="shared" si="5"/>
        <v/>
      </c>
      <c r="BT6" s="90"/>
      <c r="BU6" s="90"/>
      <c r="BV6" s="89" t="str">
        <f t="shared" si="6"/>
        <v/>
      </c>
      <c r="BW6" s="90"/>
      <c r="BX6" s="90"/>
      <c r="BY6" s="89" t="str">
        <f t="shared" si="7"/>
        <v/>
      </c>
      <c r="BZ6" s="90"/>
      <c r="CA6" s="90"/>
      <c r="CB6" s="89" t="str">
        <f t="shared" si="8"/>
        <v/>
      </c>
      <c r="CC6" s="90"/>
      <c r="CD6" s="90"/>
      <c r="CE6" s="89" t="str">
        <f t="shared" si="9"/>
        <v/>
      </c>
      <c r="CF6" s="90"/>
      <c r="CG6" s="90"/>
      <c r="CH6" s="89" t="str">
        <f t="shared" si="10"/>
        <v/>
      </c>
      <c r="CI6" s="90"/>
      <c r="CJ6" s="90"/>
      <c r="CK6" s="89" t="str">
        <f t="shared" si="11"/>
        <v/>
      </c>
      <c r="CL6" s="90"/>
      <c r="CM6" s="90"/>
      <c r="CN6" s="89" t="str">
        <f t="shared" si="12"/>
        <v/>
      </c>
      <c r="CO6" s="90"/>
      <c r="CP6" s="90"/>
      <c r="CQ6" s="89" t="str">
        <f t="shared" si="13"/>
        <v/>
      </c>
      <c r="CR6" s="90"/>
      <c r="CS6" s="90"/>
      <c r="CT6" s="89" t="str">
        <f t="shared" si="14"/>
        <v/>
      </c>
      <c r="CU6" s="90"/>
      <c r="CV6" s="90"/>
      <c r="CW6" s="89" t="str">
        <f t="shared" si="15"/>
        <v/>
      </c>
      <c r="CX6" s="90"/>
      <c r="CY6" s="90"/>
      <c r="CZ6" s="89" t="str">
        <f t="shared" si="16"/>
        <v/>
      </c>
      <c r="DA6" s="90"/>
      <c r="DB6" s="90"/>
      <c r="DC6" s="89" t="str">
        <f t="shared" si="17"/>
        <v/>
      </c>
      <c r="DD6" s="90"/>
      <c r="DE6" s="90"/>
      <c r="DF6" s="89" t="str">
        <f t="shared" si="18"/>
        <v/>
      </c>
      <c r="DG6" s="90"/>
      <c r="DH6" s="90"/>
    </row>
    <row r="7" spans="1:112" s="89" customFormat="1" x14ac:dyDescent="0.25">
      <c r="A7" s="99">
        <f>IF(B7="MATIERE",VLOOKUP($C7,MATIERE!$B$2:$K$601,10,0),IF(B7="MOA",VLOOKUP($C7,ATELIER!$B$2:$K$291,10,0),IF(B7="MOC",VLOOKUP($C7,CHANTIER!$B$2:$K$291,10,0),IF(B7="MP",VLOOKUP($C7,MINIPELLE!$B$2:$K$291,10,0),""))))</f>
        <v>506</v>
      </c>
      <c r="B7" s="91" t="s">
        <v>295</v>
      </c>
      <c r="C7" s="92" t="s">
        <v>1742</v>
      </c>
      <c r="D7" s="91"/>
      <c r="E7" s="91"/>
      <c r="F7" s="90"/>
      <c r="G7" s="90"/>
      <c r="H7" s="69"/>
      <c r="I7" s="69"/>
      <c r="J7" s="69"/>
      <c r="K7" s="69"/>
      <c r="L7" s="69"/>
      <c r="M7" s="69"/>
      <c r="N7" s="69"/>
      <c r="O7" s="69"/>
      <c r="P7" s="69"/>
      <c r="Q7" s="69" t="s">
        <v>2054</v>
      </c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89" t="str">
        <f t="shared" si="3"/>
        <v/>
      </c>
      <c r="BH7" s="90"/>
      <c r="BI7" s="90"/>
      <c r="BJ7" s="89" t="str">
        <f t="shared" si="0"/>
        <v/>
      </c>
      <c r="BK7" s="90"/>
      <c r="BL7" s="90"/>
      <c r="BM7" s="89" t="str">
        <f t="shared" si="1"/>
        <v/>
      </c>
      <c r="BN7" s="90"/>
      <c r="BO7" s="90"/>
      <c r="BP7" s="89" t="str">
        <f t="shared" si="4"/>
        <v/>
      </c>
      <c r="BQ7" s="90"/>
      <c r="BR7" s="90"/>
      <c r="BS7" s="89" t="str">
        <f t="shared" si="5"/>
        <v xml:space="preserve">INSERT INTO SC_SystemeProduits(RefDimension,NomSysteme,typePresta,ligne,Quantite,formule,cte1,DateModif) values (5,'FV5','MATIERE',506,PR1_OK+CHASSE_GRAV_NAVES+CHASSE_GRAV_INAUTECH+CHASSE_GRAV_AQUATIRIS+CHASSE_GRAV_CLAPET+CHASSE_GRAV_BROYEUR,null,null,now());
</v>
      </c>
      <c r="BT7" s="90"/>
      <c r="BU7" s="90"/>
      <c r="BV7" s="89" t="str">
        <f t="shared" si="6"/>
        <v/>
      </c>
      <c r="BW7" s="90"/>
      <c r="BX7" s="90"/>
      <c r="BY7" s="89" t="str">
        <f t="shared" si="7"/>
        <v/>
      </c>
      <c r="BZ7" s="90"/>
      <c r="CA7" s="90"/>
      <c r="CB7" s="89" t="str">
        <f t="shared" si="8"/>
        <v/>
      </c>
      <c r="CC7" s="90"/>
      <c r="CD7" s="90"/>
      <c r="CE7" s="89" t="str">
        <f t="shared" si="9"/>
        <v/>
      </c>
      <c r="CF7" s="90"/>
      <c r="CG7" s="90"/>
      <c r="CH7" s="89" t="str">
        <f t="shared" si="10"/>
        <v/>
      </c>
      <c r="CI7" s="90"/>
      <c r="CJ7" s="90"/>
      <c r="CK7" s="89" t="str">
        <f t="shared" si="11"/>
        <v/>
      </c>
      <c r="CL7" s="90"/>
      <c r="CM7" s="90"/>
      <c r="CN7" s="89" t="str">
        <f t="shared" si="12"/>
        <v/>
      </c>
      <c r="CO7" s="90"/>
      <c r="CP7" s="90"/>
      <c r="CQ7" s="89" t="str">
        <f t="shared" si="13"/>
        <v/>
      </c>
      <c r="CR7" s="90"/>
      <c r="CS7" s="90"/>
      <c r="CT7" s="89" t="str">
        <f t="shared" si="14"/>
        <v/>
      </c>
      <c r="CU7" s="90"/>
      <c r="CV7" s="90"/>
      <c r="CW7" s="89" t="str">
        <f t="shared" si="15"/>
        <v/>
      </c>
      <c r="CX7" s="90"/>
      <c r="CY7" s="90"/>
      <c r="CZ7" s="89" t="str">
        <f t="shared" si="16"/>
        <v/>
      </c>
      <c r="DA7" s="90"/>
      <c r="DB7" s="90"/>
      <c r="DC7" s="89" t="str">
        <f t="shared" si="17"/>
        <v/>
      </c>
      <c r="DD7" s="90"/>
      <c r="DE7" s="90"/>
      <c r="DF7" s="89" t="str">
        <f t="shared" si="18"/>
        <v/>
      </c>
      <c r="DG7" s="90"/>
      <c r="DH7" s="90"/>
    </row>
    <row r="8" spans="1:112" s="91" customFormat="1" x14ac:dyDescent="0.25">
      <c r="A8" s="100">
        <f>IF(B8="MATIERE",VLOOKUP($C8,MATIERE!$B$2:$K$601,10,0),IF(B8="MOA",VLOOKUP($C8,ATELIER!$B$2:$K$291,10,0),IF(B8="MOC",VLOOKUP($C8,CHANTIER!$B$2:$K$291,10,0),IF(B8="MP",VLOOKUP($C8,MINIPELLE!$B$2:$K$291,10,0),""))))</f>
        <v>508</v>
      </c>
      <c r="B8" s="91" t="s">
        <v>295</v>
      </c>
      <c r="C8" s="92" t="s">
        <v>1744</v>
      </c>
      <c r="F8" s="90"/>
      <c r="G8" s="90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 t="s">
        <v>2054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91" t="str">
        <f t="shared" si="3"/>
        <v/>
      </c>
      <c r="BH8" s="90"/>
      <c r="BI8" s="90"/>
      <c r="BJ8" s="91" t="str">
        <f t="shared" si="0"/>
        <v/>
      </c>
      <c r="BK8" s="90"/>
      <c r="BL8" s="90"/>
      <c r="BM8" s="91" t="str">
        <f t="shared" si="1"/>
        <v/>
      </c>
      <c r="BN8" s="90"/>
      <c r="BO8" s="90"/>
      <c r="BP8" s="91" t="str">
        <f t="shared" si="4"/>
        <v/>
      </c>
      <c r="BQ8" s="90"/>
      <c r="BR8" s="90"/>
      <c r="BS8" s="91" t="str">
        <f t="shared" si="5"/>
        <v/>
      </c>
      <c r="BT8" s="90"/>
      <c r="BU8" s="90"/>
      <c r="BV8" s="91" t="str">
        <f t="shared" si="6"/>
        <v xml:space="preserve">INSERT INTO SC_SystemeProduits(RefDimension,NomSysteme,typePresta,ligne,Quantite,formule,cte1,DateModif) values (6,'FV5','MATIERE',508,PR1_OK+CHASSE_GRAV_NAVES+CHASSE_GRAV_INAUTECH+CHASSE_GRAV_AQUATIRIS+CHASSE_GRAV_CLAPET+CHASSE_GRAV_BROYEUR,null,null,now());
</v>
      </c>
      <c r="BW8" s="90"/>
      <c r="BX8" s="90"/>
      <c r="BY8" s="91" t="str">
        <f t="shared" si="7"/>
        <v/>
      </c>
      <c r="BZ8" s="90"/>
      <c r="CA8" s="90"/>
      <c r="CB8" s="91" t="str">
        <f t="shared" si="8"/>
        <v/>
      </c>
      <c r="CC8" s="90"/>
      <c r="CD8" s="90"/>
      <c r="CE8" s="91" t="str">
        <f t="shared" si="9"/>
        <v/>
      </c>
      <c r="CF8" s="90"/>
      <c r="CG8" s="90"/>
      <c r="CH8" s="91" t="str">
        <f t="shared" si="10"/>
        <v/>
      </c>
      <c r="CI8" s="90"/>
      <c r="CJ8" s="90"/>
      <c r="CK8" s="91" t="str">
        <f t="shared" si="11"/>
        <v/>
      </c>
      <c r="CL8" s="90"/>
      <c r="CM8" s="90"/>
      <c r="CN8" s="91" t="str">
        <f t="shared" si="12"/>
        <v/>
      </c>
      <c r="CO8" s="90"/>
      <c r="CP8" s="90"/>
      <c r="CQ8" s="91" t="str">
        <f t="shared" si="13"/>
        <v/>
      </c>
      <c r="CR8" s="90"/>
      <c r="CS8" s="90"/>
      <c r="CT8" s="91" t="str">
        <f t="shared" si="14"/>
        <v/>
      </c>
      <c r="CU8" s="90"/>
      <c r="CV8" s="90"/>
      <c r="CW8" s="91" t="str">
        <f t="shared" si="15"/>
        <v/>
      </c>
      <c r="CX8" s="90"/>
      <c r="CY8" s="90"/>
      <c r="CZ8" s="91" t="str">
        <f t="shared" si="16"/>
        <v/>
      </c>
      <c r="DA8" s="90"/>
      <c r="DB8" s="90"/>
      <c r="DC8" s="91" t="str">
        <f t="shared" si="17"/>
        <v/>
      </c>
      <c r="DD8" s="90"/>
      <c r="DE8" s="90"/>
      <c r="DF8" s="91" t="str">
        <f t="shared" si="18"/>
        <v/>
      </c>
      <c r="DG8" s="90"/>
      <c r="DH8" s="90"/>
    </row>
    <row r="9" spans="1:112" s="91" customFormat="1" x14ac:dyDescent="0.25">
      <c r="A9" s="100">
        <f>IF(B9="MATIERE",VLOOKUP($C9,MATIERE!$B$2:$K$601,10,0),IF(B9="MOA",VLOOKUP($C9,ATELIER!$B$2:$K$291,10,0),IF(B9="MOC",VLOOKUP($C9,CHANTIER!$B$2:$K$291,10,0),IF(B9="MP",VLOOKUP($C9,MINIPELLE!$B$2:$K$291,10,0),""))))</f>
        <v>509</v>
      </c>
      <c r="B9" s="91" t="s">
        <v>295</v>
      </c>
      <c r="C9" s="92" t="s">
        <v>1745</v>
      </c>
      <c r="F9" s="90"/>
      <c r="G9" s="90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 t="s">
        <v>2054</v>
      </c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91" t="str">
        <f t="shared" si="3"/>
        <v/>
      </c>
      <c r="BH9" s="90"/>
      <c r="BI9" s="90"/>
      <c r="BJ9" s="91" t="str">
        <f t="shared" si="0"/>
        <v/>
      </c>
      <c r="BK9" s="90"/>
      <c r="BL9" s="90"/>
      <c r="BM9" s="91" t="str">
        <f t="shared" si="1"/>
        <v/>
      </c>
      <c r="BN9" s="90"/>
      <c r="BO9" s="90"/>
      <c r="BP9" s="91" t="str">
        <f t="shared" si="4"/>
        <v/>
      </c>
      <c r="BQ9" s="90"/>
      <c r="BR9" s="90"/>
      <c r="BS9" s="91" t="str">
        <f t="shared" si="5"/>
        <v/>
      </c>
      <c r="BT9" s="90"/>
      <c r="BU9" s="90"/>
      <c r="BV9" s="91" t="str">
        <f t="shared" si="6"/>
        <v/>
      </c>
      <c r="BW9" s="90"/>
      <c r="BX9" s="90"/>
      <c r="BY9" s="91" t="str">
        <f t="shared" si="7"/>
        <v xml:space="preserve">INSERT INTO SC_SystemeProduits(RefDimension,NomSysteme,typePresta,ligne,Quantite,formule,cte1,DateModif) values (7,'FV5','MATIERE',509,PR1_OK+CHASSE_GRAV_NAVES+CHASSE_GRAV_INAUTECH+CHASSE_GRAV_AQUATIRIS+CHASSE_GRAV_CLAPET+CHASSE_GRAV_BROYEUR,null,null,now());
</v>
      </c>
      <c r="BZ9" s="90"/>
      <c r="CA9" s="90"/>
      <c r="CB9" s="91" t="str">
        <f t="shared" si="8"/>
        <v/>
      </c>
      <c r="CC9" s="90"/>
      <c r="CD9" s="90"/>
      <c r="CE9" s="91" t="str">
        <f t="shared" si="9"/>
        <v/>
      </c>
      <c r="CF9" s="90"/>
      <c r="CG9" s="90"/>
      <c r="CH9" s="91" t="str">
        <f t="shared" si="10"/>
        <v/>
      </c>
      <c r="CI9" s="90"/>
      <c r="CJ9" s="90"/>
      <c r="CK9" s="91" t="str">
        <f t="shared" si="11"/>
        <v/>
      </c>
      <c r="CL9" s="90"/>
      <c r="CM9" s="90"/>
      <c r="CN9" s="91" t="str">
        <f t="shared" si="12"/>
        <v/>
      </c>
      <c r="CO9" s="90"/>
      <c r="CP9" s="90"/>
      <c r="CQ9" s="91" t="str">
        <f t="shared" si="13"/>
        <v/>
      </c>
      <c r="CR9" s="90"/>
      <c r="CS9" s="90"/>
      <c r="CT9" s="91" t="str">
        <f t="shared" si="14"/>
        <v/>
      </c>
      <c r="CU9" s="90"/>
      <c r="CV9" s="90"/>
      <c r="CW9" s="91" t="str">
        <f t="shared" si="15"/>
        <v/>
      </c>
      <c r="CX9" s="90"/>
      <c r="CY9" s="90"/>
      <c r="CZ9" s="91" t="str">
        <f t="shared" si="16"/>
        <v/>
      </c>
      <c r="DA9" s="90"/>
      <c r="DB9" s="90"/>
      <c r="DC9" s="91" t="str">
        <f t="shared" si="17"/>
        <v/>
      </c>
      <c r="DD9" s="90"/>
      <c r="DE9" s="90"/>
      <c r="DF9" s="91" t="str">
        <f t="shared" si="18"/>
        <v/>
      </c>
      <c r="DG9" s="90"/>
      <c r="DH9" s="90"/>
    </row>
    <row r="10" spans="1:112" s="91" customFormat="1" x14ac:dyDescent="0.25">
      <c r="A10" s="100">
        <f>IF(B10="MATIERE",VLOOKUP($C10,MATIERE!$B$2:$K$601,10,0),IF(B10="MOA",VLOOKUP($C10,ATELIER!$B$2:$K$291,10,0),IF(B10="MOC",VLOOKUP($C10,CHANTIER!$B$2:$K$291,10,0),IF(B10="MP",VLOOKUP($C10,MINIPELLE!$B$2:$K$291,10,0),""))))</f>
        <v>510</v>
      </c>
      <c r="B10" s="91" t="s">
        <v>295</v>
      </c>
      <c r="C10" s="92" t="s">
        <v>1746</v>
      </c>
      <c r="F10" s="90"/>
      <c r="G10" s="90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 t="s">
        <v>2054</v>
      </c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91" t="str">
        <f t="shared" si="3"/>
        <v/>
      </c>
      <c r="BH10" s="90"/>
      <c r="BI10" s="90"/>
      <c r="BJ10" s="91" t="str">
        <f t="shared" si="0"/>
        <v/>
      </c>
      <c r="BK10" s="90"/>
      <c r="BL10" s="90"/>
      <c r="BM10" s="91" t="str">
        <f t="shared" si="1"/>
        <v/>
      </c>
      <c r="BN10" s="90"/>
      <c r="BO10" s="90"/>
      <c r="BP10" s="91" t="str">
        <f t="shared" si="4"/>
        <v/>
      </c>
      <c r="BQ10" s="90"/>
      <c r="BR10" s="90"/>
      <c r="BS10" s="91" t="str">
        <f t="shared" si="5"/>
        <v/>
      </c>
      <c r="BT10" s="90"/>
      <c r="BU10" s="90"/>
      <c r="BV10" s="91" t="str">
        <f t="shared" si="6"/>
        <v/>
      </c>
      <c r="BW10" s="90"/>
      <c r="BX10" s="90"/>
      <c r="BY10" s="91" t="str">
        <f t="shared" si="7"/>
        <v/>
      </c>
      <c r="BZ10" s="90"/>
      <c r="CA10" s="90"/>
      <c r="CB10" s="91" t="str">
        <f t="shared" si="8"/>
        <v xml:space="preserve">INSERT INTO SC_SystemeProduits(RefDimension,NomSysteme,typePresta,ligne,Quantite,formule,cte1,DateModif) values (8,'FV5','MATIERE',510,PR1_OK+CHASSE_GRAV_NAVES+CHASSE_GRAV_INAUTECH+CHASSE_GRAV_AQUATIRIS+CHASSE_GRAV_CLAPET+CHASSE_GRAV_BROYEUR,null,null,now());
</v>
      </c>
      <c r="CC10" s="90"/>
      <c r="CD10" s="90"/>
      <c r="CE10" s="91" t="str">
        <f t="shared" si="9"/>
        <v/>
      </c>
      <c r="CF10" s="90"/>
      <c r="CG10" s="90"/>
      <c r="CH10" s="91" t="str">
        <f t="shared" si="10"/>
        <v/>
      </c>
      <c r="CI10" s="90"/>
      <c r="CJ10" s="90"/>
      <c r="CK10" s="91" t="str">
        <f t="shared" si="11"/>
        <v/>
      </c>
      <c r="CL10" s="90"/>
      <c r="CM10" s="90"/>
      <c r="CN10" s="91" t="str">
        <f t="shared" si="12"/>
        <v/>
      </c>
      <c r="CO10" s="90"/>
      <c r="CP10" s="90"/>
      <c r="CQ10" s="91" t="str">
        <f t="shared" si="13"/>
        <v/>
      </c>
      <c r="CR10" s="90"/>
      <c r="CS10" s="90"/>
      <c r="CT10" s="91" t="str">
        <f t="shared" si="14"/>
        <v/>
      </c>
      <c r="CU10" s="90"/>
      <c r="CV10" s="90"/>
      <c r="CW10" s="91" t="str">
        <f t="shared" si="15"/>
        <v/>
      </c>
      <c r="CX10" s="90"/>
      <c r="CY10" s="90"/>
      <c r="CZ10" s="91" t="str">
        <f t="shared" si="16"/>
        <v/>
      </c>
      <c r="DA10" s="90"/>
      <c r="DB10" s="90"/>
      <c r="DC10" s="91" t="str">
        <f t="shared" si="17"/>
        <v/>
      </c>
      <c r="DD10" s="90"/>
      <c r="DE10" s="90"/>
      <c r="DF10" s="91" t="str">
        <f t="shared" si="18"/>
        <v/>
      </c>
      <c r="DG10" s="90"/>
      <c r="DH10" s="90"/>
    </row>
    <row r="11" spans="1:112" s="91" customFormat="1" x14ac:dyDescent="0.25">
      <c r="A11" s="100">
        <f>IF(B11="MATIERE",VLOOKUP($C11,MATIERE!$B$2:$K$601,10,0),IF(B11="MOA",VLOOKUP($C11,ATELIER!$B$2:$K$291,10,0),IF(B11="MOC",VLOOKUP($C11,CHANTIER!$B$2:$K$291,10,0),IF(B11="MP",VLOOKUP($C11,MINIPELLE!$B$2:$K$291,10,0),""))))</f>
        <v>511</v>
      </c>
      <c r="B11" s="91" t="s">
        <v>295</v>
      </c>
      <c r="C11" s="92" t="s">
        <v>1747</v>
      </c>
      <c r="F11" s="90"/>
      <c r="G11" s="90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 t="s">
        <v>2054</v>
      </c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91" t="str">
        <f t="shared" si="3"/>
        <v/>
      </c>
      <c r="BH11" s="90"/>
      <c r="BI11" s="90"/>
      <c r="BJ11" s="91" t="str">
        <f t="shared" si="0"/>
        <v/>
      </c>
      <c r="BK11" s="90"/>
      <c r="BL11" s="90"/>
      <c r="BM11" s="91" t="str">
        <f t="shared" si="1"/>
        <v/>
      </c>
      <c r="BN11" s="90"/>
      <c r="BO11" s="90"/>
      <c r="BP11" s="91" t="str">
        <f t="shared" si="4"/>
        <v/>
      </c>
      <c r="BQ11" s="90"/>
      <c r="BR11" s="90"/>
      <c r="BS11" s="91" t="str">
        <f t="shared" si="5"/>
        <v/>
      </c>
      <c r="BT11" s="90"/>
      <c r="BU11" s="90"/>
      <c r="BV11" s="91" t="str">
        <f t="shared" si="6"/>
        <v/>
      </c>
      <c r="BW11" s="90"/>
      <c r="BX11" s="90"/>
      <c r="BY11" s="91" t="str">
        <f t="shared" si="7"/>
        <v/>
      </c>
      <c r="BZ11" s="90"/>
      <c r="CA11" s="90"/>
      <c r="CB11" s="91" t="str">
        <f t="shared" si="8"/>
        <v/>
      </c>
      <c r="CC11" s="90"/>
      <c r="CD11" s="90"/>
      <c r="CE11" s="91" t="str">
        <f t="shared" si="9"/>
        <v xml:space="preserve">INSERT INTO SC_SystemeProduits(RefDimension,NomSysteme,typePresta,ligne,Quantite,formule,cte1,DateModif) values (9,'FV5','MATIERE',511,PR1_OK+CHASSE_GRAV_NAVES+CHASSE_GRAV_INAUTECH+CHASSE_GRAV_AQUATIRIS+CHASSE_GRAV_CLAPET+CHASSE_GRAV_BROYEUR,null,null,now());
</v>
      </c>
      <c r="CF11" s="90"/>
      <c r="CG11" s="90"/>
      <c r="CH11" s="91" t="str">
        <f t="shared" si="10"/>
        <v/>
      </c>
      <c r="CI11" s="90"/>
      <c r="CJ11" s="90"/>
      <c r="CK11" s="91" t="str">
        <f t="shared" si="11"/>
        <v/>
      </c>
      <c r="CL11" s="90"/>
      <c r="CM11" s="90"/>
      <c r="CN11" s="91" t="str">
        <f t="shared" si="12"/>
        <v/>
      </c>
      <c r="CO11" s="90"/>
      <c r="CP11" s="90"/>
      <c r="CQ11" s="91" t="str">
        <f t="shared" si="13"/>
        <v/>
      </c>
      <c r="CR11" s="90"/>
      <c r="CS11" s="90"/>
      <c r="CT11" s="91" t="str">
        <f t="shared" si="14"/>
        <v/>
      </c>
      <c r="CU11" s="90"/>
      <c r="CV11" s="90"/>
      <c r="CW11" s="91" t="str">
        <f t="shared" si="15"/>
        <v/>
      </c>
      <c r="CX11" s="90"/>
      <c r="CY11" s="90"/>
      <c r="CZ11" s="91" t="str">
        <f t="shared" si="16"/>
        <v/>
      </c>
      <c r="DA11" s="90"/>
      <c r="DB11" s="90"/>
      <c r="DC11" s="91" t="str">
        <f t="shared" si="17"/>
        <v/>
      </c>
      <c r="DD11" s="90"/>
      <c r="DE11" s="90"/>
      <c r="DF11" s="91" t="str">
        <f t="shared" si="18"/>
        <v/>
      </c>
      <c r="DG11" s="90"/>
      <c r="DH11" s="90"/>
    </row>
    <row r="12" spans="1:112" s="91" customFormat="1" x14ac:dyDescent="0.25">
      <c r="A12" s="100">
        <f>IF(B12="MATIERE",VLOOKUP($C12,MATIERE!$B$2:$K$601,10,0),IF(B12="MOA",VLOOKUP($C12,ATELIER!$B$2:$K$291,10,0),IF(B12="MOC",VLOOKUP($C12,CHANTIER!$B$2:$K$291,10,0),IF(B12="MP",VLOOKUP($C12,MINIPELLE!$B$2:$K$291,10,0),""))))</f>
        <v>512</v>
      </c>
      <c r="B12" s="91" t="s">
        <v>295</v>
      </c>
      <c r="C12" s="91" t="s">
        <v>1748</v>
      </c>
      <c r="F12" s="90"/>
      <c r="G12" s="90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 t="s">
        <v>2054</v>
      </c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91" t="str">
        <f t="shared" si="3"/>
        <v/>
      </c>
      <c r="BH12" s="90"/>
      <c r="BI12" s="90"/>
      <c r="BJ12" s="91" t="str">
        <f t="shared" si="0"/>
        <v/>
      </c>
      <c r="BK12" s="90"/>
      <c r="BL12" s="90"/>
      <c r="BM12" s="91" t="str">
        <f t="shared" si="1"/>
        <v/>
      </c>
      <c r="BN12" s="90"/>
      <c r="BO12" s="90"/>
      <c r="BP12" s="91" t="str">
        <f t="shared" si="4"/>
        <v/>
      </c>
      <c r="BQ12" s="90"/>
      <c r="BR12" s="90"/>
      <c r="BS12" s="91" t="str">
        <f t="shared" si="5"/>
        <v/>
      </c>
      <c r="BT12" s="90"/>
      <c r="BU12" s="90"/>
      <c r="BV12" s="91" t="str">
        <f t="shared" si="6"/>
        <v/>
      </c>
      <c r="BW12" s="90"/>
      <c r="BX12" s="90"/>
      <c r="BY12" s="91" t="str">
        <f t="shared" si="7"/>
        <v/>
      </c>
      <c r="BZ12" s="90"/>
      <c r="CA12" s="90"/>
      <c r="CB12" s="91" t="str">
        <f t="shared" si="8"/>
        <v/>
      </c>
      <c r="CC12" s="90"/>
      <c r="CD12" s="90"/>
      <c r="CE12" s="91" t="str">
        <f t="shared" si="9"/>
        <v/>
      </c>
      <c r="CF12" s="90"/>
      <c r="CG12" s="90"/>
      <c r="CH12" s="91" t="str">
        <f t="shared" si="10"/>
        <v xml:space="preserve">INSERT INTO SC_SystemeProduits(RefDimension,NomSysteme,typePresta,ligne,Quantite,formule,cte1,DateModif) values (10,'FV5','MATIERE',512,PR1_OK+CHASSE_GRAV_NAVES+CHASSE_GRAV_INAUTECH+CHASSE_GRAV_AQUATIRIS+CHASSE_GRAV_CLAPET+CHASSE_GRAV_BROYEUR,null,null,now());
</v>
      </c>
      <c r="CI12" s="90"/>
      <c r="CJ12" s="90"/>
      <c r="CK12" s="91" t="str">
        <f t="shared" si="11"/>
        <v/>
      </c>
      <c r="CL12" s="90"/>
      <c r="CM12" s="90"/>
      <c r="CN12" s="91" t="str">
        <f t="shared" si="12"/>
        <v/>
      </c>
      <c r="CO12" s="90"/>
      <c r="CP12" s="90"/>
      <c r="CQ12" s="91" t="str">
        <f t="shared" si="13"/>
        <v/>
      </c>
      <c r="CR12" s="90"/>
      <c r="CS12" s="90"/>
      <c r="CT12" s="91" t="str">
        <f t="shared" si="14"/>
        <v/>
      </c>
      <c r="CU12" s="90"/>
      <c r="CV12" s="90"/>
      <c r="CW12" s="91" t="str">
        <f t="shared" si="15"/>
        <v/>
      </c>
      <c r="CX12" s="90"/>
      <c r="CY12" s="90"/>
      <c r="CZ12" s="91" t="str">
        <f t="shared" si="16"/>
        <v/>
      </c>
      <c r="DA12" s="90"/>
      <c r="DB12" s="90"/>
      <c r="DC12" s="91" t="str">
        <f t="shared" si="17"/>
        <v/>
      </c>
      <c r="DD12" s="90"/>
      <c r="DE12" s="90"/>
      <c r="DF12" s="91" t="str">
        <f t="shared" si="18"/>
        <v/>
      </c>
      <c r="DG12" s="90"/>
      <c r="DH12" s="90"/>
    </row>
    <row r="13" spans="1:112" s="91" customFormat="1" x14ac:dyDescent="0.25">
      <c r="A13" s="100">
        <f>IF(B13="MATIERE",VLOOKUP($C13,MATIERE!$B$2:$K$601,10,0),IF(B13="MOA",VLOOKUP($C13,ATELIER!$B$2:$K$291,10,0),IF(B13="MOC",VLOOKUP($C13,CHANTIER!$B$2:$K$291,10,0),IF(B13="MP",VLOOKUP($C13,MINIPELLE!$B$2:$K$291,10,0),""))))</f>
        <v>513</v>
      </c>
      <c r="B13" s="91" t="s">
        <v>295</v>
      </c>
      <c r="C13" s="91" t="s">
        <v>1749</v>
      </c>
      <c r="F13" s="90"/>
      <c r="G13" s="90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 t="s">
        <v>2054</v>
      </c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91" t="str">
        <f t="shared" si="3"/>
        <v/>
      </c>
      <c r="BH13" s="90"/>
      <c r="BI13" s="90"/>
      <c r="BJ13" s="91" t="str">
        <f t="shared" si="0"/>
        <v/>
      </c>
      <c r="BK13" s="90"/>
      <c r="BL13" s="90"/>
      <c r="BM13" s="91" t="str">
        <f t="shared" si="1"/>
        <v/>
      </c>
      <c r="BN13" s="90"/>
      <c r="BO13" s="90"/>
      <c r="BP13" s="91" t="str">
        <f t="shared" si="4"/>
        <v/>
      </c>
      <c r="BQ13" s="90"/>
      <c r="BR13" s="90"/>
      <c r="BS13" s="91" t="str">
        <f t="shared" si="5"/>
        <v/>
      </c>
      <c r="BT13" s="90"/>
      <c r="BU13" s="90"/>
      <c r="BV13" s="91" t="str">
        <f t="shared" si="6"/>
        <v/>
      </c>
      <c r="BW13" s="90"/>
      <c r="BX13" s="90"/>
      <c r="BY13" s="91" t="str">
        <f t="shared" si="7"/>
        <v/>
      </c>
      <c r="BZ13" s="90"/>
      <c r="CA13" s="90"/>
      <c r="CB13" s="91" t="str">
        <f t="shared" si="8"/>
        <v/>
      </c>
      <c r="CC13" s="90"/>
      <c r="CD13" s="90"/>
      <c r="CE13" s="91" t="str">
        <f t="shared" si="9"/>
        <v/>
      </c>
      <c r="CF13" s="90"/>
      <c r="CG13" s="90"/>
      <c r="CH13" s="91" t="str">
        <f t="shared" si="10"/>
        <v/>
      </c>
      <c r="CI13" s="90"/>
      <c r="CJ13" s="90"/>
      <c r="CK13" s="91" t="str">
        <f t="shared" si="11"/>
        <v xml:space="preserve">INSERT INTO SC_SystemeProduits(RefDimension,NomSysteme,typePresta,ligne,Quantite,formule,cte1,DateModif) values (11,'FV5','MATIERE',513,PR1_OK+CHASSE_GRAV_NAVES+CHASSE_GRAV_INAUTECH+CHASSE_GRAV_AQUATIRIS+CHASSE_GRAV_CLAPET+CHASSE_GRAV_BROYEUR,null,null,now());
</v>
      </c>
      <c r="CL13" s="90"/>
      <c r="CM13" s="90"/>
      <c r="CN13" s="91" t="str">
        <f t="shared" si="12"/>
        <v/>
      </c>
      <c r="CO13" s="90"/>
      <c r="CP13" s="90"/>
      <c r="CQ13" s="91" t="str">
        <f t="shared" si="13"/>
        <v/>
      </c>
      <c r="CR13" s="90"/>
      <c r="CS13" s="90"/>
      <c r="CT13" s="91" t="str">
        <f t="shared" si="14"/>
        <v/>
      </c>
      <c r="CU13" s="90"/>
      <c r="CV13" s="90"/>
      <c r="CW13" s="91" t="str">
        <f t="shared" si="15"/>
        <v/>
      </c>
      <c r="CX13" s="90"/>
      <c r="CY13" s="90"/>
      <c r="CZ13" s="91" t="str">
        <f t="shared" si="16"/>
        <v/>
      </c>
      <c r="DA13" s="90"/>
      <c r="DB13" s="90"/>
      <c r="DC13" s="91" t="str">
        <f t="shared" si="17"/>
        <v/>
      </c>
      <c r="DD13" s="90"/>
      <c r="DE13" s="90"/>
      <c r="DF13" s="91" t="str">
        <f t="shared" si="18"/>
        <v/>
      </c>
      <c r="DG13" s="90"/>
      <c r="DH13" s="90"/>
    </row>
    <row r="14" spans="1:112" s="91" customFormat="1" x14ac:dyDescent="0.25">
      <c r="A14" s="100">
        <f>IF(B14="MATIERE",VLOOKUP($C14,MATIERE!$B$2:$K$601,10,0),IF(B14="MOA",VLOOKUP($C14,ATELIER!$B$2:$K$291,10,0),IF(B14="MOC",VLOOKUP($C14,CHANTIER!$B$2:$K$291,10,0),IF(B14="MP",VLOOKUP($C14,MINIPELLE!$B$2:$K$291,10,0),""))))</f>
        <v>514</v>
      </c>
      <c r="B14" s="91" t="s">
        <v>295</v>
      </c>
      <c r="C14" s="91" t="s">
        <v>1750</v>
      </c>
      <c r="F14" s="90"/>
      <c r="G14" s="90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 t="s">
        <v>2054</v>
      </c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91" t="str">
        <f t="shared" si="3"/>
        <v/>
      </c>
      <c r="BH14" s="90"/>
      <c r="BI14" s="90"/>
      <c r="BJ14" s="91" t="str">
        <f t="shared" si="0"/>
        <v/>
      </c>
      <c r="BK14" s="90"/>
      <c r="BL14" s="90"/>
      <c r="BM14" s="91" t="str">
        <f t="shared" si="1"/>
        <v/>
      </c>
      <c r="BN14" s="90"/>
      <c r="BO14" s="90"/>
      <c r="BP14" s="91" t="str">
        <f t="shared" si="4"/>
        <v/>
      </c>
      <c r="BQ14" s="90"/>
      <c r="BR14" s="90"/>
      <c r="BS14" s="91" t="str">
        <f t="shared" si="5"/>
        <v/>
      </c>
      <c r="BT14" s="90"/>
      <c r="BU14" s="90"/>
      <c r="BV14" s="91" t="str">
        <f t="shared" si="6"/>
        <v/>
      </c>
      <c r="BW14" s="90"/>
      <c r="BX14" s="90"/>
      <c r="BY14" s="91" t="str">
        <f t="shared" si="7"/>
        <v/>
      </c>
      <c r="BZ14" s="90"/>
      <c r="CA14" s="90"/>
      <c r="CB14" s="91" t="str">
        <f t="shared" si="8"/>
        <v/>
      </c>
      <c r="CC14" s="90"/>
      <c r="CD14" s="90"/>
      <c r="CE14" s="91" t="str">
        <f t="shared" si="9"/>
        <v/>
      </c>
      <c r="CF14" s="90"/>
      <c r="CG14" s="90"/>
      <c r="CH14" s="91" t="str">
        <f t="shared" si="10"/>
        <v/>
      </c>
      <c r="CI14" s="90"/>
      <c r="CJ14" s="90"/>
      <c r="CK14" s="91" t="str">
        <f t="shared" si="11"/>
        <v/>
      </c>
      <c r="CL14" s="90"/>
      <c r="CM14" s="90"/>
      <c r="CN14" s="91" t="str">
        <f t="shared" si="12"/>
        <v xml:space="preserve">INSERT INTO SC_SystemeProduits(RefDimension,NomSysteme,typePresta,ligne,Quantite,formule,cte1,DateModif) values (12,'FV5','MATIERE',514,PR1_OK+CHASSE_GRAV_NAVES+CHASSE_GRAV_INAUTECH+CHASSE_GRAV_AQUATIRIS+CHASSE_GRAV_CLAPET+CHASSE_GRAV_BROYEUR,null,null,now());
</v>
      </c>
      <c r="CO14" s="90"/>
      <c r="CP14" s="90"/>
      <c r="CQ14" s="91" t="str">
        <f t="shared" si="13"/>
        <v/>
      </c>
      <c r="CR14" s="90"/>
      <c r="CS14" s="90"/>
      <c r="CT14" s="91" t="str">
        <f t="shared" si="14"/>
        <v/>
      </c>
      <c r="CU14" s="90"/>
      <c r="CV14" s="90"/>
      <c r="CW14" s="91" t="str">
        <f t="shared" si="15"/>
        <v/>
      </c>
      <c r="CX14" s="90"/>
      <c r="CY14" s="90"/>
      <c r="CZ14" s="91" t="str">
        <f t="shared" si="16"/>
        <v/>
      </c>
      <c r="DA14" s="90"/>
      <c r="DB14" s="90"/>
      <c r="DC14" s="91" t="str">
        <f t="shared" si="17"/>
        <v/>
      </c>
      <c r="DD14" s="90"/>
      <c r="DE14" s="90"/>
      <c r="DF14" s="91" t="str">
        <f t="shared" si="18"/>
        <v/>
      </c>
      <c r="DG14" s="90"/>
      <c r="DH14" s="90"/>
    </row>
    <row r="15" spans="1:112" s="91" customFormat="1" x14ac:dyDescent="0.25">
      <c r="A15" s="100">
        <f>IF(B15="MATIERE",VLOOKUP($C15,MATIERE!$B$2:$K$601,10,0),IF(B15="MOA",VLOOKUP($C15,ATELIER!$B$2:$K$291,10,0),IF(B15="MOC",VLOOKUP($C15,CHANTIER!$B$2:$K$291,10,0),IF(B15="MP",VLOOKUP($C15,MINIPELLE!$B$2:$K$291,10,0),""))))</f>
        <v>515</v>
      </c>
      <c r="B15" s="91" t="s">
        <v>295</v>
      </c>
      <c r="C15" s="91" t="s">
        <v>1751</v>
      </c>
      <c r="F15" s="90"/>
      <c r="G15" s="90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 t="s">
        <v>2054</v>
      </c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91" t="str">
        <f t="shared" si="3"/>
        <v/>
      </c>
      <c r="BH15" s="90"/>
      <c r="BI15" s="90"/>
      <c r="BJ15" s="91" t="str">
        <f t="shared" si="0"/>
        <v/>
      </c>
      <c r="BK15" s="90"/>
      <c r="BL15" s="90"/>
      <c r="BM15" s="91" t="str">
        <f t="shared" si="1"/>
        <v/>
      </c>
      <c r="BN15" s="90"/>
      <c r="BO15" s="90"/>
      <c r="BP15" s="91" t="str">
        <f t="shared" si="4"/>
        <v/>
      </c>
      <c r="BQ15" s="90"/>
      <c r="BR15" s="90"/>
      <c r="BS15" s="91" t="str">
        <f t="shared" si="5"/>
        <v/>
      </c>
      <c r="BT15" s="90"/>
      <c r="BU15" s="90"/>
      <c r="BV15" s="91" t="str">
        <f t="shared" si="6"/>
        <v/>
      </c>
      <c r="BW15" s="90"/>
      <c r="BX15" s="90"/>
      <c r="BY15" s="91" t="str">
        <f t="shared" si="7"/>
        <v/>
      </c>
      <c r="BZ15" s="90"/>
      <c r="CA15" s="90"/>
      <c r="CB15" s="91" t="str">
        <f t="shared" si="8"/>
        <v/>
      </c>
      <c r="CC15" s="90"/>
      <c r="CD15" s="90"/>
      <c r="CE15" s="91" t="str">
        <f t="shared" si="9"/>
        <v/>
      </c>
      <c r="CF15" s="90"/>
      <c r="CG15" s="90"/>
      <c r="CH15" s="91" t="str">
        <f t="shared" si="10"/>
        <v/>
      </c>
      <c r="CI15" s="90"/>
      <c r="CJ15" s="90"/>
      <c r="CK15" s="91" t="str">
        <f t="shared" si="11"/>
        <v/>
      </c>
      <c r="CL15" s="90"/>
      <c r="CM15" s="90"/>
      <c r="CN15" s="91" t="str">
        <f t="shared" si="12"/>
        <v/>
      </c>
      <c r="CO15" s="90"/>
      <c r="CP15" s="90"/>
      <c r="CQ15" s="91" t="str">
        <f t="shared" si="13"/>
        <v xml:space="preserve">INSERT INTO SC_SystemeProduits(RefDimension,NomSysteme,typePresta,ligne,Quantite,formule,cte1,DateModif) values (13,'FV5','MATIERE',515,PR1_OK+CHASSE_GRAV_NAVES+CHASSE_GRAV_INAUTECH+CHASSE_GRAV_AQUATIRIS+CHASSE_GRAV_CLAPET+CHASSE_GRAV_BROYEUR,null,null,now());
</v>
      </c>
      <c r="CR15" s="90"/>
      <c r="CS15" s="90"/>
      <c r="CT15" s="91" t="str">
        <f t="shared" si="14"/>
        <v/>
      </c>
      <c r="CU15" s="90"/>
      <c r="CV15" s="90"/>
      <c r="CW15" s="91" t="str">
        <f t="shared" si="15"/>
        <v/>
      </c>
      <c r="CX15" s="90"/>
      <c r="CY15" s="90"/>
      <c r="CZ15" s="91" t="str">
        <f t="shared" si="16"/>
        <v/>
      </c>
      <c r="DA15" s="90"/>
      <c r="DB15" s="90"/>
      <c r="DC15" s="91" t="str">
        <f t="shared" si="17"/>
        <v/>
      </c>
      <c r="DD15" s="90"/>
      <c r="DE15" s="90"/>
      <c r="DF15" s="91" t="str">
        <f t="shared" si="18"/>
        <v/>
      </c>
      <c r="DG15" s="90"/>
      <c r="DH15" s="90"/>
    </row>
    <row r="16" spans="1:112" s="91" customFormat="1" x14ac:dyDescent="0.25">
      <c r="A16" s="100">
        <f>IF(B16="MATIERE",VLOOKUP($C16,MATIERE!$B$2:$K$601,10,0),IF(B16="MOA",VLOOKUP($C16,ATELIER!$B$2:$K$291,10,0),IF(B16="MOC",VLOOKUP($C16,CHANTIER!$B$2:$K$291,10,0),IF(B16="MP",VLOOKUP($C16,MINIPELLE!$B$2:$K$291,10,0),""))))</f>
        <v>516</v>
      </c>
      <c r="B16" s="91" t="s">
        <v>295</v>
      </c>
      <c r="C16" s="91" t="s">
        <v>1752</v>
      </c>
      <c r="F16" s="90"/>
      <c r="G16" s="90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 t="s">
        <v>2054</v>
      </c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91" t="str">
        <f t="shared" si="3"/>
        <v/>
      </c>
      <c r="BH16" s="90"/>
      <c r="BI16" s="90"/>
      <c r="BJ16" s="91" t="str">
        <f t="shared" si="0"/>
        <v/>
      </c>
      <c r="BK16" s="90"/>
      <c r="BL16" s="90"/>
      <c r="BM16" s="91" t="str">
        <f t="shared" si="1"/>
        <v/>
      </c>
      <c r="BN16" s="90"/>
      <c r="BO16" s="90"/>
      <c r="BP16" s="91" t="str">
        <f t="shared" si="4"/>
        <v/>
      </c>
      <c r="BQ16" s="90"/>
      <c r="BR16" s="90"/>
      <c r="BS16" s="91" t="str">
        <f t="shared" si="5"/>
        <v/>
      </c>
      <c r="BT16" s="90"/>
      <c r="BU16" s="90"/>
      <c r="BV16" s="91" t="str">
        <f t="shared" si="6"/>
        <v/>
      </c>
      <c r="BW16" s="90"/>
      <c r="BX16" s="90"/>
      <c r="BY16" s="91" t="str">
        <f t="shared" si="7"/>
        <v/>
      </c>
      <c r="BZ16" s="90"/>
      <c r="CA16" s="90"/>
      <c r="CB16" s="91" t="str">
        <f t="shared" si="8"/>
        <v/>
      </c>
      <c r="CC16" s="90"/>
      <c r="CD16" s="90"/>
      <c r="CE16" s="91" t="str">
        <f t="shared" si="9"/>
        <v/>
      </c>
      <c r="CF16" s="90"/>
      <c r="CG16" s="90"/>
      <c r="CH16" s="91" t="str">
        <f t="shared" si="10"/>
        <v/>
      </c>
      <c r="CI16" s="90"/>
      <c r="CJ16" s="90"/>
      <c r="CK16" s="91" t="str">
        <f t="shared" si="11"/>
        <v/>
      </c>
      <c r="CL16" s="90"/>
      <c r="CM16" s="90"/>
      <c r="CN16" s="91" t="str">
        <f t="shared" si="12"/>
        <v/>
      </c>
      <c r="CO16" s="90"/>
      <c r="CP16" s="90"/>
      <c r="CQ16" s="91" t="str">
        <f t="shared" si="13"/>
        <v/>
      </c>
      <c r="CR16" s="90"/>
      <c r="CS16" s="90"/>
      <c r="CT16" s="91" t="str">
        <f t="shared" si="14"/>
        <v xml:space="preserve">INSERT INTO SC_SystemeProduits(RefDimension,NomSysteme,typePresta,ligne,Quantite,formule,cte1,DateModif) values (14,'FV5','MATIERE',516,PR1_OK+CHASSE_GRAV_NAVES+CHASSE_GRAV_INAUTECH+CHASSE_GRAV_AQUATIRIS+CHASSE_GRAV_CLAPET+CHASSE_GRAV_BROYEUR,null,null,now());
</v>
      </c>
      <c r="CU16" s="90"/>
      <c r="CV16" s="90"/>
      <c r="CW16" s="91" t="str">
        <f t="shared" si="15"/>
        <v/>
      </c>
      <c r="CX16" s="90"/>
      <c r="CY16" s="90"/>
      <c r="CZ16" s="91" t="str">
        <f t="shared" si="16"/>
        <v/>
      </c>
      <c r="DA16" s="90"/>
      <c r="DB16" s="90"/>
      <c r="DC16" s="91" t="str">
        <f t="shared" si="17"/>
        <v/>
      </c>
      <c r="DD16" s="90"/>
      <c r="DE16" s="90"/>
      <c r="DF16" s="91" t="str">
        <f t="shared" si="18"/>
        <v/>
      </c>
      <c r="DG16" s="90"/>
      <c r="DH16" s="90"/>
    </row>
    <row r="17" spans="1:112" s="91" customFormat="1" x14ac:dyDescent="0.25">
      <c r="A17" s="100">
        <f>IF(B17="MATIERE",VLOOKUP($C17,MATIERE!$B$2:$K$601,10,0),IF(B17="MOA",VLOOKUP($C17,ATELIER!$B$2:$K$291,10,0),IF(B17="MOC",VLOOKUP($C17,CHANTIER!$B$2:$K$291,10,0),IF(B17="MP",VLOOKUP($C17,MINIPELLE!$B$2:$K$291,10,0),""))))</f>
        <v>517</v>
      </c>
      <c r="B17" s="91" t="s">
        <v>295</v>
      </c>
      <c r="C17" s="91" t="s">
        <v>1753</v>
      </c>
      <c r="F17" s="90"/>
      <c r="G17" s="90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 t="s">
        <v>2054</v>
      </c>
      <c r="AV17" s="69"/>
      <c r="AW17" s="69"/>
      <c r="AX17" s="69" t="s">
        <v>2054</v>
      </c>
      <c r="AY17" s="69"/>
      <c r="AZ17" s="69"/>
      <c r="BA17" s="69"/>
      <c r="BB17" s="69"/>
      <c r="BC17" s="69"/>
      <c r="BD17" s="69"/>
      <c r="BE17" s="69"/>
      <c r="BF17" s="69"/>
      <c r="BG17" s="91" t="str">
        <f t="shared" si="3"/>
        <v/>
      </c>
      <c r="BH17" s="90"/>
      <c r="BI17" s="90"/>
      <c r="BJ17" s="91" t="str">
        <f t="shared" si="0"/>
        <v/>
      </c>
      <c r="BK17" s="90"/>
      <c r="BL17" s="90"/>
      <c r="BM17" s="91" t="str">
        <f t="shared" si="1"/>
        <v/>
      </c>
      <c r="BN17" s="90"/>
      <c r="BO17" s="90"/>
      <c r="BP17" s="91" t="str">
        <f t="shared" si="4"/>
        <v/>
      </c>
      <c r="BQ17" s="90"/>
      <c r="BR17" s="90"/>
      <c r="BS17" s="91" t="str">
        <f t="shared" si="5"/>
        <v/>
      </c>
      <c r="BT17" s="90"/>
      <c r="BU17" s="90"/>
      <c r="BV17" s="91" t="str">
        <f t="shared" si="6"/>
        <v/>
      </c>
      <c r="BW17" s="90"/>
      <c r="BX17" s="90"/>
      <c r="BY17" s="91" t="str">
        <f t="shared" si="7"/>
        <v/>
      </c>
      <c r="BZ17" s="90"/>
      <c r="CA17" s="90"/>
      <c r="CB17" s="91" t="str">
        <f t="shared" si="8"/>
        <v/>
      </c>
      <c r="CC17" s="90"/>
      <c r="CD17" s="90"/>
      <c r="CE17" s="91" t="str">
        <f t="shared" si="9"/>
        <v/>
      </c>
      <c r="CF17" s="90"/>
      <c r="CG17" s="90"/>
      <c r="CH17" s="91" t="str">
        <f t="shared" si="10"/>
        <v/>
      </c>
      <c r="CI17" s="90"/>
      <c r="CJ17" s="90"/>
      <c r="CK17" s="91" t="str">
        <f t="shared" si="11"/>
        <v/>
      </c>
      <c r="CL17" s="90"/>
      <c r="CM17" s="90"/>
      <c r="CN17" s="91" t="str">
        <f t="shared" si="12"/>
        <v/>
      </c>
      <c r="CO17" s="90"/>
      <c r="CP17" s="90"/>
      <c r="CQ17" s="91" t="str">
        <f t="shared" si="13"/>
        <v/>
      </c>
      <c r="CR17" s="90"/>
      <c r="CS17" s="90"/>
      <c r="CT17" s="91" t="str">
        <f t="shared" si="14"/>
        <v/>
      </c>
      <c r="CU17" s="90"/>
      <c r="CV17" s="90"/>
      <c r="CW17" s="91" t="str">
        <f t="shared" si="15"/>
        <v xml:space="preserve">INSERT INTO SC_SystemeProduits(RefDimension,NomSysteme,typePresta,ligne,Quantite,formule,cte1,DateModif) values (15,'FV5','MATIERE',517,PR1_OK+CHASSE_GRAV_NAVES+CHASSE_GRAV_INAUTECH+CHASSE_GRAV_AQUATIRIS+CHASSE_GRAV_CLAPET+CHASSE_GRAV_BROYEUR,null,null,now());
</v>
      </c>
      <c r="CX17" s="90"/>
      <c r="CY17" s="90"/>
      <c r="CZ17" s="91" t="str">
        <f t="shared" si="16"/>
        <v xml:space="preserve">INSERT INTO SC_SystemeProduits(RefDimension,NomSysteme,typePresta,ligne,Quantite,formule,cte1,DateModif) values (16,'FV5','MATIERE',517,PR1_OK+CHASSE_GRAV_NAVES+CHASSE_GRAV_INAUTECH+CHASSE_GRAV_AQUATIRIS+CHASSE_GRAV_CLAPET+CHASSE_GRAV_BROYEUR,null,null,now());
</v>
      </c>
      <c r="DA17" s="90"/>
      <c r="DB17" s="90"/>
      <c r="DC17" s="91" t="str">
        <f t="shared" si="17"/>
        <v/>
      </c>
      <c r="DD17" s="90"/>
      <c r="DE17" s="90"/>
      <c r="DF17" s="91" t="str">
        <f t="shared" si="18"/>
        <v/>
      </c>
      <c r="DG17" s="90"/>
      <c r="DH17" s="90"/>
    </row>
    <row r="18" spans="1:112" s="91" customFormat="1" x14ac:dyDescent="0.25">
      <c r="A18" s="100">
        <f>IF(B18="MATIERE",VLOOKUP($C18,MATIERE!$B$2:$K$601,10,0),IF(B18="MOA",VLOOKUP($C18,ATELIER!$B$2:$K$291,10,0),IF(B18="MOC",VLOOKUP($C18,CHANTIER!$B$2:$K$291,10,0),IF(B18="MP",VLOOKUP($C18,MINIPELLE!$B$2:$K$291,10,0),""))))</f>
        <v>518</v>
      </c>
      <c r="B18" s="91" t="s">
        <v>295</v>
      </c>
      <c r="C18" s="91" t="s">
        <v>1754</v>
      </c>
      <c r="F18" s="90"/>
      <c r="G18" s="90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 t="s">
        <v>2054</v>
      </c>
      <c r="BB18" s="69"/>
      <c r="BC18" s="69"/>
      <c r="BD18" s="69" t="s">
        <v>2054</v>
      </c>
      <c r="BE18" s="69"/>
      <c r="BF18" s="69"/>
      <c r="BG18" s="91" t="str">
        <f t="shared" si="3"/>
        <v/>
      </c>
      <c r="BH18" s="90"/>
      <c r="BI18" s="90"/>
      <c r="BJ18" s="91" t="str">
        <f t="shared" si="0"/>
        <v/>
      </c>
      <c r="BK18" s="90"/>
      <c r="BL18" s="90"/>
      <c r="BM18" s="91" t="str">
        <f t="shared" si="1"/>
        <v/>
      </c>
      <c r="BN18" s="90"/>
      <c r="BO18" s="90"/>
      <c r="BP18" s="91" t="str">
        <f t="shared" si="4"/>
        <v/>
      </c>
      <c r="BQ18" s="90"/>
      <c r="BR18" s="90"/>
      <c r="BS18" s="91" t="str">
        <f t="shared" si="5"/>
        <v/>
      </c>
      <c r="BT18" s="90"/>
      <c r="BU18" s="90"/>
      <c r="BV18" s="91" t="str">
        <f t="shared" si="6"/>
        <v/>
      </c>
      <c r="BW18" s="90"/>
      <c r="BX18" s="90"/>
      <c r="BY18" s="91" t="str">
        <f t="shared" si="7"/>
        <v/>
      </c>
      <c r="BZ18" s="90"/>
      <c r="CA18" s="90"/>
      <c r="CB18" s="91" t="str">
        <f t="shared" si="8"/>
        <v/>
      </c>
      <c r="CC18" s="90"/>
      <c r="CD18" s="90"/>
      <c r="CE18" s="91" t="str">
        <f t="shared" si="9"/>
        <v/>
      </c>
      <c r="CF18" s="90"/>
      <c r="CG18" s="90"/>
      <c r="CH18" s="91" t="str">
        <f t="shared" si="10"/>
        <v/>
      </c>
      <c r="CI18" s="90"/>
      <c r="CJ18" s="90"/>
      <c r="CK18" s="91" t="str">
        <f t="shared" si="11"/>
        <v/>
      </c>
      <c r="CL18" s="90"/>
      <c r="CM18" s="90"/>
      <c r="CN18" s="91" t="str">
        <f t="shared" si="12"/>
        <v/>
      </c>
      <c r="CO18" s="90"/>
      <c r="CP18" s="90"/>
      <c r="CQ18" s="91" t="str">
        <f t="shared" si="13"/>
        <v/>
      </c>
      <c r="CR18" s="90"/>
      <c r="CS18" s="90"/>
      <c r="CT18" s="91" t="str">
        <f t="shared" si="14"/>
        <v/>
      </c>
      <c r="CU18" s="90"/>
      <c r="CV18" s="90"/>
      <c r="CW18" s="91" t="str">
        <f t="shared" si="15"/>
        <v/>
      </c>
      <c r="CX18" s="90"/>
      <c r="CY18" s="90"/>
      <c r="CZ18" s="91" t="str">
        <f t="shared" si="16"/>
        <v/>
      </c>
      <c r="DA18" s="90"/>
      <c r="DB18" s="90"/>
      <c r="DC18" s="91" t="str">
        <f t="shared" si="17"/>
        <v xml:space="preserve">INSERT INTO SC_SystemeProduits(RefDimension,NomSysteme,typePresta,ligne,Quantite,formule,cte1,DateModif) values (17,'FV5','MATIERE',518,PR1_OK+CHASSE_GRAV_NAVES+CHASSE_GRAV_INAUTECH+CHASSE_GRAV_AQUATIRIS+CHASSE_GRAV_CLAPET+CHASSE_GRAV_BROYEUR,null,null,now());
</v>
      </c>
      <c r="DD18" s="90"/>
      <c r="DE18" s="90"/>
      <c r="DF18" s="91" t="str">
        <f t="shared" si="18"/>
        <v xml:space="preserve">INSERT INTO SC_SystemeProduits(RefDimension,NomSysteme,typePresta,ligne,Quantite,formule,cte1,DateModif) values (18,'FV5','MATIERE',518,PR1_OK+CHASSE_GRAV_NAVES+CHASSE_GRAV_INAUTECH+CHASSE_GRAV_AQUATIRIS+CHASSE_GRAV_CLAPET+CHASSE_GRAV_BROYEUR,null,null,now());
</v>
      </c>
      <c r="DG18" s="90"/>
      <c r="DH18" s="90"/>
    </row>
    <row r="19" spans="1:112" s="91" customFormat="1" x14ac:dyDescent="0.25">
      <c r="A19" s="100"/>
      <c r="F19" s="90"/>
      <c r="G19" s="90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H19" s="90"/>
      <c r="BI19" s="90"/>
      <c r="BK19" s="90"/>
      <c r="BL19" s="90"/>
      <c r="BN19" s="90"/>
      <c r="BO19" s="90"/>
      <c r="BQ19" s="90"/>
      <c r="BR19" s="90"/>
      <c r="BT19" s="90"/>
      <c r="BU19" s="90"/>
      <c r="BW19" s="90"/>
      <c r="BX19" s="90"/>
      <c r="BZ19" s="90"/>
      <c r="CA19" s="90"/>
      <c r="CC19" s="90"/>
      <c r="CD19" s="90"/>
      <c r="CF19" s="90"/>
      <c r="CG19" s="90"/>
      <c r="CI19" s="90"/>
      <c r="CJ19" s="90"/>
      <c r="CL19" s="90"/>
      <c r="CM19" s="90"/>
      <c r="CO19" s="90"/>
      <c r="CP19" s="90"/>
      <c r="CR19" s="90"/>
      <c r="CS19" s="90"/>
      <c r="CU19" s="90"/>
      <c r="CV19" s="90"/>
      <c r="CX19" s="90"/>
      <c r="CY19" s="90"/>
      <c r="DA19" s="90"/>
      <c r="DB19" s="90"/>
      <c r="DD19" s="90"/>
      <c r="DE19" s="90"/>
      <c r="DG19" s="90"/>
      <c r="DH19" s="90"/>
    </row>
    <row r="20" spans="1:112" s="20" customFormat="1" x14ac:dyDescent="0.25">
      <c r="A20" s="100">
        <f>IF(B20="MATIERE",VLOOKUP($C20,MATIERE!$B$2:$K$601,10,0),IF(B20="MOA",VLOOKUP($C20,ATELIER!$B$2:$K$291,10,0),IF(B20="MOC",VLOOKUP($C20,CHANTIER!$B$2:$K$291,10,0),IF(B20="MP",VLOOKUP($C20,MINIPELLE!$B$2:$K$291,10,0),""))))</f>
        <v>542</v>
      </c>
      <c r="B20" s="91" t="s">
        <v>295</v>
      </c>
      <c r="C20" s="125" t="s">
        <v>2021</v>
      </c>
      <c r="D20" s="91"/>
      <c r="E20" s="91"/>
      <c r="F20" s="90"/>
      <c r="G20" s="90"/>
      <c r="H20" s="69" t="s">
        <v>2053</v>
      </c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89" t="str">
        <f>IF(AND(E20="",F20=""),"",SUBSTITUTE(SUBSTITUTE(SUBSTITUTE(SUBSTITUTE(SUBSTITUTE(SUBSTITUTE(SUBSTITUTE($BH$1,"#SYSTEME#",$A$1),"#DIM#",E$1),"#TYPE#",$B20),"#LIGNE#",$A20),"#Q#",IF(F20="",SUBSTITUTE(E20,",","."),"null")),"#FORMULE#",IF(F20="","null",CONCATENATE("'",F20,"'"))),"#CTE#",IF(G20="","null",CONCATENATE("'",G20,"'"))))</f>
        <v/>
      </c>
      <c r="BH20" s="90"/>
      <c r="BI20" s="90"/>
      <c r="BJ20" s="89" t="str">
        <f t="shared" si="0"/>
        <v xml:space="preserve">INSERT INTO SC_SystemeProduits(RefDimension,NomSysteme,typePresta,ligne,Quantite,formule,cte1,DateModif) values (2,'FV5','MATIERE',542,1-(PR1_OK+CHASSE_GRAV_NAVES+CHASSE_GRAV_INAUTECH+CHASSE_GRAV_AQUATIRIS+CHASSE_GRAV_CLAPET+CHASSE_GRAV_BROYEUR),null,null,now());
</v>
      </c>
      <c r="BK20" s="90"/>
      <c r="BL20" s="90"/>
      <c r="BM20" s="89" t="str">
        <f t="shared" si="1"/>
        <v/>
      </c>
      <c r="BN20" s="90"/>
      <c r="BO20" s="90"/>
      <c r="BP20" s="89" t="str">
        <f t="shared" ref="BP20" si="19">IF(AND(N20="",O20=""),"",SUBSTITUTE(SUBSTITUTE(SUBSTITUTE(SUBSTITUTE(SUBSTITUTE(SUBSTITUTE(SUBSTITUTE($BH$1,"#SYSTEME#",$A$1),"#DIM#",N$1),"#TYPE#",$B20),"#LIGNE#",$A20),"#Q#",IF(O20="",SUBSTITUTE(N20,",","."),"null")),"#FORMULE#",IF(O20="","null",CONCATENATE("'",O20,"'"))),"#CTE#",IF(P20="","null",CONCATENATE("'",P20,"'"))))</f>
        <v/>
      </c>
      <c r="BQ20" s="90"/>
      <c r="BR20" s="90"/>
      <c r="BS20" s="89" t="str">
        <f t="shared" ref="BS20" si="20">IF(AND(Q20="",R20=""),"",SUBSTITUTE(SUBSTITUTE(SUBSTITUTE(SUBSTITUTE(SUBSTITUTE(SUBSTITUTE(SUBSTITUTE($BH$1,"#SYSTEME#",$A$1),"#DIM#",Q$1),"#TYPE#",$B20),"#LIGNE#",$A20),"#Q#",IF(R20="",SUBSTITUTE(Q20,",","."),"null")),"#FORMULE#",IF(R20="","null",CONCATENATE("'",R20,"'"))),"#CTE#",IF(S20="","null",CONCATENATE("'",S20,"'"))))</f>
        <v/>
      </c>
      <c r="BT20" s="90"/>
      <c r="BU20" s="90"/>
      <c r="BV20" s="89" t="str">
        <f t="shared" ref="BV20" si="21">IF(AND(T20="",U20=""),"",SUBSTITUTE(SUBSTITUTE(SUBSTITUTE(SUBSTITUTE(SUBSTITUTE(SUBSTITUTE(SUBSTITUTE($BH$1,"#SYSTEME#",$A$1),"#DIM#",T$1),"#TYPE#",$B20),"#LIGNE#",$A20),"#Q#",IF(U20="",SUBSTITUTE(T20,",","."),"null")),"#FORMULE#",IF(U20="","null",CONCATENATE("'",U20,"'"))),"#CTE#",IF(V20="","null",CONCATENATE("'",V20,"'"))))</f>
        <v/>
      </c>
      <c r="BW20" s="90"/>
      <c r="BX20" s="90"/>
      <c r="BY20" s="89" t="str">
        <f t="shared" ref="BY20" si="22">IF(AND(W20="",X20=""),"",SUBSTITUTE(SUBSTITUTE(SUBSTITUTE(SUBSTITUTE(SUBSTITUTE(SUBSTITUTE(SUBSTITUTE($BH$1,"#SYSTEME#",$A$1),"#DIM#",W$1),"#TYPE#",$B20),"#LIGNE#",$A20),"#Q#",IF(X20="",SUBSTITUTE(W20,",","."),"null")),"#FORMULE#",IF(X20="","null",CONCATENATE("'",X20,"'"))),"#CTE#",IF(Y20="","null",CONCATENATE("'",Y20,"'"))))</f>
        <v/>
      </c>
      <c r="BZ20" s="90"/>
      <c r="CA20" s="90"/>
      <c r="CB20" s="89" t="str">
        <f t="shared" ref="CB20" si="23">IF(AND(Z20="",AA20=""),"",SUBSTITUTE(SUBSTITUTE(SUBSTITUTE(SUBSTITUTE(SUBSTITUTE(SUBSTITUTE(SUBSTITUTE($BH$1,"#SYSTEME#",$A$1),"#DIM#",Z$1),"#TYPE#",$B20),"#LIGNE#",$A20),"#Q#",IF(AA20="",SUBSTITUTE(Z20,",","."),"null")),"#FORMULE#",IF(AA20="","null",CONCATENATE("'",AA20,"'"))),"#CTE#",IF(AB20="","null",CONCATENATE("'",AB20,"'"))))</f>
        <v/>
      </c>
      <c r="CC20" s="90"/>
      <c r="CD20" s="90"/>
      <c r="CE20" s="89" t="str">
        <f t="shared" ref="CE20" si="24">IF(AND(AC20="",AD20=""),"",SUBSTITUTE(SUBSTITUTE(SUBSTITUTE(SUBSTITUTE(SUBSTITUTE(SUBSTITUTE(SUBSTITUTE($BH$1,"#SYSTEME#",$A$1),"#DIM#",AC$1),"#TYPE#",$B20),"#LIGNE#",$A20),"#Q#",IF(AD20="",SUBSTITUTE(AC20,",","."),"null")),"#FORMULE#",IF(AD20="","null",CONCATENATE("'",AD20,"'"))),"#CTE#",IF(AE20="","null",CONCATENATE("'",AE20,"'"))))</f>
        <v/>
      </c>
      <c r="CF20" s="90"/>
      <c r="CG20" s="90"/>
      <c r="CH20" s="89" t="str">
        <f t="shared" ref="CH20" si="25">IF(AND(AF20="",AG20=""),"",SUBSTITUTE(SUBSTITUTE(SUBSTITUTE(SUBSTITUTE(SUBSTITUTE(SUBSTITUTE(SUBSTITUTE($BH$1,"#SYSTEME#",$A$1),"#DIM#",AF$1),"#TYPE#",$B20),"#LIGNE#",$A20),"#Q#",IF(AG20="",SUBSTITUTE(AF20,",","."),"null")),"#FORMULE#",IF(AG20="","null",CONCATENATE("'",AG20,"'"))),"#CTE#",IF(AH20="","null",CONCATENATE("'",AH20,"'"))))</f>
        <v/>
      </c>
      <c r="CI20" s="90"/>
      <c r="CJ20" s="90"/>
      <c r="CK20" s="89" t="str">
        <f t="shared" ref="CK20" si="26">IF(AND(AI20="",AJ20=""),"",SUBSTITUTE(SUBSTITUTE(SUBSTITUTE(SUBSTITUTE(SUBSTITUTE(SUBSTITUTE(SUBSTITUTE($BH$1,"#SYSTEME#",$A$1),"#DIM#",AI$1),"#TYPE#",$B20),"#LIGNE#",$A20),"#Q#",IF(AJ20="",SUBSTITUTE(AI20,",","."),"null")),"#FORMULE#",IF(AJ20="","null",CONCATENATE("'",AJ20,"'"))),"#CTE#",IF(AK20="","null",CONCATENATE("'",AK20,"'"))))</f>
        <v/>
      </c>
      <c r="CL20" s="90"/>
      <c r="CM20" s="90"/>
      <c r="CN20" s="89" t="str">
        <f t="shared" ref="CN20" si="27">IF(AND(AL20="",AM20=""),"",SUBSTITUTE(SUBSTITUTE(SUBSTITUTE(SUBSTITUTE(SUBSTITUTE(SUBSTITUTE(SUBSTITUTE($BH$1,"#SYSTEME#",$A$1),"#DIM#",AL$1),"#TYPE#",$B20),"#LIGNE#",$A20),"#Q#",IF(AM20="",SUBSTITUTE(AL20,",","."),"null")),"#FORMULE#",IF(AM20="","null",CONCATENATE("'",AM20,"'"))),"#CTE#",IF(AN20="","null",CONCATENATE("'",AN20,"'"))))</f>
        <v/>
      </c>
      <c r="CO20" s="90"/>
      <c r="CP20" s="90"/>
      <c r="CQ20" s="89" t="str">
        <f t="shared" ref="CQ20" si="28">IF(AND(AO20="",AP20=""),"",SUBSTITUTE(SUBSTITUTE(SUBSTITUTE(SUBSTITUTE(SUBSTITUTE(SUBSTITUTE(SUBSTITUTE($BH$1,"#SYSTEME#",$A$1),"#DIM#",AO$1),"#TYPE#",$B20),"#LIGNE#",$A20),"#Q#",IF(AP20="",SUBSTITUTE(AO20,",","."),"null")),"#FORMULE#",IF(AP20="","null",CONCATENATE("'",AP20,"'"))),"#CTE#",IF(AQ20="","null",CONCATENATE("'",AQ20,"'"))))</f>
        <v/>
      </c>
      <c r="CR20" s="90"/>
      <c r="CS20" s="90"/>
      <c r="CT20" s="89" t="str">
        <f t="shared" ref="CT20" si="29">IF(AND(AR20="",AS20=""),"",SUBSTITUTE(SUBSTITUTE(SUBSTITUTE(SUBSTITUTE(SUBSTITUTE(SUBSTITUTE(SUBSTITUTE($BH$1,"#SYSTEME#",$A$1),"#DIM#",AR$1),"#TYPE#",$B20),"#LIGNE#",$A20),"#Q#",IF(AS20="",SUBSTITUTE(AR20,",","."),"null")),"#FORMULE#",IF(AS20="","null",CONCATENATE("'",AS20,"'"))),"#CTE#",IF(AT20="","null",CONCATENATE("'",AT20,"'"))))</f>
        <v/>
      </c>
      <c r="CU20" s="90"/>
      <c r="CV20" s="90"/>
      <c r="CW20" s="89" t="str">
        <f t="shared" ref="CW20" si="30">IF(AND(AU20="",AV20=""),"",SUBSTITUTE(SUBSTITUTE(SUBSTITUTE(SUBSTITUTE(SUBSTITUTE(SUBSTITUTE(SUBSTITUTE($BH$1,"#SYSTEME#",$A$1),"#DIM#",AU$1),"#TYPE#",$B20),"#LIGNE#",$A20),"#Q#",IF(AV20="",SUBSTITUTE(AU20,",","."),"null")),"#FORMULE#",IF(AV20="","null",CONCATENATE("'",AV20,"'"))),"#CTE#",IF(AW20="","null",CONCATENATE("'",AW20,"'"))))</f>
        <v/>
      </c>
      <c r="CX20" s="90"/>
      <c r="CY20" s="90"/>
      <c r="CZ20" s="89" t="str">
        <f t="shared" ref="CZ20" si="31">IF(AND(AX20="",AY20=""),"",SUBSTITUTE(SUBSTITUTE(SUBSTITUTE(SUBSTITUTE(SUBSTITUTE(SUBSTITUTE(SUBSTITUTE($BH$1,"#SYSTEME#",$A$1),"#DIM#",AX$1),"#TYPE#",$B20),"#LIGNE#",$A20),"#Q#",IF(AY20="",SUBSTITUTE(AX20,",","."),"null")),"#FORMULE#",IF(AY20="","null",CONCATENATE("'",AY20,"'"))),"#CTE#",IF(AZ20="","null",CONCATENATE("'",AZ20,"'"))))</f>
        <v/>
      </c>
      <c r="DA20" s="90"/>
      <c r="DB20" s="90"/>
      <c r="DC20" s="89" t="str">
        <f t="shared" ref="DC20" si="32">IF(AND(BA20="",BB20=""),"",SUBSTITUTE(SUBSTITUTE(SUBSTITUTE(SUBSTITUTE(SUBSTITUTE(SUBSTITUTE(SUBSTITUTE($BH$1,"#SYSTEME#",$A$1),"#DIM#",BA$1),"#TYPE#",$B20),"#LIGNE#",$A20),"#Q#",IF(BB20="",SUBSTITUTE(BA20,",","."),"null")),"#FORMULE#",IF(BB20="","null",CONCATENATE("'",BB20,"'"))),"#CTE#",IF(BC20="","null",CONCATENATE("'",BC20,"'"))))</f>
        <v/>
      </c>
      <c r="DD20" s="90"/>
      <c r="DE20" s="90"/>
      <c r="DF20" s="89" t="str">
        <f t="shared" ref="DF20" si="33">IF(AND(BD20="",BE20=""),"",SUBSTITUTE(SUBSTITUTE(SUBSTITUTE(SUBSTITUTE(SUBSTITUTE(SUBSTITUTE(SUBSTITUTE($BH$1,"#SYSTEME#",$A$1),"#DIM#",BD$1),"#TYPE#",$B20),"#LIGNE#",$A20),"#Q#",IF(BE20="",SUBSTITUTE(BD20,",","."),"null")),"#FORMULE#",IF(BE20="","null",CONCATENATE("'",BE20,"'"))),"#CTE#",IF(BF20="","null",CONCATENATE("'",BF20,"'"))))</f>
        <v/>
      </c>
      <c r="DG20" s="90"/>
      <c r="DH20" s="90"/>
    </row>
    <row r="21" spans="1:112" s="89" customFormat="1" x14ac:dyDescent="0.25">
      <c r="A21" s="100">
        <f>IF(B21="MATIERE",VLOOKUP($C21,MATIERE!$B$2:$K$601,10,0),IF(B21="MOA",VLOOKUP($C21,ATELIER!$B$2:$K$291,10,0),IF(B21="MOC",VLOOKUP($C21,CHANTIER!$B$2:$K$291,10,0),IF(B21="MP",VLOOKUP($C21,MINIPELLE!$B$2:$K$291,10,0),""))))</f>
        <v>543</v>
      </c>
      <c r="B21" s="91" t="s">
        <v>295</v>
      </c>
      <c r="C21" s="125" t="s">
        <v>2022</v>
      </c>
      <c r="D21" s="91"/>
      <c r="E21" s="91"/>
      <c r="F21" s="90"/>
      <c r="G21" s="90"/>
      <c r="H21" s="69"/>
      <c r="I21" s="69"/>
      <c r="J21" s="69"/>
      <c r="K21" s="69" t="s">
        <v>2053</v>
      </c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89" t="str">
        <f t="shared" ref="BG21:BG33" si="34">IF(AND(E21="",F21=""),"",SUBSTITUTE(SUBSTITUTE(SUBSTITUTE(SUBSTITUTE(SUBSTITUTE(SUBSTITUTE(SUBSTITUTE($BG$1,"#SYSTEME#",$A$1),"#DIM#",E$1),"#TYPE#",$B21),"#LIGNE#",$A21),"#Q#",IF(F21="",SUBSTITUTE(E21,",","."),"null")),"#FORMULE#",IF(F21="","null",CONCATENATE("'",F21,"'"))),"#CTE#",IF(G21="","null",CONCATENATE("'",G21,"'"))))</f>
        <v/>
      </c>
      <c r="BH21" s="90"/>
      <c r="BI21" s="90"/>
      <c r="BJ21" s="89" t="str">
        <f t="shared" si="0"/>
        <v/>
      </c>
      <c r="BK21" s="90"/>
      <c r="BL21" s="90"/>
      <c r="BM21" s="89" t="str">
        <f t="shared" si="1"/>
        <v xml:space="preserve">INSERT INTO SC_SystemeProduits(RefDimension,NomSysteme,typePresta,ligne,Quantite,formule,cte1,DateModif) values (3,'FV5','MATIERE',543,1-(PR1_OK+CHASSE_GRAV_NAVES+CHASSE_GRAV_INAUTECH+CHASSE_GRAV_AQUATIRIS+CHASSE_GRAV_CLAPET+CHASSE_GRAV_BROYEUR),null,null,now());
</v>
      </c>
      <c r="BN21" s="90"/>
      <c r="BO21" s="90"/>
      <c r="BP21" s="89" t="str">
        <f t="shared" ref="BP21:BP33" si="35">IF(AND(N21="",O21=""),"",SUBSTITUTE(SUBSTITUTE(SUBSTITUTE(SUBSTITUTE(SUBSTITUTE(SUBSTITUTE(SUBSTITUTE($BG$1,"#SYSTEME#",$A$1),"#DIM#",N$1),"#TYPE#",$B21),"#LIGNE#",$A21),"#Q#",IF(O21="",SUBSTITUTE(N21,",","."),"null")),"#FORMULE#",IF(O21="","null",CONCATENATE("'",O21,"'"))),"#CTE#",IF(P21="","null",CONCATENATE("'",P21,"'"))))</f>
        <v/>
      </c>
      <c r="BQ21" s="90"/>
      <c r="BR21" s="90"/>
      <c r="BS21" s="89" t="str">
        <f t="shared" ref="BS21:BS33" si="36">IF(AND(Q21="",R21=""),"",SUBSTITUTE(SUBSTITUTE(SUBSTITUTE(SUBSTITUTE(SUBSTITUTE(SUBSTITUTE(SUBSTITUTE($BG$1,"#SYSTEME#",$A$1),"#DIM#",Q$1),"#TYPE#",$B21),"#LIGNE#",$A21),"#Q#",IF(R21="",SUBSTITUTE(Q21,",","."),"null")),"#FORMULE#",IF(R21="","null",CONCATENATE("'",R21,"'"))),"#CTE#",IF(S21="","null",CONCATENATE("'",S21,"'"))))</f>
        <v/>
      </c>
      <c r="BT21" s="90"/>
      <c r="BU21" s="90"/>
      <c r="BV21" s="89" t="str">
        <f t="shared" ref="BV21:BV33" si="37">IF(AND(T21="",U21=""),"",SUBSTITUTE(SUBSTITUTE(SUBSTITUTE(SUBSTITUTE(SUBSTITUTE(SUBSTITUTE(SUBSTITUTE($BG$1,"#SYSTEME#",$A$1),"#DIM#",T$1),"#TYPE#",$B21),"#LIGNE#",$A21),"#Q#",IF(U21="",SUBSTITUTE(T21,",","."),"null")),"#FORMULE#",IF(U21="","null",CONCATENATE("'",U21,"'"))),"#CTE#",IF(V21="","null",CONCATENATE("'",V21,"'"))))</f>
        <v/>
      </c>
      <c r="BW21" s="90"/>
      <c r="BX21" s="90"/>
      <c r="BY21" s="89" t="str">
        <f t="shared" ref="BY21:BY33" si="38">IF(AND(W21="",X21=""),"",SUBSTITUTE(SUBSTITUTE(SUBSTITUTE(SUBSTITUTE(SUBSTITUTE(SUBSTITUTE(SUBSTITUTE($BG$1,"#SYSTEME#",$A$1),"#DIM#",W$1),"#TYPE#",$B21),"#LIGNE#",$A21),"#Q#",IF(X21="",SUBSTITUTE(W21,",","."),"null")),"#FORMULE#",IF(X21="","null",CONCATENATE("'",X21,"'"))),"#CTE#",IF(Y21="","null",CONCATENATE("'",Y21,"'"))))</f>
        <v/>
      </c>
      <c r="BZ21" s="90"/>
      <c r="CA21" s="90"/>
      <c r="CB21" s="89" t="str">
        <f t="shared" ref="CB21:CB33" si="39">IF(AND(Z21="",AA21=""),"",SUBSTITUTE(SUBSTITUTE(SUBSTITUTE(SUBSTITUTE(SUBSTITUTE(SUBSTITUTE(SUBSTITUTE($BG$1,"#SYSTEME#",$A$1),"#DIM#",Z$1),"#TYPE#",$B21),"#LIGNE#",$A21),"#Q#",IF(AA21="",SUBSTITUTE(Z21,",","."),"null")),"#FORMULE#",IF(AA21="","null",CONCATENATE("'",AA21,"'"))),"#CTE#",IF(AB21="","null",CONCATENATE("'",AB21,"'"))))</f>
        <v/>
      </c>
      <c r="CC21" s="90"/>
      <c r="CD21" s="90"/>
      <c r="CE21" s="89" t="str">
        <f t="shared" ref="CE21:CE33" si="40">IF(AND(AC21="",AD21=""),"",SUBSTITUTE(SUBSTITUTE(SUBSTITUTE(SUBSTITUTE(SUBSTITUTE(SUBSTITUTE(SUBSTITUTE($BG$1,"#SYSTEME#",$A$1),"#DIM#",AC$1),"#TYPE#",$B21),"#LIGNE#",$A21),"#Q#",IF(AD21="",SUBSTITUTE(AC21,",","."),"null")),"#FORMULE#",IF(AD21="","null",CONCATENATE("'",AD21,"'"))),"#CTE#",IF(AE21="","null",CONCATENATE("'",AE21,"'"))))</f>
        <v/>
      </c>
      <c r="CF21" s="90"/>
      <c r="CG21" s="90"/>
      <c r="CH21" s="89" t="str">
        <f t="shared" ref="CH21:CH33" si="41">IF(AND(AF21="",AG21=""),"",SUBSTITUTE(SUBSTITUTE(SUBSTITUTE(SUBSTITUTE(SUBSTITUTE(SUBSTITUTE(SUBSTITUTE($BG$1,"#SYSTEME#",$A$1),"#DIM#",AF$1),"#TYPE#",$B21),"#LIGNE#",$A21),"#Q#",IF(AG21="",SUBSTITUTE(AF21,",","."),"null")),"#FORMULE#",IF(AG21="","null",CONCATENATE("'",AG21,"'"))),"#CTE#",IF(AH21="","null",CONCATENATE("'",AH21,"'"))))</f>
        <v/>
      </c>
      <c r="CI21" s="90"/>
      <c r="CJ21" s="90"/>
      <c r="CK21" s="89" t="str">
        <f t="shared" ref="CK21:CK33" si="42">IF(AND(AI21="",AJ21=""),"",SUBSTITUTE(SUBSTITUTE(SUBSTITUTE(SUBSTITUTE(SUBSTITUTE(SUBSTITUTE(SUBSTITUTE($BG$1,"#SYSTEME#",$A$1),"#DIM#",AI$1),"#TYPE#",$B21),"#LIGNE#",$A21),"#Q#",IF(AJ21="",SUBSTITUTE(AI21,",","."),"null")),"#FORMULE#",IF(AJ21="","null",CONCATENATE("'",AJ21,"'"))),"#CTE#",IF(AK21="","null",CONCATENATE("'",AK21,"'"))))</f>
        <v/>
      </c>
      <c r="CL21" s="90"/>
      <c r="CM21" s="90"/>
      <c r="CN21" s="89" t="str">
        <f t="shared" ref="CN21:CN33" si="43">IF(AND(AL21="",AM21=""),"",SUBSTITUTE(SUBSTITUTE(SUBSTITUTE(SUBSTITUTE(SUBSTITUTE(SUBSTITUTE(SUBSTITUTE($BG$1,"#SYSTEME#",$A$1),"#DIM#",AL$1),"#TYPE#",$B21),"#LIGNE#",$A21),"#Q#",IF(AM21="",SUBSTITUTE(AL21,",","."),"null")),"#FORMULE#",IF(AM21="","null",CONCATENATE("'",AM21,"'"))),"#CTE#",IF(AN21="","null",CONCATENATE("'",AN21,"'"))))</f>
        <v/>
      </c>
      <c r="CO21" s="90"/>
      <c r="CP21" s="90"/>
      <c r="CQ21" s="89" t="str">
        <f t="shared" ref="CQ21:CQ33" si="44">IF(AND(AO21="",AP21=""),"",SUBSTITUTE(SUBSTITUTE(SUBSTITUTE(SUBSTITUTE(SUBSTITUTE(SUBSTITUTE(SUBSTITUTE($BG$1,"#SYSTEME#",$A$1),"#DIM#",AO$1),"#TYPE#",$B21),"#LIGNE#",$A21),"#Q#",IF(AP21="",SUBSTITUTE(AO21,",","."),"null")),"#FORMULE#",IF(AP21="","null",CONCATENATE("'",AP21,"'"))),"#CTE#",IF(AQ21="","null",CONCATENATE("'",AQ21,"'"))))</f>
        <v/>
      </c>
      <c r="CR21" s="90"/>
      <c r="CS21" s="90"/>
      <c r="CT21" s="89" t="str">
        <f t="shared" ref="CT21:CT33" si="45">IF(AND(AR21="",AS21=""),"",SUBSTITUTE(SUBSTITUTE(SUBSTITUTE(SUBSTITUTE(SUBSTITUTE(SUBSTITUTE(SUBSTITUTE($BG$1,"#SYSTEME#",$A$1),"#DIM#",AR$1),"#TYPE#",$B21),"#LIGNE#",$A21),"#Q#",IF(AS21="",SUBSTITUTE(AR21,",","."),"null")),"#FORMULE#",IF(AS21="","null",CONCATENATE("'",AS21,"'"))),"#CTE#",IF(AT21="","null",CONCATENATE("'",AT21,"'"))))</f>
        <v/>
      </c>
      <c r="CU21" s="90"/>
      <c r="CV21" s="90"/>
      <c r="CW21" s="89" t="str">
        <f t="shared" ref="CW21:CW33" si="46">IF(AND(AU21="",AV21=""),"",SUBSTITUTE(SUBSTITUTE(SUBSTITUTE(SUBSTITUTE(SUBSTITUTE(SUBSTITUTE(SUBSTITUTE($BG$1,"#SYSTEME#",$A$1),"#DIM#",AU$1),"#TYPE#",$B21),"#LIGNE#",$A21),"#Q#",IF(AV21="",SUBSTITUTE(AU21,",","."),"null")),"#FORMULE#",IF(AV21="","null",CONCATENATE("'",AV21,"'"))),"#CTE#",IF(AW21="","null",CONCATENATE("'",AW21,"'"))))</f>
        <v/>
      </c>
      <c r="CX21" s="90"/>
      <c r="CY21" s="90"/>
      <c r="CZ21" s="89" t="str">
        <f t="shared" ref="CZ21:CZ33" si="47">IF(AND(AX21="",AY21=""),"",SUBSTITUTE(SUBSTITUTE(SUBSTITUTE(SUBSTITUTE(SUBSTITUTE(SUBSTITUTE(SUBSTITUTE($BG$1,"#SYSTEME#",$A$1),"#DIM#",AX$1),"#TYPE#",$B21),"#LIGNE#",$A21),"#Q#",IF(AY21="",SUBSTITUTE(AX21,",","."),"null")),"#FORMULE#",IF(AY21="","null",CONCATENATE("'",AY21,"'"))),"#CTE#",IF(AZ21="","null",CONCATENATE("'",AZ21,"'"))))</f>
        <v/>
      </c>
      <c r="DA21" s="90"/>
      <c r="DB21" s="90"/>
      <c r="DC21" s="89" t="str">
        <f t="shared" ref="DC21:DC33" si="48">IF(AND(BA21="",BB21=""),"",SUBSTITUTE(SUBSTITUTE(SUBSTITUTE(SUBSTITUTE(SUBSTITUTE(SUBSTITUTE(SUBSTITUTE($BG$1,"#SYSTEME#",$A$1),"#DIM#",BA$1),"#TYPE#",$B21),"#LIGNE#",$A21),"#Q#",IF(BB21="",SUBSTITUTE(BA21,",","."),"null")),"#FORMULE#",IF(BB21="","null",CONCATENATE("'",BB21,"'"))),"#CTE#",IF(BC21="","null",CONCATENATE("'",BC21,"'"))))</f>
        <v/>
      </c>
      <c r="DD21" s="90"/>
      <c r="DE21" s="90"/>
      <c r="DF21" s="89" t="str">
        <f t="shared" ref="DF21:DF33" si="49">IF(AND(BD21="",BE21=""),"",SUBSTITUTE(SUBSTITUTE(SUBSTITUTE(SUBSTITUTE(SUBSTITUTE(SUBSTITUTE(SUBSTITUTE($BG$1,"#SYSTEME#",$A$1),"#DIM#",BD$1),"#TYPE#",$B21),"#LIGNE#",$A21),"#Q#",IF(BE21="",SUBSTITUTE(BD21,",","."),"null")),"#FORMULE#",IF(BE21="","null",CONCATENATE("'",BE21,"'"))),"#CTE#",IF(BF21="","null",CONCATENATE("'",BF21,"'"))))</f>
        <v/>
      </c>
      <c r="DG21" s="90"/>
      <c r="DH21" s="90"/>
    </row>
    <row r="22" spans="1:112" s="89" customFormat="1" x14ac:dyDescent="0.25">
      <c r="A22" s="100">
        <f>IF(B22="MATIERE",VLOOKUP($C22,MATIERE!$B$2:$K$601,10,0),IF(B22="MOA",VLOOKUP($C22,ATELIER!$B$2:$K$291,10,0),IF(B22="MOC",VLOOKUP($C22,CHANTIER!$B$2:$K$291,10,0),IF(B22="MP",VLOOKUP($C22,MINIPELLE!$B$2:$K$291,10,0),""))))</f>
        <v>544</v>
      </c>
      <c r="B22" s="91" t="s">
        <v>295</v>
      </c>
      <c r="C22" s="125" t="s">
        <v>2023</v>
      </c>
      <c r="D22" s="91"/>
      <c r="E22" s="91"/>
      <c r="F22" s="90"/>
      <c r="G22" s="90"/>
      <c r="H22" s="69"/>
      <c r="I22" s="69"/>
      <c r="J22" s="69"/>
      <c r="K22" s="69"/>
      <c r="L22" s="69"/>
      <c r="M22" s="69"/>
      <c r="N22" s="69" t="s">
        <v>2053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89" t="str">
        <f t="shared" si="34"/>
        <v/>
      </c>
      <c r="BH22" s="90"/>
      <c r="BI22" s="90"/>
      <c r="BJ22" s="89" t="str">
        <f t="shared" si="0"/>
        <v/>
      </c>
      <c r="BK22" s="90"/>
      <c r="BL22" s="90"/>
      <c r="BM22" s="89" t="str">
        <f t="shared" si="1"/>
        <v/>
      </c>
      <c r="BN22" s="90"/>
      <c r="BO22" s="90"/>
      <c r="BP22" s="89" t="str">
        <f t="shared" si="35"/>
        <v xml:space="preserve">INSERT INTO SC_SystemeProduits(RefDimension,NomSysteme,typePresta,ligne,Quantite,formule,cte1,DateModif) values (4,'FV5','MATIERE',544,1-(PR1_OK+CHASSE_GRAV_NAVES+CHASSE_GRAV_INAUTECH+CHASSE_GRAV_AQUATIRIS+CHASSE_GRAV_CLAPET+CHASSE_GRAV_BROYEUR),null,null,now());
</v>
      </c>
      <c r="BQ22" s="90"/>
      <c r="BR22" s="90"/>
      <c r="BS22" s="89" t="str">
        <f t="shared" si="36"/>
        <v/>
      </c>
      <c r="BT22" s="90"/>
      <c r="BU22" s="90"/>
      <c r="BV22" s="89" t="str">
        <f t="shared" si="37"/>
        <v/>
      </c>
      <c r="BW22" s="90"/>
      <c r="BX22" s="90"/>
      <c r="BY22" s="89" t="str">
        <f t="shared" si="38"/>
        <v/>
      </c>
      <c r="BZ22" s="90"/>
      <c r="CA22" s="90"/>
      <c r="CB22" s="89" t="str">
        <f t="shared" si="39"/>
        <v/>
      </c>
      <c r="CC22" s="90"/>
      <c r="CD22" s="90"/>
      <c r="CE22" s="89" t="str">
        <f t="shared" si="40"/>
        <v/>
      </c>
      <c r="CF22" s="90"/>
      <c r="CG22" s="90"/>
      <c r="CH22" s="89" t="str">
        <f t="shared" si="41"/>
        <v/>
      </c>
      <c r="CI22" s="90"/>
      <c r="CJ22" s="90"/>
      <c r="CK22" s="89" t="str">
        <f t="shared" si="42"/>
        <v/>
      </c>
      <c r="CL22" s="90"/>
      <c r="CM22" s="90"/>
      <c r="CN22" s="89" t="str">
        <f t="shared" si="43"/>
        <v/>
      </c>
      <c r="CO22" s="90"/>
      <c r="CP22" s="90"/>
      <c r="CQ22" s="89" t="str">
        <f t="shared" si="44"/>
        <v/>
      </c>
      <c r="CR22" s="90"/>
      <c r="CS22" s="90"/>
      <c r="CT22" s="89" t="str">
        <f t="shared" si="45"/>
        <v/>
      </c>
      <c r="CU22" s="90"/>
      <c r="CV22" s="90"/>
      <c r="CW22" s="89" t="str">
        <f t="shared" si="46"/>
        <v/>
      </c>
      <c r="CX22" s="90"/>
      <c r="CY22" s="90"/>
      <c r="CZ22" s="89" t="str">
        <f t="shared" si="47"/>
        <v/>
      </c>
      <c r="DA22" s="90"/>
      <c r="DB22" s="90"/>
      <c r="DC22" s="89" t="str">
        <f t="shared" si="48"/>
        <v/>
      </c>
      <c r="DD22" s="90"/>
      <c r="DE22" s="90"/>
      <c r="DF22" s="89" t="str">
        <f t="shared" si="49"/>
        <v/>
      </c>
      <c r="DG22" s="90"/>
      <c r="DH22" s="90"/>
    </row>
    <row r="23" spans="1:112" s="89" customFormat="1" x14ac:dyDescent="0.25">
      <c r="A23" s="100">
        <f>IF(B23="MATIERE",VLOOKUP($C23,MATIERE!$B$2:$K$601,10,0),IF(B23="MOA",VLOOKUP($C23,ATELIER!$B$2:$K$291,10,0),IF(B23="MOC",VLOOKUP($C23,CHANTIER!$B$2:$K$291,10,0),IF(B23="MP",VLOOKUP($C23,MINIPELLE!$B$2:$K$291,10,0),""))))</f>
        <v>545</v>
      </c>
      <c r="B23" s="91" t="s">
        <v>295</v>
      </c>
      <c r="C23" s="125" t="s">
        <v>2024</v>
      </c>
      <c r="D23" s="91"/>
      <c r="E23" s="91"/>
      <c r="F23" s="90"/>
      <c r="G23" s="90"/>
      <c r="H23" s="69"/>
      <c r="I23" s="69"/>
      <c r="J23" s="69"/>
      <c r="K23" s="69"/>
      <c r="L23" s="69"/>
      <c r="M23" s="69"/>
      <c r="N23" s="69"/>
      <c r="O23" s="69"/>
      <c r="P23" s="69"/>
      <c r="Q23" s="69" t="s">
        <v>2053</v>
      </c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89" t="str">
        <f t="shared" si="34"/>
        <v/>
      </c>
      <c r="BH23" s="90"/>
      <c r="BI23" s="90"/>
      <c r="BJ23" s="89" t="str">
        <f t="shared" si="0"/>
        <v/>
      </c>
      <c r="BK23" s="90"/>
      <c r="BL23" s="90"/>
      <c r="BM23" s="89" t="str">
        <f t="shared" si="1"/>
        <v/>
      </c>
      <c r="BN23" s="90"/>
      <c r="BO23" s="90"/>
      <c r="BP23" s="89" t="str">
        <f t="shared" si="35"/>
        <v/>
      </c>
      <c r="BQ23" s="90"/>
      <c r="BR23" s="90"/>
      <c r="BS23" s="89" t="str">
        <f t="shared" si="36"/>
        <v xml:space="preserve">INSERT INTO SC_SystemeProduits(RefDimension,NomSysteme,typePresta,ligne,Quantite,formule,cte1,DateModif) values (5,'FV5','MATIERE',545,1-(PR1_OK+CHASSE_GRAV_NAVES+CHASSE_GRAV_INAUTECH+CHASSE_GRAV_AQUATIRIS+CHASSE_GRAV_CLAPET+CHASSE_GRAV_BROYEUR),null,null,now());
</v>
      </c>
      <c r="BT23" s="90"/>
      <c r="BU23" s="90"/>
      <c r="BV23" s="89" t="str">
        <f t="shared" si="37"/>
        <v/>
      </c>
      <c r="BW23" s="90"/>
      <c r="BX23" s="90"/>
      <c r="BY23" s="89" t="str">
        <f t="shared" si="38"/>
        <v/>
      </c>
      <c r="BZ23" s="90"/>
      <c r="CA23" s="90"/>
      <c r="CB23" s="89" t="str">
        <f t="shared" si="39"/>
        <v/>
      </c>
      <c r="CC23" s="90"/>
      <c r="CD23" s="90"/>
      <c r="CE23" s="89" t="str">
        <f t="shared" si="40"/>
        <v/>
      </c>
      <c r="CF23" s="90"/>
      <c r="CG23" s="90"/>
      <c r="CH23" s="89" t="str">
        <f t="shared" si="41"/>
        <v/>
      </c>
      <c r="CI23" s="90"/>
      <c r="CJ23" s="90"/>
      <c r="CK23" s="89" t="str">
        <f t="shared" si="42"/>
        <v/>
      </c>
      <c r="CL23" s="90"/>
      <c r="CM23" s="90"/>
      <c r="CN23" s="89" t="str">
        <f t="shared" si="43"/>
        <v/>
      </c>
      <c r="CO23" s="90"/>
      <c r="CP23" s="90"/>
      <c r="CQ23" s="89" t="str">
        <f t="shared" si="44"/>
        <v/>
      </c>
      <c r="CR23" s="90"/>
      <c r="CS23" s="90"/>
      <c r="CT23" s="89" t="str">
        <f t="shared" si="45"/>
        <v/>
      </c>
      <c r="CU23" s="90"/>
      <c r="CV23" s="90"/>
      <c r="CW23" s="89" t="str">
        <f t="shared" si="46"/>
        <v/>
      </c>
      <c r="CX23" s="90"/>
      <c r="CY23" s="90"/>
      <c r="CZ23" s="89" t="str">
        <f t="shared" si="47"/>
        <v/>
      </c>
      <c r="DA23" s="90"/>
      <c r="DB23" s="90"/>
      <c r="DC23" s="89" t="str">
        <f t="shared" si="48"/>
        <v/>
      </c>
      <c r="DD23" s="90"/>
      <c r="DE23" s="90"/>
      <c r="DF23" s="89" t="str">
        <f t="shared" si="49"/>
        <v/>
      </c>
      <c r="DG23" s="90"/>
      <c r="DH23" s="90"/>
    </row>
    <row r="24" spans="1:112" s="91" customFormat="1" x14ac:dyDescent="0.25">
      <c r="A24" s="100">
        <f>IF(B24="MATIERE",VLOOKUP($C24,MATIERE!$B$2:$K$601,10,0),IF(B24="MOA",VLOOKUP($C24,ATELIER!$B$2:$K$291,10,0),IF(B24="MOC",VLOOKUP($C24,CHANTIER!$B$2:$K$291,10,0),IF(B24="MP",VLOOKUP($C24,MINIPELLE!$B$2:$K$291,10,0),""))))</f>
        <v>547</v>
      </c>
      <c r="B24" s="91" t="s">
        <v>295</v>
      </c>
      <c r="C24" s="125" t="s">
        <v>2026</v>
      </c>
      <c r="F24" s="90"/>
      <c r="G24" s="90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 t="s">
        <v>2053</v>
      </c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91" t="str">
        <f t="shared" si="34"/>
        <v/>
      </c>
      <c r="BH24" s="90"/>
      <c r="BI24" s="90"/>
      <c r="BJ24" s="91" t="str">
        <f t="shared" si="0"/>
        <v/>
      </c>
      <c r="BK24" s="90"/>
      <c r="BL24" s="90"/>
      <c r="BM24" s="91" t="str">
        <f t="shared" si="1"/>
        <v/>
      </c>
      <c r="BN24" s="90"/>
      <c r="BO24" s="90"/>
      <c r="BP24" s="91" t="str">
        <f t="shared" si="35"/>
        <v/>
      </c>
      <c r="BQ24" s="90"/>
      <c r="BR24" s="90"/>
      <c r="BS24" s="91" t="str">
        <f t="shared" si="36"/>
        <v/>
      </c>
      <c r="BT24" s="90"/>
      <c r="BU24" s="90"/>
      <c r="BV24" s="91" t="str">
        <f t="shared" si="37"/>
        <v xml:space="preserve">INSERT INTO SC_SystemeProduits(RefDimension,NomSysteme,typePresta,ligne,Quantite,formule,cte1,DateModif) values (6,'FV5','MATIERE',547,1-(PR1_OK+CHASSE_GRAV_NAVES+CHASSE_GRAV_INAUTECH+CHASSE_GRAV_AQUATIRIS+CHASSE_GRAV_CLAPET+CHASSE_GRAV_BROYEUR),null,null,now());
</v>
      </c>
      <c r="BW24" s="90"/>
      <c r="BX24" s="90"/>
      <c r="BY24" s="91" t="str">
        <f t="shared" si="38"/>
        <v/>
      </c>
      <c r="BZ24" s="90"/>
      <c r="CA24" s="90"/>
      <c r="CB24" s="91" t="str">
        <f t="shared" si="39"/>
        <v/>
      </c>
      <c r="CC24" s="90"/>
      <c r="CD24" s="90"/>
      <c r="CE24" s="91" t="str">
        <f t="shared" si="40"/>
        <v/>
      </c>
      <c r="CF24" s="90"/>
      <c r="CG24" s="90"/>
      <c r="CH24" s="91" t="str">
        <f t="shared" si="41"/>
        <v/>
      </c>
      <c r="CI24" s="90"/>
      <c r="CJ24" s="90"/>
      <c r="CK24" s="91" t="str">
        <f t="shared" si="42"/>
        <v/>
      </c>
      <c r="CL24" s="90"/>
      <c r="CM24" s="90"/>
      <c r="CN24" s="91" t="str">
        <f t="shared" si="43"/>
        <v/>
      </c>
      <c r="CO24" s="90"/>
      <c r="CP24" s="90"/>
      <c r="CQ24" s="91" t="str">
        <f t="shared" si="44"/>
        <v/>
      </c>
      <c r="CR24" s="90"/>
      <c r="CS24" s="90"/>
      <c r="CT24" s="91" t="str">
        <f t="shared" si="45"/>
        <v/>
      </c>
      <c r="CU24" s="90"/>
      <c r="CV24" s="90"/>
      <c r="CW24" s="91" t="str">
        <f t="shared" si="46"/>
        <v/>
      </c>
      <c r="CX24" s="90"/>
      <c r="CY24" s="90"/>
      <c r="CZ24" s="91" t="str">
        <f t="shared" si="47"/>
        <v/>
      </c>
      <c r="DA24" s="90"/>
      <c r="DB24" s="90"/>
      <c r="DC24" s="91" t="str">
        <f t="shared" si="48"/>
        <v/>
      </c>
      <c r="DD24" s="90"/>
      <c r="DE24" s="90"/>
      <c r="DF24" s="91" t="str">
        <f t="shared" si="49"/>
        <v/>
      </c>
      <c r="DG24" s="90"/>
      <c r="DH24" s="90"/>
    </row>
    <row r="25" spans="1:112" s="91" customFormat="1" x14ac:dyDescent="0.25">
      <c r="A25" s="100">
        <f>IF(B25="MATIERE",VLOOKUP($C25,MATIERE!$B$2:$K$601,10,0),IF(B25="MOA",VLOOKUP($C25,ATELIER!$B$2:$K$291,10,0),IF(B25="MOC",VLOOKUP($C25,CHANTIER!$B$2:$K$291,10,0),IF(B25="MP",VLOOKUP($C25,MINIPELLE!$B$2:$K$291,10,0),""))))</f>
        <v>548</v>
      </c>
      <c r="B25" s="91" t="s">
        <v>295</v>
      </c>
      <c r="C25" s="125" t="s">
        <v>2027</v>
      </c>
      <c r="F25" s="90"/>
      <c r="G25" s="90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 t="s">
        <v>2053</v>
      </c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91" t="str">
        <f t="shared" si="34"/>
        <v/>
      </c>
      <c r="BH25" s="90"/>
      <c r="BI25" s="90"/>
      <c r="BJ25" s="91" t="str">
        <f t="shared" si="0"/>
        <v/>
      </c>
      <c r="BK25" s="90"/>
      <c r="BL25" s="90"/>
      <c r="BM25" s="91" t="str">
        <f t="shared" si="1"/>
        <v/>
      </c>
      <c r="BN25" s="90"/>
      <c r="BO25" s="90"/>
      <c r="BP25" s="91" t="str">
        <f t="shared" si="35"/>
        <v/>
      </c>
      <c r="BQ25" s="90"/>
      <c r="BR25" s="90"/>
      <c r="BS25" s="91" t="str">
        <f t="shared" si="36"/>
        <v/>
      </c>
      <c r="BT25" s="90"/>
      <c r="BU25" s="90"/>
      <c r="BV25" s="91" t="str">
        <f t="shared" si="37"/>
        <v/>
      </c>
      <c r="BW25" s="90"/>
      <c r="BX25" s="90"/>
      <c r="BY25" s="91" t="str">
        <f t="shared" si="38"/>
        <v xml:space="preserve">INSERT INTO SC_SystemeProduits(RefDimension,NomSysteme,typePresta,ligne,Quantite,formule,cte1,DateModif) values (7,'FV5','MATIERE',548,1-(PR1_OK+CHASSE_GRAV_NAVES+CHASSE_GRAV_INAUTECH+CHASSE_GRAV_AQUATIRIS+CHASSE_GRAV_CLAPET+CHASSE_GRAV_BROYEUR),null,null,now());
</v>
      </c>
      <c r="BZ25" s="90"/>
      <c r="CA25" s="90"/>
      <c r="CB25" s="91" t="str">
        <f t="shared" si="39"/>
        <v/>
      </c>
      <c r="CC25" s="90"/>
      <c r="CD25" s="90"/>
      <c r="CE25" s="91" t="str">
        <f t="shared" si="40"/>
        <v/>
      </c>
      <c r="CF25" s="90"/>
      <c r="CG25" s="90"/>
      <c r="CH25" s="91" t="str">
        <f t="shared" si="41"/>
        <v/>
      </c>
      <c r="CI25" s="90"/>
      <c r="CJ25" s="90"/>
      <c r="CK25" s="91" t="str">
        <f t="shared" si="42"/>
        <v/>
      </c>
      <c r="CL25" s="90"/>
      <c r="CM25" s="90"/>
      <c r="CN25" s="91" t="str">
        <f t="shared" si="43"/>
        <v/>
      </c>
      <c r="CO25" s="90"/>
      <c r="CP25" s="90"/>
      <c r="CQ25" s="91" t="str">
        <f t="shared" si="44"/>
        <v/>
      </c>
      <c r="CR25" s="90"/>
      <c r="CS25" s="90"/>
      <c r="CT25" s="91" t="str">
        <f t="shared" si="45"/>
        <v/>
      </c>
      <c r="CU25" s="90"/>
      <c r="CV25" s="90"/>
      <c r="CW25" s="91" t="str">
        <f t="shared" si="46"/>
        <v/>
      </c>
      <c r="CX25" s="90"/>
      <c r="CY25" s="90"/>
      <c r="CZ25" s="91" t="str">
        <f t="shared" si="47"/>
        <v/>
      </c>
      <c r="DA25" s="90"/>
      <c r="DB25" s="90"/>
      <c r="DC25" s="91" t="str">
        <f t="shared" si="48"/>
        <v/>
      </c>
      <c r="DD25" s="90"/>
      <c r="DE25" s="90"/>
      <c r="DF25" s="91" t="str">
        <f t="shared" si="49"/>
        <v/>
      </c>
      <c r="DG25" s="90"/>
      <c r="DH25" s="90"/>
    </row>
    <row r="26" spans="1:112" s="91" customFormat="1" x14ac:dyDescent="0.25">
      <c r="A26" s="100">
        <f>IF(B26="MATIERE",VLOOKUP($C26,MATIERE!$B$2:$K$601,10,0),IF(B26="MOA",VLOOKUP($C26,ATELIER!$B$2:$K$291,10,0),IF(B26="MOC",VLOOKUP($C26,CHANTIER!$B$2:$K$291,10,0),IF(B26="MP",VLOOKUP($C26,MINIPELLE!$B$2:$K$291,10,0),""))))</f>
        <v>549</v>
      </c>
      <c r="B26" s="91" t="s">
        <v>295</v>
      </c>
      <c r="C26" s="125" t="s">
        <v>2028</v>
      </c>
      <c r="F26" s="90"/>
      <c r="G26" s="90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 t="s">
        <v>2053</v>
      </c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91" t="str">
        <f t="shared" si="34"/>
        <v/>
      </c>
      <c r="BH26" s="90"/>
      <c r="BI26" s="90"/>
      <c r="BJ26" s="91" t="str">
        <f t="shared" si="0"/>
        <v/>
      </c>
      <c r="BK26" s="90"/>
      <c r="BL26" s="90"/>
      <c r="BM26" s="91" t="str">
        <f t="shared" si="1"/>
        <v/>
      </c>
      <c r="BN26" s="90"/>
      <c r="BO26" s="90"/>
      <c r="BP26" s="91" t="str">
        <f t="shared" si="35"/>
        <v/>
      </c>
      <c r="BQ26" s="90"/>
      <c r="BR26" s="90"/>
      <c r="BS26" s="91" t="str">
        <f t="shared" si="36"/>
        <v/>
      </c>
      <c r="BT26" s="90"/>
      <c r="BU26" s="90"/>
      <c r="BV26" s="91" t="str">
        <f t="shared" si="37"/>
        <v/>
      </c>
      <c r="BW26" s="90"/>
      <c r="BX26" s="90"/>
      <c r="BY26" s="91" t="str">
        <f t="shared" si="38"/>
        <v/>
      </c>
      <c r="BZ26" s="90"/>
      <c r="CA26" s="90"/>
      <c r="CB26" s="91" t="str">
        <f t="shared" si="39"/>
        <v xml:space="preserve">INSERT INTO SC_SystemeProduits(RefDimension,NomSysteme,typePresta,ligne,Quantite,formule,cte1,DateModif) values (8,'FV5','MATIERE',549,1-(PR1_OK+CHASSE_GRAV_NAVES+CHASSE_GRAV_INAUTECH+CHASSE_GRAV_AQUATIRIS+CHASSE_GRAV_CLAPET+CHASSE_GRAV_BROYEUR),null,null,now());
</v>
      </c>
      <c r="CC26" s="90"/>
      <c r="CD26" s="90"/>
      <c r="CE26" s="91" t="str">
        <f t="shared" si="40"/>
        <v/>
      </c>
      <c r="CF26" s="90"/>
      <c r="CG26" s="90"/>
      <c r="CH26" s="91" t="str">
        <f t="shared" si="41"/>
        <v/>
      </c>
      <c r="CI26" s="90"/>
      <c r="CJ26" s="90"/>
      <c r="CK26" s="91" t="str">
        <f t="shared" si="42"/>
        <v/>
      </c>
      <c r="CL26" s="90"/>
      <c r="CM26" s="90"/>
      <c r="CN26" s="91" t="str">
        <f t="shared" si="43"/>
        <v/>
      </c>
      <c r="CO26" s="90"/>
      <c r="CP26" s="90"/>
      <c r="CQ26" s="91" t="str">
        <f t="shared" si="44"/>
        <v/>
      </c>
      <c r="CR26" s="90"/>
      <c r="CS26" s="90"/>
      <c r="CT26" s="91" t="str">
        <f t="shared" si="45"/>
        <v/>
      </c>
      <c r="CU26" s="90"/>
      <c r="CV26" s="90"/>
      <c r="CW26" s="91" t="str">
        <f t="shared" si="46"/>
        <v/>
      </c>
      <c r="CX26" s="90"/>
      <c r="CY26" s="90"/>
      <c r="CZ26" s="91" t="str">
        <f t="shared" si="47"/>
        <v/>
      </c>
      <c r="DA26" s="90"/>
      <c r="DB26" s="90"/>
      <c r="DC26" s="91" t="str">
        <f t="shared" si="48"/>
        <v/>
      </c>
      <c r="DD26" s="90"/>
      <c r="DE26" s="90"/>
      <c r="DF26" s="91" t="str">
        <f t="shared" si="49"/>
        <v/>
      </c>
      <c r="DG26" s="90"/>
      <c r="DH26" s="90"/>
    </row>
    <row r="27" spans="1:112" s="91" customFormat="1" x14ac:dyDescent="0.25">
      <c r="A27" s="100">
        <f>IF(B27="MATIERE",VLOOKUP($C27,MATIERE!$B$2:$K$601,10,0),IF(B27="MOA",VLOOKUP($C27,ATELIER!$B$2:$K$291,10,0),IF(B27="MOC",VLOOKUP($C27,CHANTIER!$B$2:$K$291,10,0),IF(B27="MP",VLOOKUP($C27,MINIPELLE!$B$2:$K$291,10,0),""))))</f>
        <v>550</v>
      </c>
      <c r="B27" s="91" t="s">
        <v>295</v>
      </c>
      <c r="C27" s="125" t="s">
        <v>2029</v>
      </c>
      <c r="F27" s="90"/>
      <c r="G27" s="90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 t="s">
        <v>2053</v>
      </c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91" t="str">
        <f t="shared" si="34"/>
        <v/>
      </c>
      <c r="BH27" s="90"/>
      <c r="BI27" s="90"/>
      <c r="BJ27" s="91" t="str">
        <f t="shared" si="0"/>
        <v/>
      </c>
      <c r="BK27" s="90"/>
      <c r="BL27" s="90"/>
      <c r="BM27" s="91" t="str">
        <f t="shared" si="1"/>
        <v/>
      </c>
      <c r="BN27" s="90"/>
      <c r="BO27" s="90"/>
      <c r="BP27" s="91" t="str">
        <f t="shared" si="35"/>
        <v/>
      </c>
      <c r="BQ27" s="90"/>
      <c r="BR27" s="90"/>
      <c r="BS27" s="91" t="str">
        <f t="shared" si="36"/>
        <v/>
      </c>
      <c r="BT27" s="90"/>
      <c r="BU27" s="90"/>
      <c r="BV27" s="91" t="str">
        <f t="shared" si="37"/>
        <v/>
      </c>
      <c r="BW27" s="90"/>
      <c r="BX27" s="90"/>
      <c r="BY27" s="91" t="str">
        <f t="shared" si="38"/>
        <v/>
      </c>
      <c r="BZ27" s="90"/>
      <c r="CA27" s="90"/>
      <c r="CB27" s="91" t="str">
        <f t="shared" si="39"/>
        <v/>
      </c>
      <c r="CC27" s="90"/>
      <c r="CD27" s="90"/>
      <c r="CE27" s="91" t="str">
        <f t="shared" si="40"/>
        <v xml:space="preserve">INSERT INTO SC_SystemeProduits(RefDimension,NomSysteme,typePresta,ligne,Quantite,formule,cte1,DateModif) values (9,'FV5','MATIERE',550,1-(PR1_OK+CHASSE_GRAV_NAVES+CHASSE_GRAV_INAUTECH+CHASSE_GRAV_AQUATIRIS+CHASSE_GRAV_CLAPET+CHASSE_GRAV_BROYEUR),null,null,now());
</v>
      </c>
      <c r="CF27" s="90"/>
      <c r="CG27" s="90"/>
      <c r="CH27" s="91" t="str">
        <f t="shared" si="41"/>
        <v/>
      </c>
      <c r="CI27" s="90"/>
      <c r="CJ27" s="90"/>
      <c r="CK27" s="91" t="str">
        <f t="shared" si="42"/>
        <v/>
      </c>
      <c r="CL27" s="90"/>
      <c r="CM27" s="90"/>
      <c r="CN27" s="91" t="str">
        <f t="shared" si="43"/>
        <v/>
      </c>
      <c r="CO27" s="90"/>
      <c r="CP27" s="90"/>
      <c r="CQ27" s="91" t="str">
        <f t="shared" si="44"/>
        <v/>
      </c>
      <c r="CR27" s="90"/>
      <c r="CS27" s="90"/>
      <c r="CT27" s="91" t="str">
        <f t="shared" si="45"/>
        <v/>
      </c>
      <c r="CU27" s="90"/>
      <c r="CV27" s="90"/>
      <c r="CW27" s="91" t="str">
        <f t="shared" si="46"/>
        <v/>
      </c>
      <c r="CX27" s="90"/>
      <c r="CY27" s="90"/>
      <c r="CZ27" s="91" t="str">
        <f t="shared" si="47"/>
        <v/>
      </c>
      <c r="DA27" s="90"/>
      <c r="DB27" s="90"/>
      <c r="DC27" s="91" t="str">
        <f t="shared" si="48"/>
        <v/>
      </c>
      <c r="DD27" s="90"/>
      <c r="DE27" s="90"/>
      <c r="DF27" s="91" t="str">
        <f t="shared" si="49"/>
        <v/>
      </c>
      <c r="DG27" s="90"/>
      <c r="DH27" s="90"/>
    </row>
    <row r="28" spans="1:112" s="91" customFormat="1" x14ac:dyDescent="0.25">
      <c r="A28" s="100">
        <f>IF(B28="MATIERE",VLOOKUP($C28,MATIERE!$B$2:$K$601,10,0),IF(B28="MOA",VLOOKUP($C28,ATELIER!$B$2:$K$291,10,0),IF(B28="MOC",VLOOKUP($C28,CHANTIER!$B$2:$K$291,10,0),IF(B28="MP",VLOOKUP($C28,MINIPELLE!$B$2:$K$291,10,0),""))))</f>
        <v>551</v>
      </c>
      <c r="B28" s="91" t="s">
        <v>295</v>
      </c>
      <c r="C28" s="125" t="s">
        <v>2030</v>
      </c>
      <c r="F28" s="90"/>
      <c r="G28" s="90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 t="s">
        <v>2053</v>
      </c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91" t="str">
        <f t="shared" si="34"/>
        <v/>
      </c>
      <c r="BH28" s="90"/>
      <c r="BI28" s="90"/>
      <c r="BJ28" s="91" t="str">
        <f t="shared" si="0"/>
        <v/>
      </c>
      <c r="BK28" s="90"/>
      <c r="BL28" s="90"/>
      <c r="BM28" s="91" t="str">
        <f t="shared" si="1"/>
        <v/>
      </c>
      <c r="BN28" s="90"/>
      <c r="BO28" s="90"/>
      <c r="BP28" s="91" t="str">
        <f t="shared" si="35"/>
        <v/>
      </c>
      <c r="BQ28" s="90"/>
      <c r="BR28" s="90"/>
      <c r="BS28" s="91" t="str">
        <f t="shared" si="36"/>
        <v/>
      </c>
      <c r="BT28" s="90"/>
      <c r="BU28" s="90"/>
      <c r="BV28" s="91" t="str">
        <f t="shared" si="37"/>
        <v/>
      </c>
      <c r="BW28" s="90"/>
      <c r="BX28" s="90"/>
      <c r="BY28" s="91" t="str">
        <f t="shared" si="38"/>
        <v/>
      </c>
      <c r="BZ28" s="90"/>
      <c r="CA28" s="90"/>
      <c r="CB28" s="91" t="str">
        <f t="shared" si="39"/>
        <v/>
      </c>
      <c r="CC28" s="90"/>
      <c r="CD28" s="90"/>
      <c r="CE28" s="91" t="str">
        <f t="shared" si="40"/>
        <v/>
      </c>
      <c r="CF28" s="90"/>
      <c r="CG28" s="90"/>
      <c r="CH28" s="91" t="str">
        <f t="shared" si="41"/>
        <v xml:space="preserve">INSERT INTO SC_SystemeProduits(RefDimension,NomSysteme,typePresta,ligne,Quantite,formule,cte1,DateModif) values (10,'FV5','MATIERE',551,1-(PR1_OK+CHASSE_GRAV_NAVES+CHASSE_GRAV_INAUTECH+CHASSE_GRAV_AQUATIRIS+CHASSE_GRAV_CLAPET+CHASSE_GRAV_BROYEUR),null,null,now());
</v>
      </c>
      <c r="CI28" s="90"/>
      <c r="CJ28" s="90"/>
      <c r="CK28" s="91" t="str">
        <f t="shared" si="42"/>
        <v/>
      </c>
      <c r="CL28" s="90"/>
      <c r="CM28" s="90"/>
      <c r="CN28" s="91" t="str">
        <f t="shared" si="43"/>
        <v/>
      </c>
      <c r="CO28" s="90"/>
      <c r="CP28" s="90"/>
      <c r="CQ28" s="91" t="str">
        <f t="shared" si="44"/>
        <v/>
      </c>
      <c r="CR28" s="90"/>
      <c r="CS28" s="90"/>
      <c r="CT28" s="91" t="str">
        <f t="shared" si="45"/>
        <v/>
      </c>
      <c r="CU28" s="90"/>
      <c r="CV28" s="90"/>
      <c r="CW28" s="91" t="str">
        <f t="shared" si="46"/>
        <v/>
      </c>
      <c r="CX28" s="90"/>
      <c r="CY28" s="90"/>
      <c r="CZ28" s="91" t="str">
        <f t="shared" si="47"/>
        <v/>
      </c>
      <c r="DA28" s="90"/>
      <c r="DB28" s="90"/>
      <c r="DC28" s="91" t="str">
        <f t="shared" si="48"/>
        <v/>
      </c>
      <c r="DD28" s="90"/>
      <c r="DE28" s="90"/>
      <c r="DF28" s="91" t="str">
        <f t="shared" si="49"/>
        <v/>
      </c>
      <c r="DG28" s="90"/>
      <c r="DH28" s="90"/>
    </row>
    <row r="29" spans="1:112" s="91" customFormat="1" x14ac:dyDescent="0.25">
      <c r="A29" s="100">
        <f>IF(B29="MATIERE",VLOOKUP($C29,MATIERE!$B$2:$K$601,10,0),IF(B29="MOA",VLOOKUP($C29,ATELIER!$B$2:$K$291,10,0),IF(B29="MOC",VLOOKUP($C29,CHANTIER!$B$2:$K$291,10,0),IF(B29="MP",VLOOKUP($C29,MINIPELLE!$B$2:$K$291,10,0),""))))</f>
        <v>552</v>
      </c>
      <c r="B29" s="91" t="s">
        <v>295</v>
      </c>
      <c r="C29" s="125" t="s">
        <v>2031</v>
      </c>
      <c r="F29" s="90"/>
      <c r="G29" s="90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 t="s">
        <v>2053</v>
      </c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91" t="str">
        <f t="shared" si="34"/>
        <v/>
      </c>
      <c r="BH29" s="90"/>
      <c r="BI29" s="90"/>
      <c r="BJ29" s="91" t="str">
        <f t="shared" si="0"/>
        <v/>
      </c>
      <c r="BK29" s="90"/>
      <c r="BL29" s="90"/>
      <c r="BM29" s="91" t="str">
        <f t="shared" si="1"/>
        <v/>
      </c>
      <c r="BN29" s="90"/>
      <c r="BO29" s="90"/>
      <c r="BP29" s="91" t="str">
        <f t="shared" si="35"/>
        <v/>
      </c>
      <c r="BQ29" s="90"/>
      <c r="BR29" s="90"/>
      <c r="BS29" s="91" t="str">
        <f t="shared" si="36"/>
        <v/>
      </c>
      <c r="BT29" s="90"/>
      <c r="BU29" s="90"/>
      <c r="BV29" s="91" t="str">
        <f t="shared" si="37"/>
        <v/>
      </c>
      <c r="BW29" s="90"/>
      <c r="BX29" s="90"/>
      <c r="BY29" s="91" t="str">
        <f t="shared" si="38"/>
        <v/>
      </c>
      <c r="BZ29" s="90"/>
      <c r="CA29" s="90"/>
      <c r="CB29" s="91" t="str">
        <f t="shared" si="39"/>
        <v/>
      </c>
      <c r="CC29" s="90"/>
      <c r="CD29" s="90"/>
      <c r="CE29" s="91" t="str">
        <f t="shared" si="40"/>
        <v/>
      </c>
      <c r="CF29" s="90"/>
      <c r="CG29" s="90"/>
      <c r="CH29" s="91" t="str">
        <f t="shared" si="41"/>
        <v/>
      </c>
      <c r="CI29" s="90"/>
      <c r="CJ29" s="90"/>
      <c r="CK29" s="91" t="str">
        <f t="shared" si="42"/>
        <v xml:space="preserve">INSERT INTO SC_SystemeProduits(RefDimension,NomSysteme,typePresta,ligne,Quantite,formule,cte1,DateModif) values (11,'FV5','MATIERE',552,1-(PR1_OK+CHASSE_GRAV_NAVES+CHASSE_GRAV_INAUTECH+CHASSE_GRAV_AQUATIRIS+CHASSE_GRAV_CLAPET+CHASSE_GRAV_BROYEUR),null,null,now());
</v>
      </c>
      <c r="CL29" s="90"/>
      <c r="CM29" s="90"/>
      <c r="CN29" s="91" t="str">
        <f t="shared" si="43"/>
        <v/>
      </c>
      <c r="CO29" s="90"/>
      <c r="CP29" s="90"/>
      <c r="CQ29" s="91" t="str">
        <f t="shared" si="44"/>
        <v/>
      </c>
      <c r="CR29" s="90"/>
      <c r="CS29" s="90"/>
      <c r="CT29" s="91" t="str">
        <f t="shared" si="45"/>
        <v/>
      </c>
      <c r="CU29" s="90"/>
      <c r="CV29" s="90"/>
      <c r="CW29" s="91" t="str">
        <f t="shared" si="46"/>
        <v/>
      </c>
      <c r="CX29" s="90"/>
      <c r="CY29" s="90"/>
      <c r="CZ29" s="91" t="str">
        <f t="shared" si="47"/>
        <v/>
      </c>
      <c r="DA29" s="90"/>
      <c r="DB29" s="90"/>
      <c r="DC29" s="91" t="str">
        <f t="shared" si="48"/>
        <v/>
      </c>
      <c r="DD29" s="90"/>
      <c r="DE29" s="90"/>
      <c r="DF29" s="91" t="str">
        <f t="shared" si="49"/>
        <v/>
      </c>
      <c r="DG29" s="90"/>
      <c r="DH29" s="90"/>
    </row>
    <row r="30" spans="1:112" s="91" customFormat="1" x14ac:dyDescent="0.25">
      <c r="A30" s="100">
        <f>IF(B30="MATIERE",VLOOKUP($C30,MATIERE!$B$2:$K$601,10,0),IF(B30="MOA",VLOOKUP($C30,ATELIER!$B$2:$K$291,10,0),IF(B30="MOC",VLOOKUP($C30,CHANTIER!$B$2:$K$291,10,0),IF(B30="MP",VLOOKUP($C30,MINIPELLE!$B$2:$K$291,10,0),""))))</f>
        <v>553</v>
      </c>
      <c r="B30" s="91" t="s">
        <v>295</v>
      </c>
      <c r="C30" s="125" t="s">
        <v>2032</v>
      </c>
      <c r="F30" s="90"/>
      <c r="G30" s="90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 t="s">
        <v>2053</v>
      </c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91" t="str">
        <f t="shared" si="34"/>
        <v/>
      </c>
      <c r="BH30" s="90"/>
      <c r="BI30" s="90"/>
      <c r="BJ30" s="91" t="str">
        <f t="shared" si="0"/>
        <v/>
      </c>
      <c r="BK30" s="90"/>
      <c r="BL30" s="90"/>
      <c r="BM30" s="91" t="str">
        <f t="shared" si="1"/>
        <v/>
      </c>
      <c r="BN30" s="90"/>
      <c r="BO30" s="90"/>
      <c r="BP30" s="91" t="str">
        <f t="shared" si="35"/>
        <v/>
      </c>
      <c r="BQ30" s="90"/>
      <c r="BR30" s="90"/>
      <c r="BS30" s="91" t="str">
        <f t="shared" si="36"/>
        <v/>
      </c>
      <c r="BT30" s="90"/>
      <c r="BU30" s="90"/>
      <c r="BV30" s="91" t="str">
        <f t="shared" si="37"/>
        <v/>
      </c>
      <c r="BW30" s="90"/>
      <c r="BX30" s="90"/>
      <c r="BY30" s="91" t="str">
        <f t="shared" si="38"/>
        <v/>
      </c>
      <c r="BZ30" s="90"/>
      <c r="CA30" s="90"/>
      <c r="CB30" s="91" t="str">
        <f t="shared" si="39"/>
        <v/>
      </c>
      <c r="CC30" s="90"/>
      <c r="CD30" s="90"/>
      <c r="CE30" s="91" t="str">
        <f t="shared" si="40"/>
        <v/>
      </c>
      <c r="CF30" s="90"/>
      <c r="CG30" s="90"/>
      <c r="CH30" s="91" t="str">
        <f t="shared" si="41"/>
        <v/>
      </c>
      <c r="CI30" s="90"/>
      <c r="CJ30" s="90"/>
      <c r="CK30" s="91" t="str">
        <f t="shared" si="42"/>
        <v/>
      </c>
      <c r="CL30" s="90"/>
      <c r="CM30" s="90"/>
      <c r="CN30" s="91" t="str">
        <f t="shared" si="43"/>
        <v xml:space="preserve">INSERT INTO SC_SystemeProduits(RefDimension,NomSysteme,typePresta,ligne,Quantite,formule,cte1,DateModif) values (12,'FV5','MATIERE',553,1-(PR1_OK+CHASSE_GRAV_NAVES+CHASSE_GRAV_INAUTECH+CHASSE_GRAV_AQUATIRIS+CHASSE_GRAV_CLAPET+CHASSE_GRAV_BROYEUR),null,null,now());
</v>
      </c>
      <c r="CO30" s="90"/>
      <c r="CP30" s="90"/>
      <c r="CQ30" s="91" t="str">
        <f t="shared" si="44"/>
        <v/>
      </c>
      <c r="CR30" s="90"/>
      <c r="CS30" s="90"/>
      <c r="CT30" s="91" t="str">
        <f t="shared" si="45"/>
        <v/>
      </c>
      <c r="CU30" s="90"/>
      <c r="CV30" s="90"/>
      <c r="CW30" s="91" t="str">
        <f t="shared" si="46"/>
        <v/>
      </c>
      <c r="CX30" s="90"/>
      <c r="CY30" s="90"/>
      <c r="CZ30" s="91" t="str">
        <f t="shared" si="47"/>
        <v/>
      </c>
      <c r="DA30" s="90"/>
      <c r="DB30" s="90"/>
      <c r="DC30" s="91" t="str">
        <f t="shared" si="48"/>
        <v/>
      </c>
      <c r="DD30" s="90"/>
      <c r="DE30" s="90"/>
      <c r="DF30" s="91" t="str">
        <f t="shared" si="49"/>
        <v/>
      </c>
      <c r="DG30" s="90"/>
      <c r="DH30" s="90"/>
    </row>
    <row r="31" spans="1:112" s="91" customFormat="1" x14ac:dyDescent="0.25">
      <c r="A31" s="100">
        <f>IF(B31="MATIERE",VLOOKUP($C31,MATIERE!$B$2:$K$601,10,0),IF(B31="MOA",VLOOKUP($C31,ATELIER!$B$2:$K$291,10,0),IF(B31="MOC",VLOOKUP($C31,CHANTIER!$B$2:$K$291,10,0),IF(B31="MP",VLOOKUP($C31,MINIPELLE!$B$2:$K$291,10,0),""))))</f>
        <v>554</v>
      </c>
      <c r="B31" s="91" t="s">
        <v>295</v>
      </c>
      <c r="C31" s="125" t="s">
        <v>2033</v>
      </c>
      <c r="F31" s="90"/>
      <c r="G31" s="90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 t="s">
        <v>2053</v>
      </c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91" t="str">
        <f t="shared" si="34"/>
        <v/>
      </c>
      <c r="BH31" s="90"/>
      <c r="BI31" s="90"/>
      <c r="BJ31" s="91" t="str">
        <f t="shared" si="0"/>
        <v/>
      </c>
      <c r="BK31" s="90"/>
      <c r="BL31" s="90"/>
      <c r="BM31" s="91" t="str">
        <f t="shared" si="1"/>
        <v/>
      </c>
      <c r="BN31" s="90"/>
      <c r="BO31" s="90"/>
      <c r="BP31" s="91" t="str">
        <f t="shared" si="35"/>
        <v/>
      </c>
      <c r="BQ31" s="90"/>
      <c r="BR31" s="90"/>
      <c r="BS31" s="91" t="str">
        <f t="shared" si="36"/>
        <v/>
      </c>
      <c r="BT31" s="90"/>
      <c r="BU31" s="90"/>
      <c r="BV31" s="91" t="str">
        <f t="shared" si="37"/>
        <v/>
      </c>
      <c r="BW31" s="90"/>
      <c r="BX31" s="90"/>
      <c r="BY31" s="91" t="str">
        <f t="shared" si="38"/>
        <v/>
      </c>
      <c r="BZ31" s="90"/>
      <c r="CA31" s="90"/>
      <c r="CB31" s="91" t="str">
        <f t="shared" si="39"/>
        <v/>
      </c>
      <c r="CC31" s="90"/>
      <c r="CD31" s="90"/>
      <c r="CE31" s="91" t="str">
        <f t="shared" si="40"/>
        <v/>
      </c>
      <c r="CF31" s="90"/>
      <c r="CG31" s="90"/>
      <c r="CH31" s="91" t="str">
        <f t="shared" si="41"/>
        <v/>
      </c>
      <c r="CI31" s="90"/>
      <c r="CJ31" s="90"/>
      <c r="CK31" s="91" t="str">
        <f t="shared" si="42"/>
        <v/>
      </c>
      <c r="CL31" s="90"/>
      <c r="CM31" s="90"/>
      <c r="CN31" s="91" t="str">
        <f t="shared" si="43"/>
        <v/>
      </c>
      <c r="CO31" s="90"/>
      <c r="CP31" s="90"/>
      <c r="CQ31" s="91" t="str">
        <f t="shared" si="44"/>
        <v xml:space="preserve">INSERT INTO SC_SystemeProduits(RefDimension,NomSysteme,typePresta,ligne,Quantite,formule,cte1,DateModif) values (13,'FV5','MATIERE',554,1-(PR1_OK+CHASSE_GRAV_NAVES+CHASSE_GRAV_INAUTECH+CHASSE_GRAV_AQUATIRIS+CHASSE_GRAV_CLAPET+CHASSE_GRAV_BROYEUR),null,null,now());
</v>
      </c>
      <c r="CR31" s="90"/>
      <c r="CS31" s="90"/>
      <c r="CT31" s="91" t="str">
        <f t="shared" si="45"/>
        <v/>
      </c>
      <c r="CU31" s="90"/>
      <c r="CV31" s="90"/>
      <c r="CW31" s="91" t="str">
        <f t="shared" si="46"/>
        <v/>
      </c>
      <c r="CX31" s="90"/>
      <c r="CY31" s="90"/>
      <c r="CZ31" s="91" t="str">
        <f t="shared" si="47"/>
        <v/>
      </c>
      <c r="DA31" s="90"/>
      <c r="DB31" s="90"/>
      <c r="DC31" s="91" t="str">
        <f t="shared" si="48"/>
        <v/>
      </c>
      <c r="DD31" s="90"/>
      <c r="DE31" s="90"/>
      <c r="DF31" s="91" t="str">
        <f t="shared" si="49"/>
        <v/>
      </c>
      <c r="DG31" s="90"/>
      <c r="DH31" s="90"/>
    </row>
    <row r="32" spans="1:112" s="91" customFormat="1" x14ac:dyDescent="0.25">
      <c r="A32" s="100">
        <f>IF(B32="MATIERE",VLOOKUP($C32,MATIERE!$B$2:$K$601,10,0),IF(B32="MOA",VLOOKUP($C32,ATELIER!$B$2:$K$291,10,0),IF(B32="MOC",VLOOKUP($C32,CHANTIER!$B$2:$K$291,10,0),IF(B32="MP",VLOOKUP($C32,MINIPELLE!$B$2:$K$291,10,0),""))))</f>
        <v>555</v>
      </c>
      <c r="B32" s="91" t="s">
        <v>295</v>
      </c>
      <c r="C32" s="125" t="s">
        <v>2034</v>
      </c>
      <c r="F32" s="90"/>
      <c r="G32" s="90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 t="s">
        <v>2053</v>
      </c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91" t="str">
        <f t="shared" si="34"/>
        <v/>
      </c>
      <c r="BH32" s="90"/>
      <c r="BI32" s="90"/>
      <c r="BJ32" s="91" t="str">
        <f t="shared" si="0"/>
        <v/>
      </c>
      <c r="BK32" s="90"/>
      <c r="BL32" s="90"/>
      <c r="BM32" s="91" t="str">
        <f t="shared" si="1"/>
        <v/>
      </c>
      <c r="BN32" s="90"/>
      <c r="BO32" s="90"/>
      <c r="BP32" s="91" t="str">
        <f t="shared" si="35"/>
        <v/>
      </c>
      <c r="BQ32" s="90"/>
      <c r="BR32" s="90"/>
      <c r="BS32" s="91" t="str">
        <f t="shared" si="36"/>
        <v/>
      </c>
      <c r="BT32" s="90"/>
      <c r="BU32" s="90"/>
      <c r="BV32" s="91" t="str">
        <f t="shared" si="37"/>
        <v/>
      </c>
      <c r="BW32" s="90"/>
      <c r="BX32" s="90"/>
      <c r="BY32" s="91" t="str">
        <f t="shared" si="38"/>
        <v/>
      </c>
      <c r="BZ32" s="90"/>
      <c r="CA32" s="90"/>
      <c r="CB32" s="91" t="str">
        <f t="shared" si="39"/>
        <v/>
      </c>
      <c r="CC32" s="90"/>
      <c r="CD32" s="90"/>
      <c r="CE32" s="91" t="str">
        <f t="shared" si="40"/>
        <v/>
      </c>
      <c r="CF32" s="90"/>
      <c r="CG32" s="90"/>
      <c r="CH32" s="91" t="str">
        <f t="shared" si="41"/>
        <v/>
      </c>
      <c r="CI32" s="90"/>
      <c r="CJ32" s="90"/>
      <c r="CK32" s="91" t="str">
        <f t="shared" si="42"/>
        <v/>
      </c>
      <c r="CL32" s="90"/>
      <c r="CM32" s="90"/>
      <c r="CN32" s="91" t="str">
        <f t="shared" si="43"/>
        <v/>
      </c>
      <c r="CO32" s="90"/>
      <c r="CP32" s="90"/>
      <c r="CQ32" s="91" t="str">
        <f t="shared" si="44"/>
        <v/>
      </c>
      <c r="CR32" s="90"/>
      <c r="CS32" s="90"/>
      <c r="CT32" s="91" t="str">
        <f t="shared" si="45"/>
        <v xml:space="preserve">INSERT INTO SC_SystemeProduits(RefDimension,NomSysteme,typePresta,ligne,Quantite,formule,cte1,DateModif) values (14,'FV5','MATIERE',555,1-(PR1_OK+CHASSE_GRAV_NAVES+CHASSE_GRAV_INAUTECH+CHASSE_GRAV_AQUATIRIS+CHASSE_GRAV_CLAPET+CHASSE_GRAV_BROYEUR),null,null,now());
</v>
      </c>
      <c r="CU32" s="90"/>
      <c r="CV32" s="90"/>
      <c r="CW32" s="91" t="str">
        <f t="shared" si="46"/>
        <v/>
      </c>
      <c r="CX32" s="90"/>
      <c r="CY32" s="90"/>
      <c r="CZ32" s="91" t="str">
        <f t="shared" si="47"/>
        <v/>
      </c>
      <c r="DA32" s="90"/>
      <c r="DB32" s="90"/>
      <c r="DC32" s="91" t="str">
        <f t="shared" si="48"/>
        <v/>
      </c>
      <c r="DD32" s="90"/>
      <c r="DE32" s="90"/>
      <c r="DF32" s="91" t="str">
        <f t="shared" si="49"/>
        <v/>
      </c>
      <c r="DG32" s="90"/>
      <c r="DH32" s="90"/>
    </row>
    <row r="33" spans="1:112" s="91" customFormat="1" x14ac:dyDescent="0.25">
      <c r="A33" s="100">
        <f>IF(B33="MATIERE",VLOOKUP($C33,MATIERE!$B$2:$K$601,10,0),IF(B33="MOA",VLOOKUP($C33,ATELIER!$B$2:$K$291,10,0),IF(B33="MOC",VLOOKUP($C33,CHANTIER!$B$2:$K$291,10,0),IF(B33="MP",VLOOKUP($C33,MINIPELLE!$B$2:$K$291,10,0),""))))</f>
        <v>556</v>
      </c>
      <c r="B33" s="91" t="s">
        <v>295</v>
      </c>
      <c r="C33" s="125" t="s">
        <v>2035</v>
      </c>
      <c r="F33" s="90"/>
      <c r="G33" s="90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 t="s">
        <v>2053</v>
      </c>
      <c r="AV33" s="69"/>
      <c r="AW33" s="69"/>
      <c r="AX33" s="69" t="s">
        <v>2053</v>
      </c>
      <c r="AY33" s="69"/>
      <c r="AZ33" s="69"/>
      <c r="BA33" s="69"/>
      <c r="BB33" s="69"/>
      <c r="BC33" s="69"/>
      <c r="BD33" s="69"/>
      <c r="BE33" s="69"/>
      <c r="BF33" s="69"/>
      <c r="BG33" s="91" t="str">
        <f t="shared" si="34"/>
        <v/>
      </c>
      <c r="BH33" s="90"/>
      <c r="BI33" s="90"/>
      <c r="BJ33" s="91" t="str">
        <f t="shared" si="0"/>
        <v/>
      </c>
      <c r="BK33" s="90"/>
      <c r="BL33" s="90"/>
      <c r="BM33" s="91" t="str">
        <f t="shared" si="1"/>
        <v/>
      </c>
      <c r="BN33" s="90"/>
      <c r="BO33" s="90"/>
      <c r="BP33" s="91" t="str">
        <f t="shared" si="35"/>
        <v/>
      </c>
      <c r="BQ33" s="90"/>
      <c r="BR33" s="90"/>
      <c r="BS33" s="91" t="str">
        <f t="shared" si="36"/>
        <v/>
      </c>
      <c r="BT33" s="90"/>
      <c r="BU33" s="90"/>
      <c r="BV33" s="91" t="str">
        <f t="shared" si="37"/>
        <v/>
      </c>
      <c r="BW33" s="90"/>
      <c r="BX33" s="90"/>
      <c r="BY33" s="91" t="str">
        <f t="shared" si="38"/>
        <v/>
      </c>
      <c r="BZ33" s="90"/>
      <c r="CA33" s="90"/>
      <c r="CB33" s="91" t="str">
        <f t="shared" si="39"/>
        <v/>
      </c>
      <c r="CC33" s="90"/>
      <c r="CD33" s="90"/>
      <c r="CE33" s="91" t="str">
        <f t="shared" si="40"/>
        <v/>
      </c>
      <c r="CF33" s="90"/>
      <c r="CG33" s="90"/>
      <c r="CH33" s="91" t="str">
        <f t="shared" si="41"/>
        <v/>
      </c>
      <c r="CI33" s="90"/>
      <c r="CJ33" s="90"/>
      <c r="CK33" s="91" t="str">
        <f t="shared" si="42"/>
        <v/>
      </c>
      <c r="CL33" s="90"/>
      <c r="CM33" s="90"/>
      <c r="CN33" s="91" t="str">
        <f t="shared" si="43"/>
        <v/>
      </c>
      <c r="CO33" s="90"/>
      <c r="CP33" s="90"/>
      <c r="CQ33" s="91" t="str">
        <f t="shared" si="44"/>
        <v/>
      </c>
      <c r="CR33" s="90"/>
      <c r="CS33" s="90"/>
      <c r="CT33" s="91" t="str">
        <f t="shared" si="45"/>
        <v/>
      </c>
      <c r="CU33" s="90"/>
      <c r="CV33" s="90"/>
      <c r="CW33" s="91" t="str">
        <f t="shared" si="46"/>
        <v xml:space="preserve">INSERT INTO SC_SystemeProduits(RefDimension,NomSysteme,typePresta,ligne,Quantite,formule,cte1,DateModif) values (15,'FV5','MATIERE',556,1-(PR1_OK+CHASSE_GRAV_NAVES+CHASSE_GRAV_INAUTECH+CHASSE_GRAV_AQUATIRIS+CHASSE_GRAV_CLAPET+CHASSE_GRAV_BROYEUR),null,null,now());
</v>
      </c>
      <c r="CX33" s="90"/>
      <c r="CY33" s="90"/>
      <c r="CZ33" s="91" t="str">
        <f t="shared" si="47"/>
        <v xml:space="preserve">INSERT INTO SC_SystemeProduits(RefDimension,NomSysteme,typePresta,ligne,Quantite,formule,cte1,DateModif) values (16,'FV5','MATIERE',556,1-(PR1_OK+CHASSE_GRAV_NAVES+CHASSE_GRAV_INAUTECH+CHASSE_GRAV_AQUATIRIS+CHASSE_GRAV_CLAPET+CHASSE_GRAV_BROYEUR),null,null,now());
</v>
      </c>
      <c r="DA33" s="90"/>
      <c r="DB33" s="90"/>
      <c r="DC33" s="91" t="str">
        <f t="shared" si="48"/>
        <v/>
      </c>
      <c r="DD33" s="90"/>
      <c r="DE33" s="90"/>
      <c r="DF33" s="91" t="str">
        <f t="shared" si="49"/>
        <v/>
      </c>
      <c r="DG33" s="90"/>
      <c r="DH33" s="90"/>
    </row>
    <row r="34" spans="1:112" s="91" customFormat="1" x14ac:dyDescent="0.25">
      <c r="A34" s="100">
        <f>IF(B34="MATIERE",VLOOKUP($C34,MATIERE!$B$2:$K$601,10,0),IF(B34="MOA",VLOOKUP($C34,ATELIER!$B$2:$K$291,10,0),IF(B34="MOC",VLOOKUP($C34,CHANTIER!$B$2:$K$291,10,0),IF(B34="MP",VLOOKUP($C34,MINIPELLE!$B$2:$K$291,10,0),""))))</f>
        <v>557</v>
      </c>
      <c r="B34" s="91" t="s">
        <v>295</v>
      </c>
      <c r="C34" s="125" t="s">
        <v>2036</v>
      </c>
      <c r="F34" s="90"/>
      <c r="G34" s="90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 t="s">
        <v>2053</v>
      </c>
      <c r="BB34" s="69"/>
      <c r="BC34" s="69"/>
      <c r="BD34" s="69" t="s">
        <v>2053</v>
      </c>
      <c r="BE34" s="69"/>
      <c r="BF34" s="69"/>
      <c r="BG34" s="91" t="str">
        <f t="shared" si="3"/>
        <v/>
      </c>
      <c r="BH34" s="90"/>
      <c r="BI34" s="90"/>
      <c r="BJ34" s="91" t="str">
        <f t="shared" si="0"/>
        <v/>
      </c>
      <c r="BK34" s="90"/>
      <c r="BL34" s="90"/>
      <c r="BM34" s="91" t="str">
        <f t="shared" si="1"/>
        <v/>
      </c>
      <c r="BN34" s="90"/>
      <c r="BO34" s="90"/>
      <c r="BP34" s="91" t="str">
        <f t="shared" si="4"/>
        <v/>
      </c>
      <c r="BQ34" s="90"/>
      <c r="BR34" s="90"/>
      <c r="BS34" s="91" t="str">
        <f t="shared" si="5"/>
        <v/>
      </c>
      <c r="BT34" s="90"/>
      <c r="BU34" s="90"/>
      <c r="BV34" s="91" t="str">
        <f t="shared" si="6"/>
        <v/>
      </c>
      <c r="BW34" s="90"/>
      <c r="BX34" s="90"/>
      <c r="BY34" s="91" t="str">
        <f t="shared" si="7"/>
        <v/>
      </c>
      <c r="BZ34" s="90"/>
      <c r="CA34" s="90"/>
      <c r="CB34" s="91" t="str">
        <f t="shared" si="8"/>
        <v/>
      </c>
      <c r="CC34" s="90"/>
      <c r="CD34" s="90"/>
      <c r="CE34" s="91" t="str">
        <f t="shared" si="9"/>
        <v/>
      </c>
      <c r="CF34" s="90"/>
      <c r="CG34" s="90"/>
      <c r="CH34" s="91" t="str">
        <f t="shared" si="10"/>
        <v/>
      </c>
      <c r="CI34" s="90"/>
      <c r="CJ34" s="90"/>
      <c r="CK34" s="91" t="str">
        <f t="shared" si="11"/>
        <v/>
      </c>
      <c r="CL34" s="90"/>
      <c r="CM34" s="90"/>
      <c r="CN34" s="91" t="str">
        <f t="shared" si="12"/>
        <v/>
      </c>
      <c r="CO34" s="90"/>
      <c r="CP34" s="90"/>
      <c r="CQ34" s="91" t="str">
        <f t="shared" si="13"/>
        <v/>
      </c>
      <c r="CR34" s="90"/>
      <c r="CS34" s="90"/>
      <c r="CT34" s="91" t="str">
        <f t="shared" si="14"/>
        <v/>
      </c>
      <c r="CU34" s="90"/>
      <c r="CV34" s="90"/>
      <c r="CW34" s="91" t="str">
        <f t="shared" si="15"/>
        <v/>
      </c>
      <c r="CX34" s="90"/>
      <c r="CY34" s="90"/>
      <c r="CZ34" s="91" t="str">
        <f t="shared" si="16"/>
        <v/>
      </c>
      <c r="DA34" s="90"/>
      <c r="DB34" s="90"/>
      <c r="DC34" s="91" t="str">
        <f t="shared" si="17"/>
        <v xml:space="preserve">INSERT INTO SC_SystemeProduits(RefDimension,NomSysteme,typePresta,ligne,Quantite,formule,cte1,DateModif) values (17,'FV5','MATIERE',557,1-(PR1_OK+CHASSE_GRAV_NAVES+CHASSE_GRAV_INAUTECH+CHASSE_GRAV_AQUATIRIS+CHASSE_GRAV_CLAPET+CHASSE_GRAV_BROYEUR),null,null,now());
</v>
      </c>
      <c r="DD34" s="90"/>
      <c r="DE34" s="90"/>
      <c r="DF34" s="91" t="str">
        <f t="shared" si="18"/>
        <v xml:space="preserve">INSERT INTO SC_SystemeProduits(RefDimension,NomSysteme,typePresta,ligne,Quantite,formule,cte1,DateModif) values (18,'FV5','MATIERE',557,1-(PR1_OK+CHASSE_GRAV_NAVES+CHASSE_GRAV_INAUTECH+CHASSE_GRAV_AQUATIRIS+CHASSE_GRAV_CLAPET+CHASSE_GRAV_BROYEUR),null,null,now());
</v>
      </c>
      <c r="DG34" s="90"/>
      <c r="DH34" s="90"/>
    </row>
    <row r="35" spans="1:112" x14ac:dyDescent="0.25">
      <c r="A35" s="90" t="str">
        <f>IF(B35="MATIERE",VLOOKUP($C35,MATIERE!$B$2:$K$601,10,0),IF(B35="MOA",VLOOKUP($C35,ATELIER!$B$2:$K$291,10,0),IF(B35="MOC",VLOOKUP($C35,CHANTIER!$B$2:$K$291,10,0),IF(B35="MP",VLOOKUP($C35,MINIPELLE!$B$2:$K$291,10,0),""))))</f>
        <v/>
      </c>
      <c r="B35" s="89"/>
      <c r="C35" s="89"/>
      <c r="D35" s="89"/>
      <c r="E35" s="89"/>
      <c r="H35" s="89"/>
      <c r="K35" s="89"/>
      <c r="N35" s="89"/>
      <c r="Q35" s="89"/>
      <c r="T35" s="89"/>
      <c r="W35" s="89"/>
      <c r="Z35" s="89"/>
      <c r="AC35" s="89"/>
      <c r="AF35" s="89"/>
      <c r="AI35" s="89"/>
      <c r="AL35" s="89"/>
      <c r="AO35" s="89"/>
      <c r="AR35" s="89"/>
      <c r="AU35" s="89"/>
      <c r="AX35" s="89"/>
      <c r="BA35" s="89"/>
      <c r="BD35" s="89"/>
      <c r="BG35" t="str">
        <f t="shared" ref="BG35:BG43" si="50">IF(AND(E35="",F35=""),"",SUBSTITUTE(SUBSTITUTE(SUBSTITUTE(SUBSTITUTE(SUBSTITUTE(SUBSTITUTE(SUBSTITUTE($BG$1,"#SYSTEME#",$A$1),"#DIM#",E$1),"#TYPE#",$B35),"#LIGNE#",$A35),"#Q#",IF(F35="",SUBSTITUTE(E35,",","."),"null")),"#FORMULE#",IF(F35="","null",CONCATENATE("'",F35,"'"))),"#CTE#",IF(G35="","null",CONCATENATE("'",G35,"'"))))</f>
        <v/>
      </c>
      <c r="BJ35" t="str">
        <f t="shared" ref="BJ35:BJ43" si="51">IF(AND(H35="",I35=""),"",SUBSTITUTE(SUBSTITUTE(SUBSTITUTE(SUBSTITUTE(SUBSTITUTE(SUBSTITUTE(SUBSTITUTE($BG$1,"#SYSTEME#",$A$1),"#DIM#",H$1),"#TYPE#",$B35),"#LIGNE#",$A35),"#Q#",IF(I35="",SUBSTITUTE(H35,",","."),"null")),"#FORMULE#",IF(I35="","null",CONCATENATE("'",I35,"'"))),"#CTE#",IF(J35="","null",CONCATENATE("'",J35,"'"))))</f>
        <v/>
      </c>
      <c r="BM35" t="str">
        <f t="shared" ref="BM35:BM43" si="52">IF(AND(K35="",L35=""),"",SUBSTITUTE(SUBSTITUTE(SUBSTITUTE(SUBSTITUTE(SUBSTITUTE(SUBSTITUTE(SUBSTITUTE($BG$1,"#SYSTEME#",$A$1),"#DIM#",K$1),"#TYPE#",$B35),"#LIGNE#",$A35),"#Q#",IF(L35="",SUBSTITUTE(K35,",","."),"null")),"#FORMULE#",IF(L35="","null",CONCATENATE("'",L35,"'"))),"#CTE#",IF(M35="","null",CONCATENATE("'",M35,"'"))))</f>
        <v/>
      </c>
      <c r="BP35" t="str">
        <f t="shared" ref="BP35:BP43" si="53">IF(AND(N35="",O35=""),"",SUBSTITUTE(SUBSTITUTE(SUBSTITUTE(SUBSTITUTE(SUBSTITUTE(SUBSTITUTE(SUBSTITUTE($BG$1,"#SYSTEME#",$A$1),"#DIM#",N$1),"#TYPE#",$B35),"#LIGNE#",$A35),"#Q#",IF(O35="",SUBSTITUTE(N35,",","."),"null")),"#FORMULE#",IF(O35="","null",CONCATENATE("'",O35,"'"))),"#CTE#",IF(P35="","null",CONCATENATE("'",P35,"'"))))</f>
        <v/>
      </c>
      <c r="BS35" t="str">
        <f t="shared" ref="BS35:BS43" si="54">IF(AND(Q35="",R35=""),"",SUBSTITUTE(SUBSTITUTE(SUBSTITUTE(SUBSTITUTE(SUBSTITUTE(SUBSTITUTE(SUBSTITUTE($BG$1,"#SYSTEME#",$A$1),"#DIM#",Q$1),"#TYPE#",$B35),"#LIGNE#",$A35),"#Q#",IF(R35="",SUBSTITUTE(Q35,",","."),"null")),"#FORMULE#",IF(R35="","null",CONCATENATE("'",R35,"'"))),"#CTE#",IF(S35="","null",CONCATENATE("'",S35,"'"))))</f>
        <v/>
      </c>
      <c r="BV35" t="str">
        <f t="shared" ref="BV35:BV43" si="55">IF(AND(T35="",U35=""),"",SUBSTITUTE(SUBSTITUTE(SUBSTITUTE(SUBSTITUTE(SUBSTITUTE(SUBSTITUTE(SUBSTITUTE($BG$1,"#SYSTEME#",$A$1),"#DIM#",T$1),"#TYPE#",$B35),"#LIGNE#",$A35),"#Q#",IF(U35="",SUBSTITUTE(T35,",","."),"null")),"#FORMULE#",IF(U35="","null",CONCATENATE("'",U35,"'"))),"#CTE#",IF(V35="","null",CONCATENATE("'",V35,"'"))))</f>
        <v/>
      </c>
      <c r="BY35" t="str">
        <f t="shared" ref="BY35:BY43" si="56">IF(AND(W35="",X35=""),"",SUBSTITUTE(SUBSTITUTE(SUBSTITUTE(SUBSTITUTE(SUBSTITUTE(SUBSTITUTE(SUBSTITUTE($BG$1,"#SYSTEME#",$A$1),"#DIM#",W$1),"#TYPE#",$B35),"#LIGNE#",$A35),"#Q#",IF(X35="",SUBSTITUTE(W35,",","."),"null")),"#FORMULE#",IF(X35="","null",CONCATENATE("'",X35,"'"))),"#CTE#",IF(Y35="","null",CONCATENATE("'",Y35,"'"))))</f>
        <v/>
      </c>
      <c r="CB35" t="str">
        <f t="shared" ref="CB35:CB43" si="57">IF(AND(Z35="",AA35=""),"",SUBSTITUTE(SUBSTITUTE(SUBSTITUTE(SUBSTITUTE(SUBSTITUTE(SUBSTITUTE(SUBSTITUTE($BG$1,"#SYSTEME#",$A$1),"#DIM#",Z$1),"#TYPE#",$B35),"#LIGNE#",$A35),"#Q#",IF(AA35="",SUBSTITUTE(Z35,",","."),"null")),"#FORMULE#",IF(AA35="","null",CONCATENATE("'",AA35,"'"))),"#CTE#",IF(AB35="","null",CONCATENATE("'",AB35,"'"))))</f>
        <v/>
      </c>
      <c r="CE35" t="str">
        <f t="shared" ref="CE35:CE43" si="58">IF(AND(AC35="",AD35=""),"",SUBSTITUTE(SUBSTITUTE(SUBSTITUTE(SUBSTITUTE(SUBSTITUTE(SUBSTITUTE(SUBSTITUTE($BG$1,"#SYSTEME#",$A$1),"#DIM#",AC$1),"#TYPE#",$B35),"#LIGNE#",$A35),"#Q#",IF(AD35="",SUBSTITUTE(AC35,",","."),"null")),"#FORMULE#",IF(AD35="","null",CONCATENATE("'",AD35,"'"))),"#CTE#",IF(AE35="","null",CONCATENATE("'",AE35,"'"))))</f>
        <v/>
      </c>
      <c r="CH35" t="str">
        <f t="shared" ref="CH35:CH43" si="59">IF(AND(AF35="",AG35=""),"",SUBSTITUTE(SUBSTITUTE(SUBSTITUTE(SUBSTITUTE(SUBSTITUTE(SUBSTITUTE(SUBSTITUTE($BG$1,"#SYSTEME#",$A$1),"#DIM#",AF$1),"#TYPE#",$B35),"#LIGNE#",$A35),"#Q#",IF(AG35="",SUBSTITUTE(AF35,",","."),"null")),"#FORMULE#",IF(AG35="","null",CONCATENATE("'",AG35,"'"))),"#CTE#",IF(AH35="","null",CONCATENATE("'",AH35,"'"))))</f>
        <v/>
      </c>
      <c r="CK35" t="str">
        <f t="shared" ref="CK35:CK43" si="60">IF(AND(AI35="",AJ35=""),"",SUBSTITUTE(SUBSTITUTE(SUBSTITUTE(SUBSTITUTE(SUBSTITUTE(SUBSTITUTE(SUBSTITUTE($BG$1,"#SYSTEME#",$A$1),"#DIM#",AI$1),"#TYPE#",$B35),"#LIGNE#",$A35),"#Q#",IF(AJ35="",SUBSTITUTE(AI35,",","."),"null")),"#FORMULE#",IF(AJ35="","null",CONCATENATE("'",AJ35,"'"))),"#CTE#",IF(AK35="","null",CONCATENATE("'",AK35,"'"))))</f>
        <v/>
      </c>
      <c r="CN35" t="str">
        <f t="shared" ref="CN35:CN43" si="61">IF(AND(AL35="",AM35=""),"",SUBSTITUTE(SUBSTITUTE(SUBSTITUTE(SUBSTITUTE(SUBSTITUTE(SUBSTITUTE(SUBSTITUTE($BG$1,"#SYSTEME#",$A$1),"#DIM#",AL$1),"#TYPE#",$B35),"#LIGNE#",$A35),"#Q#",IF(AM35="",SUBSTITUTE(AL35,",","."),"null")),"#FORMULE#",IF(AM35="","null",CONCATENATE("'",AM35,"'"))),"#CTE#",IF(AN35="","null",CONCATENATE("'",AN35,"'"))))</f>
        <v/>
      </c>
      <c r="CQ35" t="str">
        <f t="shared" ref="CQ35:CQ43" si="62">IF(AND(AO35="",AP35=""),"",SUBSTITUTE(SUBSTITUTE(SUBSTITUTE(SUBSTITUTE(SUBSTITUTE(SUBSTITUTE(SUBSTITUTE($BG$1,"#SYSTEME#",$A$1),"#DIM#",AO$1),"#TYPE#",$B35),"#LIGNE#",$A35),"#Q#",IF(AP35="",SUBSTITUTE(AO35,",","."),"null")),"#FORMULE#",IF(AP35="","null",CONCATENATE("'",AP35,"'"))),"#CTE#",IF(AQ35="","null",CONCATENATE("'",AQ35,"'"))))</f>
        <v/>
      </c>
      <c r="CT35" t="str">
        <f t="shared" ref="CT35:CT43" si="63">IF(AND(AR35="",AS35=""),"",SUBSTITUTE(SUBSTITUTE(SUBSTITUTE(SUBSTITUTE(SUBSTITUTE(SUBSTITUTE(SUBSTITUTE($BG$1,"#SYSTEME#",$A$1),"#DIM#",AR$1),"#TYPE#",$B35),"#LIGNE#",$A35),"#Q#",IF(AS35="",SUBSTITUTE(AR35,",","."),"null")),"#FORMULE#",IF(AS35="","null",CONCATENATE("'",AS35,"'"))),"#CTE#",IF(AT35="","null",CONCATENATE("'",AT35,"'"))))</f>
        <v/>
      </c>
      <c r="CW35" t="str">
        <f t="shared" ref="CW35:CW43" si="64">IF(AND(AU35="",AV35=""),"",SUBSTITUTE(SUBSTITUTE(SUBSTITUTE(SUBSTITUTE(SUBSTITUTE(SUBSTITUTE(SUBSTITUTE($BG$1,"#SYSTEME#",$A$1),"#DIM#",AU$1),"#TYPE#",$B35),"#LIGNE#",$A35),"#Q#",IF(AV35="",SUBSTITUTE(AU35,",","."),"null")),"#FORMULE#",IF(AV35="","null",CONCATENATE("'",AV35,"'"))),"#CTE#",IF(AW35="","null",CONCATENATE("'",AW35,"'"))))</f>
        <v/>
      </c>
      <c r="CZ35" t="str">
        <f t="shared" ref="CZ35:CZ43" si="65">IF(AND(AX35="",AY35=""),"",SUBSTITUTE(SUBSTITUTE(SUBSTITUTE(SUBSTITUTE(SUBSTITUTE(SUBSTITUTE(SUBSTITUTE($BG$1,"#SYSTEME#",$A$1),"#DIM#",AX$1),"#TYPE#",$B35),"#LIGNE#",$A35),"#Q#",IF(AY35="",SUBSTITUTE(AX35,",","."),"null")),"#FORMULE#",IF(AY35="","null",CONCATENATE("'",AY35,"'"))),"#CTE#",IF(AZ35="","null",CONCATENATE("'",AZ35,"'"))))</f>
        <v/>
      </c>
      <c r="DC35" t="str">
        <f t="shared" ref="DC35:DC43" si="66">IF(AND(BA35="",BB35=""),"",SUBSTITUTE(SUBSTITUTE(SUBSTITUTE(SUBSTITUTE(SUBSTITUTE(SUBSTITUTE(SUBSTITUTE($BG$1,"#SYSTEME#",$A$1),"#DIM#",BA$1),"#TYPE#",$B35),"#LIGNE#",$A35),"#Q#",IF(BB35="",SUBSTITUTE(BA35,",","."),"null")),"#FORMULE#",IF(BB35="","null",CONCATENATE("'",BB35,"'"))),"#CTE#",IF(BC35="","null",CONCATENATE("'",BC35,"'"))))</f>
        <v/>
      </c>
      <c r="DF35" t="str">
        <f t="shared" ref="DF35:DF43" si="67">IF(AND(BD35="",BE35=""),"",SUBSTITUTE(SUBSTITUTE(SUBSTITUTE(SUBSTITUTE(SUBSTITUTE(SUBSTITUTE(SUBSTITUTE($BG$1,"#SYSTEME#",$A$1),"#DIM#",BD$1),"#TYPE#",$B35),"#LIGNE#",$A35),"#Q#",IF(BE35="",SUBSTITUTE(BD35,",","."),"null")),"#FORMULE#",IF(BE35="","null",CONCATENATE("'",BE35,"'"))),"#CTE#",IF(BF35="","null",CONCATENATE("'",BF35,"'"))))</f>
        <v/>
      </c>
    </row>
    <row r="36" spans="1:112" s="97" customFormat="1" x14ac:dyDescent="0.25">
      <c r="A36" s="98">
        <f>IF(B36="MATIERE",VLOOKUP($C36,MATIERE!$B$2:$K$601,10,0),IF(B36="MOA",VLOOKUP($C36,ATELIER!$B$2:$K$291,10,0),IF(B36="MOC",VLOOKUP($C36,CHANTIER!$B$2:$K$291,10,0),IF(B36="MP",VLOOKUP($C36,MINIPELLE!$B$2:$K$291,10,0),""))))</f>
        <v>87</v>
      </c>
      <c r="B36" s="97" t="s">
        <v>299</v>
      </c>
      <c r="C36" s="97" t="s">
        <v>1076</v>
      </c>
      <c r="F36" s="98" t="s">
        <v>1083</v>
      </c>
      <c r="G36" s="98" t="s">
        <v>632</v>
      </c>
      <c r="I36" s="98" t="s">
        <v>1083</v>
      </c>
      <c r="J36" s="98" t="s">
        <v>632</v>
      </c>
      <c r="L36" s="98" t="s">
        <v>1083</v>
      </c>
      <c r="M36" s="98" t="s">
        <v>632</v>
      </c>
      <c r="O36" s="98" t="s">
        <v>1083</v>
      </c>
      <c r="P36" s="98" t="s">
        <v>632</v>
      </c>
      <c r="R36" s="98" t="s">
        <v>1083</v>
      </c>
      <c r="S36" s="98" t="s">
        <v>632</v>
      </c>
      <c r="U36" s="98" t="s">
        <v>1083</v>
      </c>
      <c r="V36" s="98" t="s">
        <v>632</v>
      </c>
      <c r="X36" s="98" t="s">
        <v>1083</v>
      </c>
      <c r="Y36" s="98" t="s">
        <v>632</v>
      </c>
      <c r="AA36" s="98" t="s">
        <v>1083</v>
      </c>
      <c r="AB36" s="98" t="s">
        <v>632</v>
      </c>
      <c r="AD36" s="98" t="s">
        <v>1083</v>
      </c>
      <c r="AE36" s="98" t="s">
        <v>632</v>
      </c>
      <c r="AG36" s="98" t="s">
        <v>1083</v>
      </c>
      <c r="AH36" s="98" t="s">
        <v>632</v>
      </c>
      <c r="AJ36" s="98" t="s">
        <v>1083</v>
      </c>
      <c r="AK36" s="98" t="s">
        <v>632</v>
      </c>
      <c r="AM36" s="98" t="s">
        <v>1083</v>
      </c>
      <c r="AN36" s="98" t="s">
        <v>632</v>
      </c>
      <c r="AP36" s="98" t="s">
        <v>1083</v>
      </c>
      <c r="AQ36" s="98" t="s">
        <v>632</v>
      </c>
      <c r="AS36" s="98" t="s">
        <v>1083</v>
      </c>
      <c r="AT36" s="98" t="s">
        <v>632</v>
      </c>
      <c r="AV36" s="98" t="s">
        <v>1083</v>
      </c>
      <c r="AW36" s="98" t="s">
        <v>632</v>
      </c>
      <c r="AY36" s="98" t="s">
        <v>1083</v>
      </c>
      <c r="AZ36" s="98" t="s">
        <v>632</v>
      </c>
      <c r="BB36" s="98" t="s">
        <v>1083</v>
      </c>
      <c r="BC36" s="98" t="s">
        <v>632</v>
      </c>
      <c r="BE36" s="98" t="s">
        <v>1083</v>
      </c>
      <c r="BF36" s="98" t="s">
        <v>632</v>
      </c>
      <c r="BG36" s="97" t="str">
        <f t="shared" si="50"/>
        <v xml:space="preserve">INSERT INTO SC_SystemeProduits(RefDimension,NomSysteme,typePresta,ligne,Quantite,formule,cte1,DateModif) values (1,'FV5','MOC',87,null,'1.2*CTE1','PERIMETRE',now());
</v>
      </c>
      <c r="BH36" s="98"/>
      <c r="BI36" s="98"/>
      <c r="BJ36" s="97" t="str">
        <f t="shared" si="51"/>
        <v xml:space="preserve">INSERT INTO SC_SystemeProduits(RefDimension,NomSysteme,typePresta,ligne,Quantite,formule,cte1,DateModif) values (2,'FV5','MOC',87,null,'1.2*CTE1','PERIMETRE',now());
</v>
      </c>
      <c r="BK36" s="98"/>
      <c r="BL36" s="98"/>
      <c r="BM36" s="97" t="str">
        <f t="shared" si="52"/>
        <v xml:space="preserve">INSERT INTO SC_SystemeProduits(RefDimension,NomSysteme,typePresta,ligne,Quantite,formule,cte1,DateModif) values (3,'FV5','MOC',87,null,'1.2*CTE1','PERIMETRE',now());
</v>
      </c>
      <c r="BN36" s="98"/>
      <c r="BO36" s="98"/>
      <c r="BP36" s="97" t="str">
        <f t="shared" si="53"/>
        <v xml:space="preserve">INSERT INTO SC_SystemeProduits(RefDimension,NomSysteme,typePresta,ligne,Quantite,formule,cte1,DateModif) values (4,'FV5','MOC',87,null,'1.2*CTE1','PERIMETRE',now());
</v>
      </c>
      <c r="BQ36" s="98"/>
      <c r="BR36" s="98"/>
      <c r="BS36" s="97" t="str">
        <f t="shared" si="54"/>
        <v xml:space="preserve">INSERT INTO SC_SystemeProduits(RefDimension,NomSysteme,typePresta,ligne,Quantite,formule,cte1,DateModif) values (5,'FV5','MOC',87,null,'1.2*CTE1','PERIMETRE',now());
</v>
      </c>
      <c r="BT36" s="98"/>
      <c r="BU36" s="98"/>
      <c r="BV36" s="97" t="str">
        <f t="shared" si="55"/>
        <v xml:space="preserve">INSERT INTO SC_SystemeProduits(RefDimension,NomSysteme,typePresta,ligne,Quantite,formule,cte1,DateModif) values (6,'FV5','MOC',87,null,'1.2*CTE1','PERIMETRE',now());
</v>
      </c>
      <c r="BW36" s="98"/>
      <c r="BX36" s="98"/>
      <c r="BY36" s="97" t="str">
        <f t="shared" si="56"/>
        <v xml:space="preserve">INSERT INTO SC_SystemeProduits(RefDimension,NomSysteme,typePresta,ligne,Quantite,formule,cte1,DateModif) values (7,'FV5','MOC',87,null,'1.2*CTE1','PERIMETRE',now());
</v>
      </c>
      <c r="BZ36" s="98"/>
      <c r="CA36" s="98"/>
      <c r="CB36" s="97" t="str">
        <f t="shared" si="57"/>
        <v xml:space="preserve">INSERT INTO SC_SystemeProduits(RefDimension,NomSysteme,typePresta,ligne,Quantite,formule,cte1,DateModif) values (8,'FV5','MOC',87,null,'1.2*CTE1','PERIMETRE',now());
</v>
      </c>
      <c r="CC36" s="98"/>
      <c r="CD36" s="98"/>
      <c r="CE36" s="97" t="str">
        <f t="shared" si="58"/>
        <v xml:space="preserve">INSERT INTO SC_SystemeProduits(RefDimension,NomSysteme,typePresta,ligne,Quantite,formule,cte1,DateModif) values (9,'FV5','MOC',87,null,'1.2*CTE1','PERIMETRE',now());
</v>
      </c>
      <c r="CF36" s="98"/>
      <c r="CG36" s="98"/>
      <c r="CH36" s="97" t="str">
        <f t="shared" si="59"/>
        <v xml:space="preserve">INSERT INTO SC_SystemeProduits(RefDimension,NomSysteme,typePresta,ligne,Quantite,formule,cte1,DateModif) values (10,'FV5','MOC',87,null,'1.2*CTE1','PERIMETRE',now());
</v>
      </c>
      <c r="CI36" s="98"/>
      <c r="CJ36" s="98"/>
      <c r="CK36" s="97" t="str">
        <f t="shared" si="60"/>
        <v xml:space="preserve">INSERT INTO SC_SystemeProduits(RefDimension,NomSysteme,typePresta,ligne,Quantite,formule,cte1,DateModif) values (11,'FV5','MOC',87,null,'1.2*CTE1','PERIMETRE',now());
</v>
      </c>
      <c r="CL36" s="98"/>
      <c r="CM36" s="98"/>
      <c r="CN36" s="97" t="str">
        <f t="shared" si="61"/>
        <v xml:space="preserve">INSERT INTO SC_SystemeProduits(RefDimension,NomSysteme,typePresta,ligne,Quantite,formule,cte1,DateModif) values (12,'FV5','MOC',87,null,'1.2*CTE1','PERIMETRE',now());
</v>
      </c>
      <c r="CO36" s="98"/>
      <c r="CP36" s="98"/>
      <c r="CQ36" s="97" t="str">
        <f t="shared" si="62"/>
        <v xml:space="preserve">INSERT INTO SC_SystemeProduits(RefDimension,NomSysteme,typePresta,ligne,Quantite,formule,cte1,DateModif) values (13,'FV5','MOC',87,null,'1.2*CTE1','PERIMETRE',now());
</v>
      </c>
      <c r="CR36" s="98"/>
      <c r="CS36" s="98"/>
      <c r="CT36" s="97" t="str">
        <f t="shared" si="63"/>
        <v xml:space="preserve">INSERT INTO SC_SystemeProduits(RefDimension,NomSysteme,typePresta,ligne,Quantite,formule,cte1,DateModif) values (14,'FV5','MOC',87,null,'1.2*CTE1','PERIMETRE',now());
</v>
      </c>
      <c r="CU36" s="98"/>
      <c r="CV36" s="98"/>
      <c r="CW36" s="97" t="str">
        <f t="shared" si="64"/>
        <v xml:space="preserve">INSERT INTO SC_SystemeProduits(RefDimension,NomSysteme,typePresta,ligne,Quantite,formule,cte1,DateModif) values (15,'FV5','MOC',87,null,'1.2*CTE1','PERIMETRE',now());
</v>
      </c>
      <c r="CX36" s="98"/>
      <c r="CY36" s="98"/>
      <c r="CZ36" s="97" t="str">
        <f t="shared" si="65"/>
        <v xml:space="preserve">INSERT INTO SC_SystemeProduits(RefDimension,NomSysteme,typePresta,ligne,Quantite,formule,cte1,DateModif) values (16,'FV5','MOC',87,null,'1.2*CTE1','PERIMETRE',now());
</v>
      </c>
      <c r="DA36" s="98"/>
      <c r="DB36" s="98"/>
      <c r="DC36" s="97" t="str">
        <f t="shared" si="66"/>
        <v xml:space="preserve">INSERT INTO SC_SystemeProduits(RefDimension,NomSysteme,typePresta,ligne,Quantite,formule,cte1,DateModif) values (17,'FV5','MOC',87,null,'1.2*CTE1','PERIMETRE',now());
</v>
      </c>
      <c r="DD36" s="98"/>
      <c r="DE36" s="98"/>
      <c r="DF36" s="97" t="str">
        <f t="shared" si="67"/>
        <v xml:space="preserve">INSERT INTO SC_SystemeProduits(RefDimension,NomSysteme,typePresta,ligne,Quantite,formule,cte1,DateModif) values (18,'FV5','MOC',87,null,'1.2*CTE1','PERIMETRE',now());
</v>
      </c>
      <c r="DG36" s="98"/>
      <c r="DH36" s="98"/>
    </row>
    <row r="37" spans="1:112" s="97" customFormat="1" x14ac:dyDescent="0.25">
      <c r="A37" s="98">
        <f>IF(B37="MATIERE",VLOOKUP($C37,MATIERE!$B$2:$K$601,10,0),IF(B37="MOA",VLOOKUP($C37,ATELIER!$B$2:$K$291,10,0),IF(B37="MOC",VLOOKUP($C37,CHANTIER!$B$2:$K$291,10,0),IF(B37="MP",VLOOKUP($C37,MINIPELLE!$B$2:$K$291,10,0),""))))</f>
        <v>83</v>
      </c>
      <c r="B37" s="97" t="s">
        <v>299</v>
      </c>
      <c r="C37" s="97" t="s">
        <v>1073</v>
      </c>
      <c r="F37" s="98" t="s">
        <v>689</v>
      </c>
      <c r="G37" s="98" t="s">
        <v>1082</v>
      </c>
      <c r="I37" s="98" t="s">
        <v>689</v>
      </c>
      <c r="J37" s="98" t="s">
        <v>1082</v>
      </c>
      <c r="L37" s="98" t="s">
        <v>689</v>
      </c>
      <c r="M37" s="98" t="s">
        <v>1082</v>
      </c>
      <c r="O37" s="98" t="s">
        <v>689</v>
      </c>
      <c r="P37" s="98" t="s">
        <v>1082</v>
      </c>
      <c r="R37" s="98" t="s">
        <v>689</v>
      </c>
      <c r="S37" s="98" t="s">
        <v>1082</v>
      </c>
      <c r="U37" s="98" t="s">
        <v>689</v>
      </c>
      <c r="V37" s="98" t="s">
        <v>1082</v>
      </c>
      <c r="X37" s="98" t="s">
        <v>689</v>
      </c>
      <c r="Y37" s="98" t="s">
        <v>1082</v>
      </c>
      <c r="AA37" s="98" t="s">
        <v>689</v>
      </c>
      <c r="AB37" s="98" t="s">
        <v>1082</v>
      </c>
      <c r="AD37" s="98" t="s">
        <v>689</v>
      </c>
      <c r="AE37" s="98" t="s">
        <v>1082</v>
      </c>
      <c r="AG37" s="98" t="s">
        <v>689</v>
      </c>
      <c r="AH37" s="98" t="s">
        <v>1082</v>
      </c>
      <c r="AJ37" s="98" t="s">
        <v>689</v>
      </c>
      <c r="AK37" s="98" t="s">
        <v>1082</v>
      </c>
      <c r="AM37" s="98" t="s">
        <v>689</v>
      </c>
      <c r="AN37" s="98" t="s">
        <v>1082</v>
      </c>
      <c r="AP37" s="98" t="s">
        <v>689</v>
      </c>
      <c r="AQ37" s="98" t="s">
        <v>1082</v>
      </c>
      <c r="AS37" s="98" t="s">
        <v>689</v>
      </c>
      <c r="AT37" s="98" t="s">
        <v>1082</v>
      </c>
      <c r="AV37" s="98" t="s">
        <v>689</v>
      </c>
      <c r="AW37" s="98" t="s">
        <v>1082</v>
      </c>
      <c r="AY37" s="98" t="s">
        <v>689</v>
      </c>
      <c r="AZ37" s="98" t="s">
        <v>1082</v>
      </c>
      <c r="BB37" s="98" t="s">
        <v>689</v>
      </c>
      <c r="BC37" s="98" t="s">
        <v>1082</v>
      </c>
      <c r="BE37" s="98" t="s">
        <v>689</v>
      </c>
      <c r="BF37" s="98" t="s">
        <v>1082</v>
      </c>
      <c r="BG37" s="97" t="str">
        <f t="shared" si="50"/>
        <v xml:space="preserve">INSERT INTO SC_SystemeProduits(RefDimension,NomSysteme,typePresta,ligne,Quantite,formule,cte1,DateModif) values (1,'FV5','MOC',83,null,'1*CTE1','Q_PVC',now());
</v>
      </c>
      <c r="BH37" s="98"/>
      <c r="BI37" s="98"/>
      <c r="BJ37" s="97" t="str">
        <f t="shared" si="51"/>
        <v xml:space="preserve">INSERT INTO SC_SystemeProduits(RefDimension,NomSysteme,typePresta,ligne,Quantite,formule,cte1,DateModif) values (2,'FV5','MOC',83,null,'1*CTE1','Q_PVC',now());
</v>
      </c>
      <c r="BK37" s="98"/>
      <c r="BL37" s="98"/>
      <c r="BM37" s="97" t="str">
        <f t="shared" si="52"/>
        <v xml:space="preserve">INSERT INTO SC_SystemeProduits(RefDimension,NomSysteme,typePresta,ligne,Quantite,formule,cte1,DateModif) values (3,'FV5','MOC',83,null,'1*CTE1','Q_PVC',now());
</v>
      </c>
      <c r="BN37" s="98"/>
      <c r="BO37" s="98"/>
      <c r="BP37" s="97" t="str">
        <f t="shared" si="53"/>
        <v xml:space="preserve">INSERT INTO SC_SystemeProduits(RefDimension,NomSysteme,typePresta,ligne,Quantite,formule,cte1,DateModif) values (4,'FV5','MOC',83,null,'1*CTE1','Q_PVC',now());
</v>
      </c>
      <c r="BQ37" s="98"/>
      <c r="BR37" s="98"/>
      <c r="BS37" s="97" t="str">
        <f t="shared" si="54"/>
        <v xml:space="preserve">INSERT INTO SC_SystemeProduits(RefDimension,NomSysteme,typePresta,ligne,Quantite,formule,cte1,DateModif) values (5,'FV5','MOC',83,null,'1*CTE1','Q_PVC',now());
</v>
      </c>
      <c r="BT37" s="98"/>
      <c r="BU37" s="98"/>
      <c r="BV37" s="97" t="str">
        <f t="shared" si="55"/>
        <v xml:space="preserve">INSERT INTO SC_SystemeProduits(RefDimension,NomSysteme,typePresta,ligne,Quantite,formule,cte1,DateModif) values (6,'FV5','MOC',83,null,'1*CTE1','Q_PVC',now());
</v>
      </c>
      <c r="BW37" s="98"/>
      <c r="BX37" s="98"/>
      <c r="BY37" s="97" t="str">
        <f t="shared" si="56"/>
        <v xml:space="preserve">INSERT INTO SC_SystemeProduits(RefDimension,NomSysteme,typePresta,ligne,Quantite,formule,cte1,DateModif) values (7,'FV5','MOC',83,null,'1*CTE1','Q_PVC',now());
</v>
      </c>
      <c r="BZ37" s="98"/>
      <c r="CA37" s="98"/>
      <c r="CB37" s="97" t="str">
        <f t="shared" si="57"/>
        <v xml:space="preserve">INSERT INTO SC_SystemeProduits(RefDimension,NomSysteme,typePresta,ligne,Quantite,formule,cte1,DateModif) values (8,'FV5','MOC',83,null,'1*CTE1','Q_PVC',now());
</v>
      </c>
      <c r="CC37" s="98"/>
      <c r="CD37" s="98"/>
      <c r="CE37" s="97" t="str">
        <f t="shared" si="58"/>
        <v xml:space="preserve">INSERT INTO SC_SystemeProduits(RefDimension,NomSysteme,typePresta,ligne,Quantite,formule,cte1,DateModif) values (9,'FV5','MOC',83,null,'1*CTE1','Q_PVC',now());
</v>
      </c>
      <c r="CF37" s="98"/>
      <c r="CG37" s="98"/>
      <c r="CH37" s="97" t="str">
        <f t="shared" si="59"/>
        <v xml:space="preserve">INSERT INTO SC_SystemeProduits(RefDimension,NomSysteme,typePresta,ligne,Quantite,formule,cte1,DateModif) values (10,'FV5','MOC',83,null,'1*CTE1','Q_PVC',now());
</v>
      </c>
      <c r="CI37" s="98"/>
      <c r="CJ37" s="98"/>
      <c r="CK37" s="97" t="str">
        <f t="shared" si="60"/>
        <v xml:space="preserve">INSERT INTO SC_SystemeProduits(RefDimension,NomSysteme,typePresta,ligne,Quantite,formule,cte1,DateModif) values (11,'FV5','MOC',83,null,'1*CTE1','Q_PVC',now());
</v>
      </c>
      <c r="CL37" s="98"/>
      <c r="CM37" s="98"/>
      <c r="CN37" s="97" t="str">
        <f t="shared" si="61"/>
        <v xml:space="preserve">INSERT INTO SC_SystemeProduits(RefDimension,NomSysteme,typePresta,ligne,Quantite,formule,cte1,DateModif) values (12,'FV5','MOC',83,null,'1*CTE1','Q_PVC',now());
</v>
      </c>
      <c r="CO37" s="98"/>
      <c r="CP37" s="98"/>
      <c r="CQ37" s="97" t="str">
        <f t="shared" si="62"/>
        <v xml:space="preserve">INSERT INTO SC_SystemeProduits(RefDimension,NomSysteme,typePresta,ligne,Quantite,formule,cte1,DateModif) values (13,'FV5','MOC',83,null,'1*CTE1','Q_PVC',now());
</v>
      </c>
      <c r="CR37" s="98"/>
      <c r="CS37" s="98"/>
      <c r="CT37" s="97" t="str">
        <f t="shared" si="63"/>
        <v xml:space="preserve">INSERT INTO SC_SystemeProduits(RefDimension,NomSysteme,typePresta,ligne,Quantite,formule,cte1,DateModif) values (14,'FV5','MOC',83,null,'1*CTE1','Q_PVC',now());
</v>
      </c>
      <c r="CU37" s="98"/>
      <c r="CV37" s="98"/>
      <c r="CW37" s="97" t="str">
        <f t="shared" si="64"/>
        <v xml:space="preserve">INSERT INTO SC_SystemeProduits(RefDimension,NomSysteme,typePresta,ligne,Quantite,formule,cte1,DateModif) values (15,'FV5','MOC',83,null,'1*CTE1','Q_PVC',now());
</v>
      </c>
      <c r="CX37" s="98"/>
      <c r="CY37" s="98"/>
      <c r="CZ37" s="97" t="str">
        <f t="shared" si="65"/>
        <v xml:space="preserve">INSERT INTO SC_SystemeProduits(RefDimension,NomSysteme,typePresta,ligne,Quantite,formule,cte1,DateModif) values (16,'FV5','MOC',83,null,'1*CTE1','Q_PVC',now());
</v>
      </c>
      <c r="DA37" s="98"/>
      <c r="DB37" s="98"/>
      <c r="DC37" s="97" t="str">
        <f t="shared" si="66"/>
        <v xml:space="preserve">INSERT INTO SC_SystemeProduits(RefDimension,NomSysteme,typePresta,ligne,Quantite,formule,cte1,DateModif) values (17,'FV5','MOC',83,null,'1*CTE1','Q_PVC',now());
</v>
      </c>
      <c r="DD37" s="98"/>
      <c r="DE37" s="98"/>
      <c r="DF37" s="97" t="str">
        <f t="shared" si="67"/>
        <v xml:space="preserve">INSERT INTO SC_SystemeProduits(RefDimension,NomSysteme,typePresta,ligne,Quantite,formule,cte1,DateModif) values (18,'FV5','MOC',83,null,'1*CTE1','Q_PVC',now());
</v>
      </c>
      <c r="DG37" s="98"/>
      <c r="DH37" s="98"/>
    </row>
    <row r="38" spans="1:112" s="97" customFormat="1" x14ac:dyDescent="0.25">
      <c r="A38" s="98">
        <f>IF(B38="MATIERE",VLOOKUP($C38,MATIERE!$B$2:$K$601,10,0),IF(B38="MOA",VLOOKUP($C38,ATELIER!$B$2:$K$291,10,0),IF(B38="MOC",VLOOKUP($C38,CHANTIER!$B$2:$K$291,10,0),IF(B38="MP",VLOOKUP($C38,MINIPELLE!$B$2:$K$291,10,0),""))))</f>
        <v>84</v>
      </c>
      <c r="B38" s="97" t="s">
        <v>299</v>
      </c>
      <c r="C38" s="97" t="s">
        <v>1074</v>
      </c>
      <c r="F38" s="98" t="s">
        <v>689</v>
      </c>
      <c r="G38" s="98" t="s">
        <v>1084</v>
      </c>
      <c r="I38" s="98" t="s">
        <v>689</v>
      </c>
      <c r="J38" s="98" t="s">
        <v>1084</v>
      </c>
      <c r="L38" s="98" t="s">
        <v>689</v>
      </c>
      <c r="M38" s="98" t="s">
        <v>1084</v>
      </c>
      <c r="O38" s="98" t="s">
        <v>689</v>
      </c>
      <c r="P38" s="98" t="s">
        <v>1084</v>
      </c>
      <c r="R38" s="98" t="s">
        <v>689</v>
      </c>
      <c r="S38" s="98" t="s">
        <v>1084</v>
      </c>
      <c r="U38" s="98" t="s">
        <v>689</v>
      </c>
      <c r="V38" s="98" t="s">
        <v>1084</v>
      </c>
      <c r="X38" s="98" t="s">
        <v>689</v>
      </c>
      <c r="Y38" s="98" t="s">
        <v>1084</v>
      </c>
      <c r="AA38" s="98" t="s">
        <v>689</v>
      </c>
      <c r="AB38" s="98" t="s">
        <v>1084</v>
      </c>
      <c r="AD38" s="98" t="s">
        <v>689</v>
      </c>
      <c r="AE38" s="98" t="s">
        <v>1084</v>
      </c>
      <c r="AG38" s="98" t="s">
        <v>689</v>
      </c>
      <c r="AH38" s="98" t="s">
        <v>1084</v>
      </c>
      <c r="AJ38" s="98" t="s">
        <v>689</v>
      </c>
      <c r="AK38" s="98" t="s">
        <v>1084</v>
      </c>
      <c r="AM38" s="98" t="s">
        <v>689</v>
      </c>
      <c r="AN38" s="98" t="s">
        <v>1084</v>
      </c>
      <c r="AP38" s="98" t="s">
        <v>689</v>
      </c>
      <c r="AQ38" s="98" t="s">
        <v>1084</v>
      </c>
      <c r="AS38" s="98" t="s">
        <v>689</v>
      </c>
      <c r="AT38" s="98" t="s">
        <v>1084</v>
      </c>
      <c r="AV38" s="98" t="s">
        <v>689</v>
      </c>
      <c r="AW38" s="98" t="s">
        <v>1084</v>
      </c>
      <c r="AY38" s="98" t="s">
        <v>689</v>
      </c>
      <c r="AZ38" s="98" t="s">
        <v>1084</v>
      </c>
      <c r="BB38" s="98" t="s">
        <v>689</v>
      </c>
      <c r="BC38" s="98" t="s">
        <v>1084</v>
      </c>
      <c r="BE38" s="98" t="s">
        <v>689</v>
      </c>
      <c r="BF38" s="98" t="s">
        <v>1084</v>
      </c>
      <c r="BG38" s="97" t="str">
        <f t="shared" si="50"/>
        <v xml:space="preserve">INSERT INTO SC_SystemeProduits(RefDimension,NomSysteme,typePresta,ligne,Quantite,formule,cte1,DateModif) values (1,'FV5','MOC',84,null,'1*CTE1','Q_CORNIERES',now());
</v>
      </c>
      <c r="BH38" s="98"/>
      <c r="BI38" s="98"/>
      <c r="BJ38" s="97" t="str">
        <f t="shared" si="51"/>
        <v xml:space="preserve">INSERT INTO SC_SystemeProduits(RefDimension,NomSysteme,typePresta,ligne,Quantite,formule,cte1,DateModif) values (2,'FV5','MOC',84,null,'1*CTE1','Q_CORNIERES',now());
</v>
      </c>
      <c r="BK38" s="98"/>
      <c r="BL38" s="98"/>
      <c r="BM38" s="97" t="str">
        <f t="shared" si="52"/>
        <v xml:space="preserve">INSERT INTO SC_SystemeProduits(RefDimension,NomSysteme,typePresta,ligne,Quantite,formule,cte1,DateModif) values (3,'FV5','MOC',84,null,'1*CTE1','Q_CORNIERES',now());
</v>
      </c>
      <c r="BN38" s="98"/>
      <c r="BO38" s="98"/>
      <c r="BP38" s="97" t="str">
        <f t="shared" si="53"/>
        <v xml:space="preserve">INSERT INTO SC_SystemeProduits(RefDimension,NomSysteme,typePresta,ligne,Quantite,formule,cte1,DateModif) values (4,'FV5','MOC',84,null,'1*CTE1','Q_CORNIERES',now());
</v>
      </c>
      <c r="BQ38" s="98"/>
      <c r="BR38" s="98"/>
      <c r="BS38" s="97" t="str">
        <f t="shared" si="54"/>
        <v xml:space="preserve">INSERT INTO SC_SystemeProduits(RefDimension,NomSysteme,typePresta,ligne,Quantite,formule,cte1,DateModif) values (5,'FV5','MOC',84,null,'1*CTE1','Q_CORNIERES',now());
</v>
      </c>
      <c r="BT38" s="98"/>
      <c r="BU38" s="98"/>
      <c r="BV38" s="97" t="str">
        <f t="shared" si="55"/>
        <v xml:space="preserve">INSERT INTO SC_SystemeProduits(RefDimension,NomSysteme,typePresta,ligne,Quantite,formule,cte1,DateModif) values (6,'FV5','MOC',84,null,'1*CTE1','Q_CORNIERES',now());
</v>
      </c>
      <c r="BW38" s="98"/>
      <c r="BX38" s="98"/>
      <c r="BY38" s="97" t="str">
        <f t="shared" si="56"/>
        <v xml:space="preserve">INSERT INTO SC_SystemeProduits(RefDimension,NomSysteme,typePresta,ligne,Quantite,formule,cte1,DateModif) values (7,'FV5','MOC',84,null,'1*CTE1','Q_CORNIERES',now());
</v>
      </c>
      <c r="BZ38" s="98"/>
      <c r="CA38" s="98"/>
      <c r="CB38" s="97" t="str">
        <f t="shared" si="57"/>
        <v xml:space="preserve">INSERT INTO SC_SystemeProduits(RefDimension,NomSysteme,typePresta,ligne,Quantite,formule,cte1,DateModif) values (8,'FV5','MOC',84,null,'1*CTE1','Q_CORNIERES',now());
</v>
      </c>
      <c r="CC38" s="98"/>
      <c r="CD38" s="98"/>
      <c r="CE38" s="97" t="str">
        <f t="shared" si="58"/>
        <v xml:space="preserve">INSERT INTO SC_SystemeProduits(RefDimension,NomSysteme,typePresta,ligne,Quantite,formule,cte1,DateModif) values (9,'FV5','MOC',84,null,'1*CTE1','Q_CORNIERES',now());
</v>
      </c>
      <c r="CF38" s="98"/>
      <c r="CG38" s="98"/>
      <c r="CH38" s="97" t="str">
        <f t="shared" si="59"/>
        <v xml:space="preserve">INSERT INTO SC_SystemeProduits(RefDimension,NomSysteme,typePresta,ligne,Quantite,formule,cte1,DateModif) values (10,'FV5','MOC',84,null,'1*CTE1','Q_CORNIERES',now());
</v>
      </c>
      <c r="CI38" s="98"/>
      <c r="CJ38" s="98"/>
      <c r="CK38" s="97" t="str">
        <f t="shared" si="60"/>
        <v xml:space="preserve">INSERT INTO SC_SystemeProduits(RefDimension,NomSysteme,typePresta,ligne,Quantite,formule,cte1,DateModif) values (11,'FV5','MOC',84,null,'1*CTE1','Q_CORNIERES',now());
</v>
      </c>
      <c r="CL38" s="98"/>
      <c r="CM38" s="98"/>
      <c r="CN38" s="97" t="str">
        <f t="shared" si="61"/>
        <v xml:space="preserve">INSERT INTO SC_SystemeProduits(RefDimension,NomSysteme,typePresta,ligne,Quantite,formule,cte1,DateModif) values (12,'FV5','MOC',84,null,'1*CTE1','Q_CORNIERES',now());
</v>
      </c>
      <c r="CO38" s="98"/>
      <c r="CP38" s="98"/>
      <c r="CQ38" s="97" t="str">
        <f t="shared" si="62"/>
        <v xml:space="preserve">INSERT INTO SC_SystemeProduits(RefDimension,NomSysteme,typePresta,ligne,Quantite,formule,cte1,DateModif) values (13,'FV5','MOC',84,null,'1*CTE1','Q_CORNIERES',now());
</v>
      </c>
      <c r="CR38" s="98"/>
      <c r="CS38" s="98"/>
      <c r="CT38" s="97" t="str">
        <f t="shared" si="63"/>
        <v xml:space="preserve">INSERT INTO SC_SystemeProduits(RefDimension,NomSysteme,typePresta,ligne,Quantite,formule,cte1,DateModif) values (14,'FV5','MOC',84,null,'1*CTE1','Q_CORNIERES',now());
</v>
      </c>
      <c r="CU38" s="98"/>
      <c r="CV38" s="98"/>
      <c r="CW38" s="97" t="str">
        <f t="shared" si="64"/>
        <v xml:space="preserve">INSERT INTO SC_SystemeProduits(RefDimension,NomSysteme,typePresta,ligne,Quantite,formule,cte1,DateModif) values (15,'FV5','MOC',84,null,'1*CTE1','Q_CORNIERES',now());
</v>
      </c>
      <c r="CX38" s="98"/>
      <c r="CY38" s="98"/>
      <c r="CZ38" s="97" t="str">
        <f t="shared" si="65"/>
        <v xml:space="preserve">INSERT INTO SC_SystemeProduits(RefDimension,NomSysteme,typePresta,ligne,Quantite,formule,cte1,DateModif) values (16,'FV5','MOC',84,null,'1*CTE1','Q_CORNIERES',now());
</v>
      </c>
      <c r="DA38" s="98"/>
      <c r="DB38" s="98"/>
      <c r="DC38" s="97" t="str">
        <f t="shared" si="66"/>
        <v xml:space="preserve">INSERT INTO SC_SystemeProduits(RefDimension,NomSysteme,typePresta,ligne,Quantite,formule,cte1,DateModif) values (17,'FV5','MOC',84,null,'1*CTE1','Q_CORNIERES',now());
</v>
      </c>
      <c r="DD38" s="98"/>
      <c r="DE38" s="98"/>
      <c r="DF38" s="97" t="str">
        <f t="shared" si="67"/>
        <v xml:space="preserve">INSERT INTO SC_SystemeProduits(RefDimension,NomSysteme,typePresta,ligne,Quantite,formule,cte1,DateModif) values (18,'FV5','MOC',84,null,'1*CTE1','Q_CORNIERES',now());
</v>
      </c>
      <c r="DG38" s="98"/>
      <c r="DH38" s="98"/>
    </row>
    <row r="39" spans="1:112" s="97" customFormat="1" x14ac:dyDescent="0.25">
      <c r="A39" s="98">
        <f>IF(B39="MATIERE",VLOOKUP($C39,MATIERE!$B$2:$K$601,10,0),IF(B39="MOA",VLOOKUP($C39,ATELIER!$B$2:$K$291,10,0),IF(B39="MOC",VLOOKUP($C39,CHANTIER!$B$2:$K$291,10,0),IF(B39="MP",VLOOKUP($C39,MINIPELLE!$B$2:$K$291,10,0),""))))</f>
        <v>86</v>
      </c>
      <c r="B39" s="97" t="s">
        <v>299</v>
      </c>
      <c r="C39" s="97" t="s">
        <v>1075</v>
      </c>
      <c r="F39" s="98" t="s">
        <v>1086</v>
      </c>
      <c r="G39" s="98" t="s">
        <v>1085</v>
      </c>
      <c r="I39" s="98" t="s">
        <v>1086</v>
      </c>
      <c r="J39" s="98" t="s">
        <v>1085</v>
      </c>
      <c r="L39" s="98" t="s">
        <v>1086</v>
      </c>
      <c r="M39" s="98" t="s">
        <v>1085</v>
      </c>
      <c r="O39" s="98" t="s">
        <v>1086</v>
      </c>
      <c r="P39" s="98" t="s">
        <v>1085</v>
      </c>
      <c r="R39" s="98" t="s">
        <v>1086</v>
      </c>
      <c r="S39" s="98" t="s">
        <v>1085</v>
      </c>
      <c r="U39" s="98" t="s">
        <v>1086</v>
      </c>
      <c r="V39" s="98" t="s">
        <v>1085</v>
      </c>
      <c r="X39" s="98" t="s">
        <v>1086</v>
      </c>
      <c r="Y39" s="98" t="s">
        <v>1085</v>
      </c>
      <c r="AA39" s="98" t="s">
        <v>1086</v>
      </c>
      <c r="AB39" s="98" t="s">
        <v>1085</v>
      </c>
      <c r="AD39" s="98" t="s">
        <v>1086</v>
      </c>
      <c r="AE39" s="98" t="s">
        <v>1085</v>
      </c>
      <c r="AG39" s="98" t="s">
        <v>1086</v>
      </c>
      <c r="AH39" s="98" t="s">
        <v>1085</v>
      </c>
      <c r="AJ39" s="98" t="s">
        <v>1086</v>
      </c>
      <c r="AK39" s="98" t="s">
        <v>1085</v>
      </c>
      <c r="AM39" s="98" t="s">
        <v>1086</v>
      </c>
      <c r="AN39" s="98" t="s">
        <v>1085</v>
      </c>
      <c r="AP39" s="98" t="s">
        <v>1086</v>
      </c>
      <c r="AQ39" s="98" t="s">
        <v>1085</v>
      </c>
      <c r="AS39" s="98" t="s">
        <v>1086</v>
      </c>
      <c r="AT39" s="98" t="s">
        <v>1085</v>
      </c>
      <c r="AV39" s="98" t="s">
        <v>1086</v>
      </c>
      <c r="AW39" s="98" t="s">
        <v>1085</v>
      </c>
      <c r="AY39" s="98" t="s">
        <v>1086</v>
      </c>
      <c r="AZ39" s="98" t="s">
        <v>1085</v>
      </c>
      <c r="BB39" s="98" t="s">
        <v>1086</v>
      </c>
      <c r="BC39" s="98" t="s">
        <v>1085</v>
      </c>
      <c r="BE39" s="98" t="s">
        <v>1086</v>
      </c>
      <c r="BF39" s="98" t="s">
        <v>1085</v>
      </c>
      <c r="BG39" s="97" t="str">
        <f t="shared" si="50"/>
        <v xml:space="preserve">INSERT INTO SC_SystemeProduits(RefDimension,NomSysteme,typePresta,ligne,Quantite,formule,cte1,DateModif) values (1,'FV5','MOC',86,null,'0.2*CTE1','Q_PENTURE',now());
</v>
      </c>
      <c r="BH39" s="98"/>
      <c r="BI39" s="98"/>
      <c r="BJ39" s="97" t="str">
        <f t="shared" si="51"/>
        <v xml:space="preserve">INSERT INTO SC_SystemeProduits(RefDimension,NomSysteme,typePresta,ligne,Quantite,formule,cte1,DateModif) values (2,'FV5','MOC',86,null,'0.2*CTE1','Q_PENTURE',now());
</v>
      </c>
      <c r="BK39" s="98"/>
      <c r="BL39" s="98"/>
      <c r="BM39" s="97" t="str">
        <f t="shared" si="52"/>
        <v xml:space="preserve">INSERT INTO SC_SystemeProduits(RefDimension,NomSysteme,typePresta,ligne,Quantite,formule,cte1,DateModif) values (3,'FV5','MOC',86,null,'0.2*CTE1','Q_PENTURE',now());
</v>
      </c>
      <c r="BN39" s="98"/>
      <c r="BO39" s="98"/>
      <c r="BP39" s="97" t="str">
        <f t="shared" si="53"/>
        <v xml:space="preserve">INSERT INTO SC_SystemeProduits(RefDimension,NomSysteme,typePresta,ligne,Quantite,formule,cte1,DateModif) values (4,'FV5','MOC',86,null,'0.2*CTE1','Q_PENTURE',now());
</v>
      </c>
      <c r="BQ39" s="98"/>
      <c r="BR39" s="98"/>
      <c r="BS39" s="97" t="str">
        <f t="shared" si="54"/>
        <v xml:space="preserve">INSERT INTO SC_SystemeProduits(RefDimension,NomSysteme,typePresta,ligne,Quantite,formule,cte1,DateModif) values (5,'FV5','MOC',86,null,'0.2*CTE1','Q_PENTURE',now());
</v>
      </c>
      <c r="BT39" s="98"/>
      <c r="BU39" s="98"/>
      <c r="BV39" s="97" t="str">
        <f t="shared" si="55"/>
        <v xml:space="preserve">INSERT INTO SC_SystemeProduits(RefDimension,NomSysteme,typePresta,ligne,Quantite,formule,cte1,DateModif) values (6,'FV5','MOC',86,null,'0.2*CTE1','Q_PENTURE',now());
</v>
      </c>
      <c r="BW39" s="98"/>
      <c r="BX39" s="98"/>
      <c r="BY39" s="97" t="str">
        <f t="shared" si="56"/>
        <v xml:space="preserve">INSERT INTO SC_SystemeProduits(RefDimension,NomSysteme,typePresta,ligne,Quantite,formule,cte1,DateModif) values (7,'FV5','MOC',86,null,'0.2*CTE1','Q_PENTURE',now());
</v>
      </c>
      <c r="BZ39" s="98"/>
      <c r="CA39" s="98"/>
      <c r="CB39" s="97" t="str">
        <f t="shared" si="57"/>
        <v xml:space="preserve">INSERT INTO SC_SystemeProduits(RefDimension,NomSysteme,typePresta,ligne,Quantite,formule,cte1,DateModif) values (8,'FV5','MOC',86,null,'0.2*CTE1','Q_PENTURE',now());
</v>
      </c>
      <c r="CC39" s="98"/>
      <c r="CD39" s="98"/>
      <c r="CE39" s="97" t="str">
        <f t="shared" si="58"/>
        <v xml:space="preserve">INSERT INTO SC_SystemeProduits(RefDimension,NomSysteme,typePresta,ligne,Quantite,formule,cte1,DateModif) values (9,'FV5','MOC',86,null,'0.2*CTE1','Q_PENTURE',now());
</v>
      </c>
      <c r="CF39" s="98"/>
      <c r="CG39" s="98"/>
      <c r="CH39" s="97" t="str">
        <f t="shared" si="59"/>
        <v xml:space="preserve">INSERT INTO SC_SystemeProduits(RefDimension,NomSysteme,typePresta,ligne,Quantite,formule,cte1,DateModif) values (10,'FV5','MOC',86,null,'0.2*CTE1','Q_PENTURE',now());
</v>
      </c>
      <c r="CI39" s="98"/>
      <c r="CJ39" s="98"/>
      <c r="CK39" s="97" t="str">
        <f t="shared" si="60"/>
        <v xml:space="preserve">INSERT INTO SC_SystemeProduits(RefDimension,NomSysteme,typePresta,ligne,Quantite,formule,cte1,DateModif) values (11,'FV5','MOC',86,null,'0.2*CTE1','Q_PENTURE',now());
</v>
      </c>
      <c r="CL39" s="98"/>
      <c r="CM39" s="98"/>
      <c r="CN39" s="97" t="str">
        <f t="shared" si="61"/>
        <v xml:space="preserve">INSERT INTO SC_SystemeProduits(RefDimension,NomSysteme,typePresta,ligne,Quantite,formule,cte1,DateModif) values (12,'FV5','MOC',86,null,'0.2*CTE1','Q_PENTURE',now());
</v>
      </c>
      <c r="CO39" s="98"/>
      <c r="CP39" s="98"/>
      <c r="CQ39" s="97" t="str">
        <f t="shared" si="62"/>
        <v xml:space="preserve">INSERT INTO SC_SystemeProduits(RefDimension,NomSysteme,typePresta,ligne,Quantite,formule,cte1,DateModif) values (13,'FV5','MOC',86,null,'0.2*CTE1','Q_PENTURE',now());
</v>
      </c>
      <c r="CR39" s="98"/>
      <c r="CS39" s="98"/>
      <c r="CT39" s="97" t="str">
        <f t="shared" si="63"/>
        <v xml:space="preserve">INSERT INTO SC_SystemeProduits(RefDimension,NomSysteme,typePresta,ligne,Quantite,formule,cte1,DateModif) values (14,'FV5','MOC',86,null,'0.2*CTE1','Q_PENTURE',now());
</v>
      </c>
      <c r="CU39" s="98"/>
      <c r="CV39" s="98"/>
      <c r="CW39" s="97" t="str">
        <f t="shared" si="64"/>
        <v xml:space="preserve">INSERT INTO SC_SystemeProduits(RefDimension,NomSysteme,typePresta,ligne,Quantite,formule,cte1,DateModif) values (15,'FV5','MOC',86,null,'0.2*CTE1','Q_PENTURE',now());
</v>
      </c>
      <c r="CX39" s="98"/>
      <c r="CY39" s="98"/>
      <c r="CZ39" s="97" t="str">
        <f t="shared" si="65"/>
        <v xml:space="preserve">INSERT INTO SC_SystemeProduits(RefDimension,NomSysteme,typePresta,ligne,Quantite,formule,cte1,DateModif) values (16,'FV5','MOC',86,null,'0.2*CTE1','Q_PENTURE',now());
</v>
      </c>
      <c r="DA39" s="98"/>
      <c r="DB39" s="98"/>
      <c r="DC39" s="97" t="str">
        <f t="shared" si="66"/>
        <v xml:space="preserve">INSERT INTO SC_SystemeProduits(RefDimension,NomSysteme,typePresta,ligne,Quantite,formule,cte1,DateModif) values (17,'FV5','MOC',86,null,'0.2*CTE1','Q_PENTURE',now());
</v>
      </c>
      <c r="DD39" s="98"/>
      <c r="DE39" s="98"/>
      <c r="DF39" s="97" t="str">
        <f t="shared" si="67"/>
        <v xml:space="preserve">INSERT INTO SC_SystemeProduits(RefDimension,NomSysteme,typePresta,ligne,Quantite,formule,cte1,DateModif) values (18,'FV5','MOC',86,null,'0.2*CTE1','Q_PENTURE',now());
</v>
      </c>
      <c r="DG39" s="98"/>
      <c r="DH39" s="98"/>
    </row>
    <row r="40" spans="1:112" s="97" customFormat="1" x14ac:dyDescent="0.25">
      <c r="A40" s="98" t="str">
        <f>IF(B40="MATIERE",VLOOKUP($C40,MATIERE!$B$2:$K$601,10,0),IF(B40="MOA",VLOOKUP($C40,ATELIER!$B$2:$K$291,10,0),IF(B40="MOC",VLOOKUP($C40,CHANTIER!$B$2:$K$291,10,0),IF(B40="MP",VLOOKUP($C40,MINIPELLE!$B$2:$K$291,10,0),""))))</f>
        <v/>
      </c>
      <c r="F40" s="98"/>
      <c r="G40" s="98"/>
      <c r="I40" s="98"/>
      <c r="J40" s="98"/>
      <c r="L40" s="98"/>
      <c r="M40" s="98"/>
      <c r="O40" s="98"/>
      <c r="P40" s="98"/>
      <c r="R40" s="98"/>
      <c r="S40" s="98"/>
      <c r="U40" s="98"/>
      <c r="V40" s="98"/>
      <c r="X40" s="98"/>
      <c r="Y40" s="98"/>
      <c r="AA40" s="98"/>
      <c r="AB40" s="98"/>
      <c r="AD40" s="98"/>
      <c r="AE40" s="98"/>
      <c r="AG40" s="98"/>
      <c r="AH40" s="98"/>
      <c r="AJ40" s="98"/>
      <c r="AK40" s="98"/>
      <c r="AM40" s="98"/>
      <c r="AN40" s="98"/>
      <c r="AP40" s="98"/>
      <c r="AQ40" s="98"/>
      <c r="AS40" s="98"/>
      <c r="AT40" s="98"/>
      <c r="AV40" s="98"/>
      <c r="AW40" s="98"/>
      <c r="AY40" s="98"/>
      <c r="AZ40" s="98"/>
      <c r="BB40" s="98"/>
      <c r="BC40" s="98"/>
      <c r="BE40" s="98"/>
      <c r="BF40" s="98"/>
      <c r="BG40" s="97" t="str">
        <f t="shared" si="50"/>
        <v/>
      </c>
      <c r="BH40" s="98"/>
      <c r="BI40" s="98"/>
      <c r="BJ40" s="97" t="str">
        <f t="shared" si="51"/>
        <v/>
      </c>
      <c r="BK40" s="98"/>
      <c r="BL40" s="98"/>
      <c r="BM40" s="97" t="str">
        <f t="shared" si="52"/>
        <v/>
      </c>
      <c r="BN40" s="98"/>
      <c r="BO40" s="98"/>
      <c r="BP40" s="97" t="str">
        <f t="shared" si="53"/>
        <v/>
      </c>
      <c r="BQ40" s="98"/>
      <c r="BR40" s="98"/>
      <c r="BS40" s="97" t="str">
        <f t="shared" si="54"/>
        <v/>
      </c>
      <c r="BT40" s="98"/>
      <c r="BU40" s="98"/>
      <c r="BV40" s="97" t="str">
        <f t="shared" si="55"/>
        <v/>
      </c>
      <c r="BW40" s="98"/>
      <c r="BX40" s="98"/>
      <c r="BY40" s="97" t="str">
        <f t="shared" si="56"/>
        <v/>
      </c>
      <c r="BZ40" s="98"/>
      <c r="CA40" s="98"/>
      <c r="CB40" s="97" t="str">
        <f t="shared" si="57"/>
        <v/>
      </c>
      <c r="CC40" s="98"/>
      <c r="CD40" s="98"/>
      <c r="CE40" s="97" t="str">
        <f t="shared" si="58"/>
        <v/>
      </c>
      <c r="CF40" s="98"/>
      <c r="CG40" s="98"/>
      <c r="CH40" s="97" t="str">
        <f t="shared" si="59"/>
        <v/>
      </c>
      <c r="CI40" s="98"/>
      <c r="CJ40" s="98"/>
      <c r="CK40" s="97" t="str">
        <f t="shared" si="60"/>
        <v/>
      </c>
      <c r="CL40" s="98"/>
      <c r="CM40" s="98"/>
      <c r="CN40" s="97" t="str">
        <f t="shared" si="61"/>
        <v/>
      </c>
      <c r="CO40" s="98"/>
      <c r="CP40" s="98"/>
      <c r="CQ40" s="97" t="str">
        <f t="shared" si="62"/>
        <v/>
      </c>
      <c r="CR40" s="98"/>
      <c r="CS40" s="98"/>
      <c r="CT40" s="97" t="str">
        <f t="shared" si="63"/>
        <v/>
      </c>
      <c r="CU40" s="98"/>
      <c r="CV40" s="98"/>
      <c r="CW40" s="97" t="str">
        <f t="shared" si="64"/>
        <v/>
      </c>
      <c r="CX40" s="98"/>
      <c r="CY40" s="98"/>
      <c r="CZ40" s="97" t="str">
        <f t="shared" si="65"/>
        <v/>
      </c>
      <c r="DA40" s="98"/>
      <c r="DB40" s="98"/>
      <c r="DC40" s="97" t="str">
        <f t="shared" si="66"/>
        <v/>
      </c>
      <c r="DD40" s="98"/>
      <c r="DE40" s="98"/>
      <c r="DF40" s="97" t="str">
        <f t="shared" si="67"/>
        <v/>
      </c>
      <c r="DG40" s="98"/>
      <c r="DH40" s="98"/>
    </row>
    <row r="41" spans="1:112" s="97" customFormat="1" x14ac:dyDescent="0.25">
      <c r="A41" s="98">
        <f>IF(B41="MATIERE",VLOOKUP($C41,MATIERE!$B$2:$K$601,10,0),IF(B41="MOA",VLOOKUP($C41,ATELIER!$B$2:$K$291,10,0),IF(B41="MOC",VLOOKUP($C41,CHANTIER!$B$2:$K$291,10,0),IF(B41="MP",VLOOKUP($C41,MINIPELLE!$B$2:$K$291,10,0),""))))</f>
        <v>25</v>
      </c>
      <c r="B41" s="97" t="s">
        <v>300</v>
      </c>
      <c r="C41" s="97" t="s">
        <v>235</v>
      </c>
      <c r="F41" s="98" t="s">
        <v>1904</v>
      </c>
      <c r="G41" s="98" t="s">
        <v>632</v>
      </c>
      <c r="I41" s="98" t="s">
        <v>1904</v>
      </c>
      <c r="J41" s="98" t="s">
        <v>632</v>
      </c>
      <c r="L41" s="98" t="s">
        <v>1904</v>
      </c>
      <c r="M41" s="98" t="s">
        <v>632</v>
      </c>
      <c r="O41" s="98" t="s">
        <v>1904</v>
      </c>
      <c r="P41" s="98" t="s">
        <v>632</v>
      </c>
      <c r="R41" s="98" t="s">
        <v>1904</v>
      </c>
      <c r="S41" s="98" t="s">
        <v>632</v>
      </c>
      <c r="U41" s="98" t="s">
        <v>1904</v>
      </c>
      <c r="V41" s="98" t="s">
        <v>632</v>
      </c>
      <c r="X41" s="98" t="s">
        <v>1904</v>
      </c>
      <c r="Y41" s="98" t="s">
        <v>632</v>
      </c>
      <c r="AA41" s="98" t="s">
        <v>1904</v>
      </c>
      <c r="AB41" s="98" t="s">
        <v>632</v>
      </c>
      <c r="AD41" s="98" t="s">
        <v>1904</v>
      </c>
      <c r="AE41" s="98" t="s">
        <v>632</v>
      </c>
      <c r="AG41" s="98" t="s">
        <v>1904</v>
      </c>
      <c r="AH41" s="98" t="s">
        <v>632</v>
      </c>
      <c r="AJ41" s="98" t="s">
        <v>1904</v>
      </c>
      <c r="AK41" s="98" t="s">
        <v>632</v>
      </c>
      <c r="AM41" s="98" t="s">
        <v>1904</v>
      </c>
      <c r="AN41" s="98" t="s">
        <v>632</v>
      </c>
      <c r="AP41" s="98" t="s">
        <v>1904</v>
      </c>
      <c r="AQ41" s="98" t="s">
        <v>632</v>
      </c>
      <c r="AS41" s="98" t="s">
        <v>1904</v>
      </c>
      <c r="AT41" s="98" t="s">
        <v>632</v>
      </c>
      <c r="AV41" s="98" t="s">
        <v>1904</v>
      </c>
      <c r="AW41" s="98" t="s">
        <v>632</v>
      </c>
      <c r="AY41" s="98" t="s">
        <v>1904</v>
      </c>
      <c r="AZ41" s="98" t="s">
        <v>632</v>
      </c>
      <c r="BB41" s="98" t="s">
        <v>1904</v>
      </c>
      <c r="BC41" s="98" t="s">
        <v>632</v>
      </c>
      <c r="BE41" s="98" t="s">
        <v>1904</v>
      </c>
      <c r="BF41" s="98" t="s">
        <v>632</v>
      </c>
      <c r="BG41" s="97" t="str">
        <f t="shared" si="50"/>
        <v xml:space="preserve">INSERT INTO SC_SystemeProduits(RefDimension,NomSysteme,typePresta,ligne,Quantite,formule,cte1,DateModif) values (1,'FV5','MP',25,null,'0.05*CTE1','PERIMETRE',now());
</v>
      </c>
      <c r="BH41" s="98"/>
      <c r="BI41" s="98"/>
      <c r="BJ41" s="97" t="str">
        <f t="shared" si="51"/>
        <v xml:space="preserve">INSERT INTO SC_SystemeProduits(RefDimension,NomSysteme,typePresta,ligne,Quantite,formule,cte1,DateModif) values (2,'FV5','MP',25,null,'0.05*CTE1','PERIMETRE',now());
</v>
      </c>
      <c r="BK41" s="98"/>
      <c r="BL41" s="98"/>
      <c r="BM41" s="97" t="str">
        <f t="shared" si="52"/>
        <v xml:space="preserve">INSERT INTO SC_SystemeProduits(RefDimension,NomSysteme,typePresta,ligne,Quantite,formule,cte1,DateModif) values (3,'FV5','MP',25,null,'0.05*CTE1','PERIMETRE',now());
</v>
      </c>
      <c r="BN41" s="98"/>
      <c r="BO41" s="98"/>
      <c r="BP41" s="97" t="str">
        <f t="shared" si="53"/>
        <v xml:space="preserve">INSERT INTO SC_SystemeProduits(RefDimension,NomSysteme,typePresta,ligne,Quantite,formule,cte1,DateModif) values (4,'FV5','MP',25,null,'0.05*CTE1','PERIMETRE',now());
</v>
      </c>
      <c r="BQ41" s="98"/>
      <c r="BR41" s="98"/>
      <c r="BS41" s="97" t="str">
        <f t="shared" si="54"/>
        <v xml:space="preserve">INSERT INTO SC_SystemeProduits(RefDimension,NomSysteme,typePresta,ligne,Quantite,formule,cte1,DateModif) values (5,'FV5','MP',25,null,'0.05*CTE1','PERIMETRE',now());
</v>
      </c>
      <c r="BT41" s="98"/>
      <c r="BU41" s="98"/>
      <c r="BV41" s="97" t="str">
        <f t="shared" si="55"/>
        <v xml:space="preserve">INSERT INTO SC_SystemeProduits(RefDimension,NomSysteme,typePresta,ligne,Quantite,formule,cte1,DateModif) values (6,'FV5','MP',25,null,'0.05*CTE1','PERIMETRE',now());
</v>
      </c>
      <c r="BW41" s="98"/>
      <c r="BX41" s="98"/>
      <c r="BY41" s="97" t="str">
        <f t="shared" si="56"/>
        <v xml:space="preserve">INSERT INTO SC_SystemeProduits(RefDimension,NomSysteme,typePresta,ligne,Quantite,formule,cte1,DateModif) values (7,'FV5','MP',25,null,'0.05*CTE1','PERIMETRE',now());
</v>
      </c>
      <c r="BZ41" s="98"/>
      <c r="CA41" s="98"/>
      <c r="CB41" s="97" t="str">
        <f t="shared" si="57"/>
        <v xml:space="preserve">INSERT INTO SC_SystemeProduits(RefDimension,NomSysteme,typePresta,ligne,Quantite,formule,cte1,DateModif) values (8,'FV5','MP',25,null,'0.05*CTE1','PERIMETRE',now());
</v>
      </c>
      <c r="CC41" s="98"/>
      <c r="CD41" s="98"/>
      <c r="CE41" s="97" t="str">
        <f t="shared" si="58"/>
        <v xml:space="preserve">INSERT INTO SC_SystemeProduits(RefDimension,NomSysteme,typePresta,ligne,Quantite,formule,cte1,DateModif) values (9,'FV5','MP',25,null,'0.05*CTE1','PERIMETRE',now());
</v>
      </c>
      <c r="CF41" s="98"/>
      <c r="CG41" s="98"/>
      <c r="CH41" s="97" t="str">
        <f t="shared" si="59"/>
        <v xml:space="preserve">INSERT INTO SC_SystemeProduits(RefDimension,NomSysteme,typePresta,ligne,Quantite,formule,cte1,DateModif) values (10,'FV5','MP',25,null,'0.05*CTE1','PERIMETRE',now());
</v>
      </c>
      <c r="CI41" s="98"/>
      <c r="CJ41" s="98"/>
      <c r="CK41" s="97" t="str">
        <f t="shared" si="60"/>
        <v xml:space="preserve">INSERT INTO SC_SystemeProduits(RefDimension,NomSysteme,typePresta,ligne,Quantite,formule,cte1,DateModif) values (11,'FV5','MP',25,null,'0.05*CTE1','PERIMETRE',now());
</v>
      </c>
      <c r="CL41" s="98"/>
      <c r="CM41" s="98"/>
      <c r="CN41" s="97" t="str">
        <f t="shared" si="61"/>
        <v xml:space="preserve">INSERT INTO SC_SystemeProduits(RefDimension,NomSysteme,typePresta,ligne,Quantite,formule,cte1,DateModif) values (12,'FV5','MP',25,null,'0.05*CTE1','PERIMETRE',now());
</v>
      </c>
      <c r="CO41" s="98"/>
      <c r="CP41" s="98"/>
      <c r="CQ41" s="97" t="str">
        <f t="shared" si="62"/>
        <v xml:space="preserve">INSERT INTO SC_SystemeProduits(RefDimension,NomSysteme,typePresta,ligne,Quantite,formule,cte1,DateModif) values (13,'FV5','MP',25,null,'0.05*CTE1','PERIMETRE',now());
</v>
      </c>
      <c r="CR41" s="98"/>
      <c r="CS41" s="98"/>
      <c r="CT41" s="97" t="str">
        <f t="shared" si="63"/>
        <v xml:space="preserve">INSERT INTO SC_SystemeProduits(RefDimension,NomSysteme,typePresta,ligne,Quantite,formule,cte1,DateModif) values (14,'FV5','MP',25,null,'0.05*CTE1','PERIMETRE',now());
</v>
      </c>
      <c r="CU41" s="98"/>
      <c r="CV41" s="98"/>
      <c r="CW41" s="97" t="str">
        <f t="shared" si="64"/>
        <v xml:space="preserve">INSERT INTO SC_SystemeProduits(RefDimension,NomSysteme,typePresta,ligne,Quantite,formule,cte1,DateModif) values (15,'FV5','MP',25,null,'0.05*CTE1','PERIMETRE',now());
</v>
      </c>
      <c r="CX41" s="98"/>
      <c r="CY41" s="98"/>
      <c r="CZ41" s="97" t="str">
        <f t="shared" si="65"/>
        <v xml:space="preserve">INSERT INTO SC_SystemeProduits(RefDimension,NomSysteme,typePresta,ligne,Quantite,formule,cte1,DateModif) values (16,'FV5','MP',25,null,'0.05*CTE1','PERIMETRE',now());
</v>
      </c>
      <c r="DA41" s="98"/>
      <c r="DB41" s="98"/>
      <c r="DC41" s="97" t="str">
        <f t="shared" si="66"/>
        <v xml:space="preserve">INSERT INTO SC_SystemeProduits(RefDimension,NomSysteme,typePresta,ligne,Quantite,formule,cte1,DateModif) values (17,'FV5','MP',25,null,'0.05*CTE1','PERIMETRE',now());
</v>
      </c>
      <c r="DD41" s="98"/>
      <c r="DE41" s="98"/>
      <c r="DF41" s="97" t="str">
        <f t="shared" si="67"/>
        <v xml:space="preserve">INSERT INTO SC_SystemeProduits(RefDimension,NomSysteme,typePresta,ligne,Quantite,formule,cte1,DateModif) values (18,'FV5','MP',25,null,'0.05*CTE1','PERIMETRE',now());
</v>
      </c>
      <c r="DG41" s="98"/>
      <c r="DH41" s="98"/>
    </row>
    <row r="42" spans="1:112" s="97" customFormat="1" x14ac:dyDescent="0.25">
      <c r="A42" s="98">
        <f>IF(B42="MATIERE",VLOOKUP($C42,MATIERE!$B$2:$K$601,10,0),IF(B42="MOA",VLOOKUP($C42,ATELIER!$B$2:$K$291,10,0),IF(B42="MOC",VLOOKUP($C42,CHANTIER!$B$2:$K$291,10,0),IF(B42="MP",VLOOKUP($C42,MINIPELLE!$B$2:$K$291,10,0),""))))</f>
        <v>13</v>
      </c>
      <c r="B42" s="97" t="s">
        <v>300</v>
      </c>
      <c r="C42" s="97" t="s">
        <v>159</v>
      </c>
      <c r="F42" s="98" t="s">
        <v>717</v>
      </c>
      <c r="G42" s="98" t="s">
        <v>715</v>
      </c>
      <c r="I42" s="98" t="s">
        <v>717</v>
      </c>
      <c r="J42" s="98" t="s">
        <v>715</v>
      </c>
      <c r="L42" s="98" t="s">
        <v>717</v>
      </c>
      <c r="M42" s="98" t="s">
        <v>715</v>
      </c>
      <c r="O42" s="98" t="s">
        <v>717</v>
      </c>
      <c r="P42" s="98" t="s">
        <v>715</v>
      </c>
      <c r="R42" s="98" t="s">
        <v>717</v>
      </c>
      <c r="S42" s="98" t="s">
        <v>715</v>
      </c>
      <c r="U42" s="98" t="s">
        <v>717</v>
      </c>
      <c r="V42" s="98" t="s">
        <v>715</v>
      </c>
      <c r="X42" s="98" t="s">
        <v>717</v>
      </c>
      <c r="Y42" s="98" t="s">
        <v>715</v>
      </c>
      <c r="AA42" s="98" t="s">
        <v>717</v>
      </c>
      <c r="AB42" s="98" t="s">
        <v>715</v>
      </c>
      <c r="AD42" s="98" t="s">
        <v>717</v>
      </c>
      <c r="AE42" s="98" t="s">
        <v>715</v>
      </c>
      <c r="AG42" s="98" t="s">
        <v>717</v>
      </c>
      <c r="AH42" s="98" t="s">
        <v>715</v>
      </c>
      <c r="AJ42" s="98" t="s">
        <v>717</v>
      </c>
      <c r="AK42" s="98" t="s">
        <v>715</v>
      </c>
      <c r="AM42" s="98" t="s">
        <v>717</v>
      </c>
      <c r="AN42" s="98" t="s">
        <v>715</v>
      </c>
      <c r="AP42" s="98" t="s">
        <v>717</v>
      </c>
      <c r="AQ42" s="98" t="s">
        <v>715</v>
      </c>
      <c r="AS42" s="98" t="s">
        <v>717</v>
      </c>
      <c r="AT42" s="98" t="s">
        <v>715</v>
      </c>
      <c r="AV42" s="98" t="s">
        <v>717</v>
      </c>
      <c r="AW42" s="98" t="s">
        <v>715</v>
      </c>
      <c r="AY42" s="98" t="s">
        <v>717</v>
      </c>
      <c r="AZ42" s="98" t="s">
        <v>715</v>
      </c>
      <c r="BB42" s="98" t="s">
        <v>717</v>
      </c>
      <c r="BC42" s="98" t="s">
        <v>715</v>
      </c>
      <c r="BE42" s="98" t="s">
        <v>717</v>
      </c>
      <c r="BF42" s="98" t="s">
        <v>715</v>
      </c>
      <c r="BG42" s="97" t="str">
        <f t="shared" si="50"/>
        <v xml:space="preserve">INSERT INTO SC_SystemeProduits(RefDimension,NomSysteme,typePresta,ligne,Quantite,formule,cte1,DateModif) values (1,'FV5','MP',13,null,'0.6*CTE1','SURFACE',now());
</v>
      </c>
      <c r="BH42" s="98"/>
      <c r="BI42" s="98"/>
      <c r="BJ42" s="97" t="str">
        <f t="shared" si="51"/>
        <v xml:space="preserve">INSERT INTO SC_SystemeProduits(RefDimension,NomSysteme,typePresta,ligne,Quantite,formule,cte1,DateModif) values (2,'FV5','MP',13,null,'0.6*CTE1','SURFACE',now());
</v>
      </c>
      <c r="BK42" s="98"/>
      <c r="BL42" s="98"/>
      <c r="BM42" s="97" t="str">
        <f t="shared" si="52"/>
        <v xml:space="preserve">INSERT INTO SC_SystemeProduits(RefDimension,NomSysteme,typePresta,ligne,Quantite,formule,cte1,DateModif) values (3,'FV5','MP',13,null,'0.6*CTE1','SURFACE',now());
</v>
      </c>
      <c r="BN42" s="98"/>
      <c r="BO42" s="98"/>
      <c r="BP42" s="97" t="str">
        <f t="shared" si="53"/>
        <v xml:space="preserve">INSERT INTO SC_SystemeProduits(RefDimension,NomSysteme,typePresta,ligne,Quantite,formule,cte1,DateModif) values (4,'FV5','MP',13,null,'0.6*CTE1','SURFACE',now());
</v>
      </c>
      <c r="BQ42" s="98"/>
      <c r="BR42" s="98"/>
      <c r="BS42" s="97" t="str">
        <f t="shared" si="54"/>
        <v xml:space="preserve">INSERT INTO SC_SystemeProduits(RefDimension,NomSysteme,typePresta,ligne,Quantite,formule,cte1,DateModif) values (5,'FV5','MP',13,null,'0.6*CTE1','SURFACE',now());
</v>
      </c>
      <c r="BT42" s="98"/>
      <c r="BU42" s="98"/>
      <c r="BV42" s="97" t="str">
        <f t="shared" si="55"/>
        <v xml:space="preserve">INSERT INTO SC_SystemeProduits(RefDimension,NomSysteme,typePresta,ligne,Quantite,formule,cte1,DateModif) values (6,'FV5','MP',13,null,'0.6*CTE1','SURFACE',now());
</v>
      </c>
      <c r="BW42" s="98"/>
      <c r="BX42" s="98"/>
      <c r="BY42" s="97" t="str">
        <f t="shared" si="56"/>
        <v xml:space="preserve">INSERT INTO SC_SystemeProduits(RefDimension,NomSysteme,typePresta,ligne,Quantite,formule,cte1,DateModif) values (7,'FV5','MP',13,null,'0.6*CTE1','SURFACE',now());
</v>
      </c>
      <c r="BZ42" s="98"/>
      <c r="CA42" s="98"/>
      <c r="CB42" s="97" t="str">
        <f t="shared" si="57"/>
        <v xml:space="preserve">INSERT INTO SC_SystemeProduits(RefDimension,NomSysteme,typePresta,ligne,Quantite,formule,cte1,DateModif) values (8,'FV5','MP',13,null,'0.6*CTE1','SURFACE',now());
</v>
      </c>
      <c r="CC42" s="98"/>
      <c r="CD42" s="98"/>
      <c r="CE42" s="97" t="str">
        <f t="shared" si="58"/>
        <v xml:space="preserve">INSERT INTO SC_SystemeProduits(RefDimension,NomSysteme,typePresta,ligne,Quantite,formule,cte1,DateModif) values (9,'FV5','MP',13,null,'0.6*CTE1','SURFACE',now());
</v>
      </c>
      <c r="CF42" s="98"/>
      <c r="CG42" s="98"/>
      <c r="CH42" s="97" t="str">
        <f t="shared" si="59"/>
        <v xml:space="preserve">INSERT INTO SC_SystemeProduits(RefDimension,NomSysteme,typePresta,ligne,Quantite,formule,cte1,DateModif) values (10,'FV5','MP',13,null,'0.6*CTE1','SURFACE',now());
</v>
      </c>
      <c r="CI42" s="98"/>
      <c r="CJ42" s="98"/>
      <c r="CK42" s="97" t="str">
        <f t="shared" si="60"/>
        <v xml:space="preserve">INSERT INTO SC_SystemeProduits(RefDimension,NomSysteme,typePresta,ligne,Quantite,formule,cte1,DateModif) values (11,'FV5','MP',13,null,'0.6*CTE1','SURFACE',now());
</v>
      </c>
      <c r="CL42" s="98"/>
      <c r="CM42" s="98"/>
      <c r="CN42" s="97" t="str">
        <f t="shared" si="61"/>
        <v xml:space="preserve">INSERT INTO SC_SystemeProduits(RefDimension,NomSysteme,typePresta,ligne,Quantite,formule,cte1,DateModif) values (12,'FV5','MP',13,null,'0.6*CTE1','SURFACE',now());
</v>
      </c>
      <c r="CO42" s="98"/>
      <c r="CP42" s="98"/>
      <c r="CQ42" s="97" t="str">
        <f t="shared" si="62"/>
        <v xml:space="preserve">INSERT INTO SC_SystemeProduits(RefDimension,NomSysteme,typePresta,ligne,Quantite,formule,cte1,DateModif) values (13,'FV5','MP',13,null,'0.6*CTE1','SURFACE',now());
</v>
      </c>
      <c r="CR42" s="98"/>
      <c r="CS42" s="98"/>
      <c r="CT42" s="97" t="str">
        <f t="shared" si="63"/>
        <v xml:space="preserve">INSERT INTO SC_SystemeProduits(RefDimension,NomSysteme,typePresta,ligne,Quantite,formule,cte1,DateModif) values (14,'FV5','MP',13,null,'0.6*CTE1','SURFACE',now());
</v>
      </c>
      <c r="CU42" s="98"/>
      <c r="CV42" s="98"/>
      <c r="CW42" s="97" t="str">
        <f t="shared" si="64"/>
        <v xml:space="preserve">INSERT INTO SC_SystemeProduits(RefDimension,NomSysteme,typePresta,ligne,Quantite,formule,cte1,DateModif) values (15,'FV5','MP',13,null,'0.6*CTE1','SURFACE',now());
</v>
      </c>
      <c r="CX42" s="98"/>
      <c r="CY42" s="98"/>
      <c r="CZ42" s="97" t="str">
        <f t="shared" si="65"/>
        <v xml:space="preserve">INSERT INTO SC_SystemeProduits(RefDimension,NomSysteme,typePresta,ligne,Quantite,formule,cte1,DateModif) values (16,'FV5','MP',13,null,'0.6*CTE1','SURFACE',now());
</v>
      </c>
      <c r="DA42" s="98"/>
      <c r="DB42" s="98"/>
      <c r="DC42" s="97" t="str">
        <f t="shared" si="66"/>
        <v xml:space="preserve">INSERT INTO SC_SystemeProduits(RefDimension,NomSysteme,typePresta,ligne,Quantite,formule,cte1,DateModif) values (17,'FV5','MP',13,null,'0.6*CTE1','SURFACE',now());
</v>
      </c>
      <c r="DD42" s="98"/>
      <c r="DE42" s="98"/>
      <c r="DF42" s="97" t="str">
        <f t="shared" si="67"/>
        <v xml:space="preserve">INSERT INTO SC_SystemeProduits(RefDimension,NomSysteme,typePresta,ligne,Quantite,formule,cte1,DateModif) values (18,'FV5','MP',13,null,'0.6*CTE1','SURFACE',now());
</v>
      </c>
      <c r="DG42" s="98"/>
      <c r="DH42" s="98"/>
    </row>
    <row r="43" spans="1:112" s="97" customFormat="1" x14ac:dyDescent="0.25">
      <c r="A43" s="98">
        <f>IF(B43="MATIERE",VLOOKUP($C43,MATIERE!$B$2:$K$601,10,0),IF(B43="MOA",VLOOKUP($C43,ATELIER!$B$2:$K$291,10,0),IF(B43="MOC",VLOOKUP($C43,CHANTIER!$B$2:$K$291,10,0),IF(B43="MP",VLOOKUP($C43,MINIPELLE!$B$2:$K$291,10,0),""))))</f>
        <v>26</v>
      </c>
      <c r="B43" s="97" t="s">
        <v>300</v>
      </c>
      <c r="C43" s="97" t="s">
        <v>237</v>
      </c>
      <c r="F43" s="98" t="s">
        <v>689</v>
      </c>
      <c r="G43" s="98" t="s">
        <v>632</v>
      </c>
      <c r="I43" s="98" t="s">
        <v>689</v>
      </c>
      <c r="J43" s="98" t="s">
        <v>632</v>
      </c>
      <c r="L43" s="98" t="s">
        <v>689</v>
      </c>
      <c r="M43" s="98" t="s">
        <v>632</v>
      </c>
      <c r="O43" s="98" t="s">
        <v>689</v>
      </c>
      <c r="P43" s="98" t="s">
        <v>632</v>
      </c>
      <c r="R43" s="98" t="s">
        <v>689</v>
      </c>
      <c r="S43" s="98" t="s">
        <v>632</v>
      </c>
      <c r="U43" s="98" t="s">
        <v>689</v>
      </c>
      <c r="V43" s="98" t="s">
        <v>632</v>
      </c>
      <c r="X43" s="98" t="s">
        <v>689</v>
      </c>
      <c r="Y43" s="98" t="s">
        <v>632</v>
      </c>
      <c r="AA43" s="98" t="s">
        <v>689</v>
      </c>
      <c r="AB43" s="98" t="s">
        <v>632</v>
      </c>
      <c r="AD43" s="98" t="s">
        <v>689</v>
      </c>
      <c r="AE43" s="98" t="s">
        <v>632</v>
      </c>
      <c r="AG43" s="98" t="s">
        <v>689</v>
      </c>
      <c r="AH43" s="98" t="s">
        <v>632</v>
      </c>
      <c r="AJ43" s="98" t="s">
        <v>689</v>
      </c>
      <c r="AK43" s="98" t="s">
        <v>632</v>
      </c>
      <c r="AM43" s="98" t="s">
        <v>689</v>
      </c>
      <c r="AN43" s="98" t="s">
        <v>632</v>
      </c>
      <c r="AP43" s="98" t="s">
        <v>689</v>
      </c>
      <c r="AQ43" s="98" t="s">
        <v>632</v>
      </c>
      <c r="AS43" s="98" t="s">
        <v>689</v>
      </c>
      <c r="AT43" s="98" t="s">
        <v>632</v>
      </c>
      <c r="AV43" s="98" t="s">
        <v>689</v>
      </c>
      <c r="AW43" s="98" t="s">
        <v>632</v>
      </c>
      <c r="AY43" s="98" t="s">
        <v>689</v>
      </c>
      <c r="AZ43" s="98" t="s">
        <v>632</v>
      </c>
      <c r="BB43" s="98" t="s">
        <v>689</v>
      </c>
      <c r="BC43" s="98" t="s">
        <v>632</v>
      </c>
      <c r="BE43" s="98" t="s">
        <v>689</v>
      </c>
      <c r="BF43" s="98" t="s">
        <v>632</v>
      </c>
      <c r="BG43" s="97" t="str">
        <f t="shared" si="50"/>
        <v xml:space="preserve">INSERT INTO SC_SystemeProduits(RefDimension,NomSysteme,typePresta,ligne,Quantite,formule,cte1,DateModif) values (1,'FV5','MP',26,null,'1*CTE1','PERIMETRE',now());
</v>
      </c>
      <c r="BH43" s="98"/>
      <c r="BI43" s="98"/>
      <c r="BJ43" s="97" t="str">
        <f t="shared" si="51"/>
        <v xml:space="preserve">INSERT INTO SC_SystemeProduits(RefDimension,NomSysteme,typePresta,ligne,Quantite,formule,cte1,DateModif) values (2,'FV5','MP',26,null,'1*CTE1','PERIMETRE',now());
</v>
      </c>
      <c r="BK43" s="98"/>
      <c r="BL43" s="98"/>
      <c r="BM43" s="97" t="str">
        <f t="shared" si="52"/>
        <v xml:space="preserve">INSERT INTO SC_SystemeProduits(RefDimension,NomSysteme,typePresta,ligne,Quantite,formule,cte1,DateModif) values (3,'FV5','MP',26,null,'1*CTE1','PERIMETRE',now());
</v>
      </c>
      <c r="BN43" s="98"/>
      <c r="BO43" s="98"/>
      <c r="BP43" s="97" t="str">
        <f t="shared" si="53"/>
        <v xml:space="preserve">INSERT INTO SC_SystemeProduits(RefDimension,NomSysteme,typePresta,ligne,Quantite,formule,cte1,DateModif) values (4,'FV5','MP',26,null,'1*CTE1','PERIMETRE',now());
</v>
      </c>
      <c r="BQ43" s="98"/>
      <c r="BR43" s="98"/>
      <c r="BS43" s="97" t="str">
        <f t="shared" si="54"/>
        <v xml:space="preserve">INSERT INTO SC_SystemeProduits(RefDimension,NomSysteme,typePresta,ligne,Quantite,formule,cte1,DateModif) values (5,'FV5','MP',26,null,'1*CTE1','PERIMETRE',now());
</v>
      </c>
      <c r="BT43" s="98"/>
      <c r="BU43" s="98"/>
      <c r="BV43" s="97" t="str">
        <f t="shared" si="55"/>
        <v xml:space="preserve">INSERT INTO SC_SystemeProduits(RefDimension,NomSysteme,typePresta,ligne,Quantite,formule,cte1,DateModif) values (6,'FV5','MP',26,null,'1*CTE1','PERIMETRE',now());
</v>
      </c>
      <c r="BW43" s="98"/>
      <c r="BX43" s="98"/>
      <c r="BY43" s="97" t="str">
        <f t="shared" si="56"/>
        <v xml:space="preserve">INSERT INTO SC_SystemeProduits(RefDimension,NomSysteme,typePresta,ligne,Quantite,formule,cte1,DateModif) values (7,'FV5','MP',26,null,'1*CTE1','PERIMETRE',now());
</v>
      </c>
      <c r="BZ43" s="98"/>
      <c r="CA43" s="98"/>
      <c r="CB43" s="97" t="str">
        <f t="shared" si="57"/>
        <v xml:space="preserve">INSERT INTO SC_SystemeProduits(RefDimension,NomSysteme,typePresta,ligne,Quantite,formule,cte1,DateModif) values (8,'FV5','MP',26,null,'1*CTE1','PERIMETRE',now());
</v>
      </c>
      <c r="CC43" s="98"/>
      <c r="CD43" s="98"/>
      <c r="CE43" s="97" t="str">
        <f t="shared" si="58"/>
        <v xml:space="preserve">INSERT INTO SC_SystemeProduits(RefDimension,NomSysteme,typePresta,ligne,Quantite,formule,cte1,DateModif) values (9,'FV5','MP',26,null,'1*CTE1','PERIMETRE',now());
</v>
      </c>
      <c r="CF43" s="98"/>
      <c r="CG43" s="98"/>
      <c r="CH43" s="97" t="str">
        <f t="shared" si="59"/>
        <v xml:space="preserve">INSERT INTO SC_SystemeProduits(RefDimension,NomSysteme,typePresta,ligne,Quantite,formule,cte1,DateModif) values (10,'FV5','MP',26,null,'1*CTE1','PERIMETRE',now());
</v>
      </c>
      <c r="CI43" s="98"/>
      <c r="CJ43" s="98"/>
      <c r="CK43" s="97" t="str">
        <f t="shared" si="60"/>
        <v xml:space="preserve">INSERT INTO SC_SystemeProduits(RefDimension,NomSysteme,typePresta,ligne,Quantite,formule,cte1,DateModif) values (11,'FV5','MP',26,null,'1*CTE1','PERIMETRE',now());
</v>
      </c>
      <c r="CL43" s="98"/>
      <c r="CM43" s="98"/>
      <c r="CN43" s="97" t="str">
        <f t="shared" si="61"/>
        <v xml:space="preserve">INSERT INTO SC_SystemeProduits(RefDimension,NomSysteme,typePresta,ligne,Quantite,formule,cte1,DateModif) values (12,'FV5','MP',26,null,'1*CTE1','PERIMETRE',now());
</v>
      </c>
      <c r="CO43" s="98"/>
      <c r="CP43" s="98"/>
      <c r="CQ43" s="97" t="str">
        <f t="shared" si="62"/>
        <v xml:space="preserve">INSERT INTO SC_SystemeProduits(RefDimension,NomSysteme,typePresta,ligne,Quantite,formule,cte1,DateModif) values (13,'FV5','MP',26,null,'1*CTE1','PERIMETRE',now());
</v>
      </c>
      <c r="CR43" s="98"/>
      <c r="CS43" s="98"/>
      <c r="CT43" s="97" t="str">
        <f t="shared" si="63"/>
        <v xml:space="preserve">INSERT INTO SC_SystemeProduits(RefDimension,NomSysteme,typePresta,ligne,Quantite,formule,cte1,DateModif) values (14,'FV5','MP',26,null,'1*CTE1','PERIMETRE',now());
</v>
      </c>
      <c r="CU43" s="98"/>
      <c r="CV43" s="98"/>
      <c r="CW43" s="97" t="str">
        <f t="shared" si="64"/>
        <v xml:space="preserve">INSERT INTO SC_SystemeProduits(RefDimension,NomSysteme,typePresta,ligne,Quantite,formule,cte1,DateModif) values (15,'FV5','MP',26,null,'1*CTE1','PERIMETRE',now());
</v>
      </c>
      <c r="CX43" s="98"/>
      <c r="CY43" s="98"/>
      <c r="CZ43" s="97" t="str">
        <f t="shared" si="65"/>
        <v xml:space="preserve">INSERT INTO SC_SystemeProduits(RefDimension,NomSysteme,typePresta,ligne,Quantite,formule,cte1,DateModif) values (16,'FV5','MP',26,null,'1*CTE1','PERIMETRE',now());
</v>
      </c>
      <c r="DA43" s="98"/>
      <c r="DB43" s="98"/>
      <c r="DC43" s="97" t="str">
        <f t="shared" si="66"/>
        <v xml:space="preserve">INSERT INTO SC_SystemeProduits(RefDimension,NomSysteme,typePresta,ligne,Quantite,formule,cte1,DateModif) values (17,'FV5','MP',26,null,'1*CTE1','PERIMETRE',now());
</v>
      </c>
      <c r="DD43" s="98"/>
      <c r="DE43" s="98"/>
      <c r="DF43" s="97" t="str">
        <f t="shared" si="67"/>
        <v xml:space="preserve">INSERT INTO SC_SystemeProduits(RefDimension,NomSysteme,typePresta,ligne,Quantite,formule,cte1,DateModif) values (18,'FV5','MP',26,null,'1*CTE1','PERIMETRE',now());
</v>
      </c>
      <c r="DG43" s="98"/>
      <c r="DH43" s="98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:DH23"/>
  <sheetViews>
    <sheetView workbookViewId="0">
      <selection activeCell="K26" sqref="K26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112" width="4.28515625" customWidth="1"/>
  </cols>
  <sheetData>
    <row r="1" spans="1:112" x14ac:dyDescent="0.25">
      <c r="A1" t="s">
        <v>705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14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(#DIM#,'#SYSTEME#','#TYPE#',#LIGNE#,#Q#,#FORMULE#,#CTE#,'LONGUEUR_BARRE_T',now());",CHAR(10))</f>
        <v xml:space="preserve">INSERT INTO SC_SystemeProduits(RefDimension,NomSysteme,typePresta,ligne,Quantite,formule,cte1,cte2,DateModif) values (#DIM#,'#SYSTEME#','#TYPE#',#LIGNE#,#Q#,#FORMULE#,#CTE#,'LONGUEUR_BARRE_T',now());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25">
      <c r="D3" t="s">
        <v>245</v>
      </c>
      <c r="E3" t="s">
        <v>246</v>
      </c>
      <c r="F3" s="14" t="s">
        <v>626</v>
      </c>
      <c r="G3" s="14" t="s">
        <v>650</v>
      </c>
      <c r="H3" t="s">
        <v>246</v>
      </c>
      <c r="I3" s="14" t="s">
        <v>626</v>
      </c>
      <c r="J3" s="14" t="s">
        <v>650</v>
      </c>
      <c r="K3" t="s">
        <v>246</v>
      </c>
      <c r="L3" s="14" t="s">
        <v>626</v>
      </c>
      <c r="M3" s="14" t="s">
        <v>650</v>
      </c>
      <c r="N3" t="s">
        <v>246</v>
      </c>
      <c r="O3" s="14" t="s">
        <v>626</v>
      </c>
      <c r="P3" s="14" t="s">
        <v>650</v>
      </c>
      <c r="Q3" t="s">
        <v>246</v>
      </c>
      <c r="R3" s="14" t="s">
        <v>626</v>
      </c>
      <c r="S3" s="14" t="s">
        <v>650</v>
      </c>
      <c r="T3" t="s">
        <v>246</v>
      </c>
      <c r="U3" s="14" t="s">
        <v>626</v>
      </c>
      <c r="V3" s="14" t="s">
        <v>650</v>
      </c>
      <c r="W3" t="s">
        <v>246</v>
      </c>
      <c r="X3" s="14" t="s">
        <v>626</v>
      </c>
      <c r="Y3" s="14" t="s">
        <v>650</v>
      </c>
      <c r="Z3" t="s">
        <v>246</v>
      </c>
      <c r="AA3" s="14" t="s">
        <v>626</v>
      </c>
      <c r="AB3" s="14" t="s">
        <v>650</v>
      </c>
      <c r="AC3" t="s">
        <v>246</v>
      </c>
      <c r="AD3" s="14" t="s">
        <v>626</v>
      </c>
      <c r="AE3" s="14" t="s">
        <v>650</v>
      </c>
      <c r="AF3" t="s">
        <v>246</v>
      </c>
      <c r="AG3" s="14" t="s">
        <v>626</v>
      </c>
      <c r="AH3" s="14" t="s">
        <v>650</v>
      </c>
      <c r="AI3" t="s">
        <v>246</v>
      </c>
      <c r="AJ3" s="14" t="s">
        <v>626</v>
      </c>
      <c r="AK3" s="14" t="s">
        <v>650</v>
      </c>
      <c r="AL3" t="s">
        <v>246</v>
      </c>
      <c r="AM3" s="14" t="s">
        <v>626</v>
      </c>
      <c r="AN3" s="14" t="s">
        <v>650</v>
      </c>
      <c r="AO3" t="s">
        <v>246</v>
      </c>
      <c r="AP3" s="14" t="s">
        <v>626</v>
      </c>
      <c r="AQ3" s="14" t="s">
        <v>650</v>
      </c>
      <c r="AR3" t="s">
        <v>246</v>
      </c>
      <c r="AS3" s="14" t="s">
        <v>626</v>
      </c>
      <c r="AT3" s="14" t="s">
        <v>650</v>
      </c>
      <c r="AU3" t="s">
        <v>246</v>
      </c>
      <c r="AV3" s="14" t="s">
        <v>626</v>
      </c>
      <c r="AW3" s="14" t="s">
        <v>650</v>
      </c>
      <c r="AX3" t="s">
        <v>246</v>
      </c>
      <c r="AY3" s="14" t="s">
        <v>626</v>
      </c>
      <c r="AZ3" s="14" t="s">
        <v>650</v>
      </c>
      <c r="BA3" t="s">
        <v>246</v>
      </c>
      <c r="BB3" s="14" t="s">
        <v>626</v>
      </c>
      <c r="BC3" s="14" t="s">
        <v>650</v>
      </c>
      <c r="BD3" t="s">
        <v>246</v>
      </c>
      <c r="BE3" s="14" t="s">
        <v>626</v>
      </c>
      <c r="BF3" s="14" t="s">
        <v>650</v>
      </c>
      <c r="BH3" s="14"/>
      <c r="BI3" s="14"/>
      <c r="BK3" s="14"/>
      <c r="BL3" s="14"/>
    </row>
    <row r="4" spans="1:112" x14ac:dyDescent="0.25">
      <c r="A4" s="12">
        <f>VLOOKUP($C4,[1]MATIERES!$A$2:$K$379,11,0)</f>
        <v>279</v>
      </c>
      <c r="B4" t="s">
        <v>295</v>
      </c>
      <c r="C4" t="s">
        <v>517</v>
      </c>
      <c r="D4" t="s">
        <v>8</v>
      </c>
      <c r="H4">
        <v>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(2,'PS1','MATIERE',279,1,null,null,now());
</v>
      </c>
      <c r="BM4" t="str">
        <f t="shared" si="0"/>
        <v/>
      </c>
      <c r="BP4" t="str">
        <f t="shared" si="0"/>
        <v/>
      </c>
      <c r="BS4" t="str">
        <f t="shared" si="0"/>
        <v/>
      </c>
      <c r="BV4" t="str">
        <f t="shared" si="0"/>
        <v/>
      </c>
      <c r="BY4" t="str">
        <f t="shared" si="0"/>
        <v/>
      </c>
      <c r="CB4" t="str">
        <f t="shared" si="0"/>
        <v/>
      </c>
      <c r="CE4" t="str">
        <f t="shared" si="0"/>
        <v/>
      </c>
      <c r="CH4" t="str">
        <f t="shared" si="0"/>
        <v/>
      </c>
      <c r="CK4" t="str">
        <f t="shared" si="0"/>
        <v/>
      </c>
      <c r="CN4" t="str">
        <f t="shared" si="0"/>
        <v/>
      </c>
      <c r="CQ4" t="str">
        <f t="shared" si="0"/>
        <v/>
      </c>
      <c r="CT4" t="str">
        <f t="shared" si="0"/>
        <v/>
      </c>
      <c r="CW4" t="str">
        <f t="shared" si="0"/>
        <v/>
      </c>
      <c r="CZ4" t="str">
        <f t="shared" si="0"/>
        <v/>
      </c>
      <c r="DC4" t="str">
        <f t="shared" si="0"/>
        <v/>
      </c>
      <c r="DF4" t="str">
        <f t="shared" si="0"/>
        <v/>
      </c>
    </row>
    <row r="5" spans="1:112" x14ac:dyDescent="0.25">
      <c r="A5" s="12">
        <f>VLOOKUP($C5,[1]MATIERES!$A$2:$K$379,11,0)</f>
        <v>280</v>
      </c>
      <c r="B5" t="s">
        <v>295</v>
      </c>
      <c r="C5" t="s">
        <v>518</v>
      </c>
      <c r="D5" t="s">
        <v>8</v>
      </c>
      <c r="K5">
        <v>1</v>
      </c>
      <c r="BG5" t="str">
        <f t="shared" ref="BG5:BG2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t="str">
        <f t="shared" si="0"/>
        <v/>
      </c>
      <c r="BM5" t="str">
        <f t="shared" si="0"/>
        <v xml:space="preserve">INSERT INTO SC_SystemeProduits(RefDimension,NomSysteme,typePresta,ligne,Quantite,formule,cte1,DateModif) values (3,'PS1','MATIERE',280,1,null,null,now());
</v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2" x14ac:dyDescent="0.25">
      <c r="A6" s="12">
        <f>VLOOKUP($C6,[1]MATIERES!$A$2:$K$379,11,0)</f>
        <v>281</v>
      </c>
      <c r="B6" t="s">
        <v>295</v>
      </c>
      <c r="C6" t="s">
        <v>519</v>
      </c>
      <c r="D6" t="s">
        <v>8</v>
      </c>
      <c r="N6">
        <v>1</v>
      </c>
      <c r="BG6" t="str">
        <f t="shared" si="1"/>
        <v/>
      </c>
      <c r="BJ6" t="str">
        <f t="shared" si="0"/>
        <v/>
      </c>
      <c r="BM6" t="str">
        <f t="shared" si="0"/>
        <v/>
      </c>
      <c r="BP6" t="str">
        <f t="shared" si="0"/>
        <v xml:space="preserve">INSERT INTO SC_SystemeProduits(RefDimension,NomSysteme,typePresta,ligne,Quantite,formule,cte1,DateModif) values (4,'PS1','MATIERE',281,1,null,null,now());
</v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2" x14ac:dyDescent="0.25">
      <c r="A7" s="12">
        <f>VLOOKUP($C7,[1]MATIERES!$A$2:$K$379,11,0)</f>
        <v>282</v>
      </c>
      <c r="B7" t="s">
        <v>295</v>
      </c>
      <c r="C7" t="s">
        <v>520</v>
      </c>
      <c r="D7" t="s">
        <v>8</v>
      </c>
      <c r="Q7">
        <v>1</v>
      </c>
      <c r="BG7" t="str">
        <f t="shared" si="1"/>
        <v/>
      </c>
      <c r="BJ7" t="str">
        <f t="shared" si="0"/>
        <v/>
      </c>
      <c r="BM7" t="str">
        <f t="shared" si="0"/>
        <v/>
      </c>
      <c r="BP7" t="str">
        <f t="shared" si="0"/>
        <v/>
      </c>
      <c r="BS7" t="str">
        <f t="shared" si="0"/>
        <v xml:space="preserve">INSERT INTO SC_SystemeProduits(RefDimension,NomSysteme,typePresta,ligne,Quantite,formule,cte1,DateModif) values (5,'PS1','MATIERE',282,1,null,null,now());
</v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2" x14ac:dyDescent="0.25">
      <c r="A8" s="12">
        <f>VLOOKUP($C8,[1]MATIERES!$A$2:$K$379,11,0)</f>
        <v>283</v>
      </c>
      <c r="B8" t="s">
        <v>295</v>
      </c>
      <c r="C8" t="s">
        <v>521</v>
      </c>
      <c r="D8" t="s">
        <v>8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25">
      <c r="A9" s="12">
        <f>VLOOKUP($C9,[1]MATIERES!$A$2:$K$379,11,0)</f>
        <v>284</v>
      </c>
      <c r="B9" t="s">
        <v>295</v>
      </c>
      <c r="C9" t="s">
        <v>522</v>
      </c>
      <c r="D9" t="s">
        <v>8</v>
      </c>
      <c r="T9">
        <v>1</v>
      </c>
      <c r="BG9" t="str">
        <f t="shared" si="1"/>
        <v/>
      </c>
      <c r="BJ9" t="str">
        <f t="shared" ref="BJ9:BJ2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2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(6,'PS1','MATIERE',284,1,null,null,now());
</v>
      </c>
      <c r="BY9" t="str">
        <f t="shared" ref="BY9:BY2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12">
        <f>VLOOKUP($C10,[1]MATIERES!$A$2:$K$379,11,0)</f>
        <v>285</v>
      </c>
      <c r="B10" t="s">
        <v>295</v>
      </c>
      <c r="C10" t="s">
        <v>523</v>
      </c>
      <c r="D10" t="s">
        <v>8</v>
      </c>
      <c r="W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 xml:space="preserve">INSERT INTO SC_SystemeProduits(RefDimension,NomSysteme,typePresta,ligne,Quantite,formule,cte1,DateModif) values (7,'PS1','MATIERE',285,1,null,null,now());
</v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VLOOKUP($C11,[1]MATIERES!$A$2:$K$379,11,0)</f>
        <v>286</v>
      </c>
      <c r="B11" t="s">
        <v>295</v>
      </c>
      <c r="C11" t="s">
        <v>524</v>
      </c>
      <c r="D11" t="s">
        <v>8</v>
      </c>
      <c r="Z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 xml:space="preserve">INSERT INTO SC_SystemeProduits(RefDimension,NomSysteme,typePresta,ligne,Quantite,formule,cte1,DateModif) values (8,'PS1','MATIERE',286,1,null,null,now());
</v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12">
        <f>VLOOKUP($C12,[1]MATIERES!$A$2:$K$379,11,0)</f>
        <v>287</v>
      </c>
      <c r="B12" t="s">
        <v>295</v>
      </c>
      <c r="C12" t="s">
        <v>525</v>
      </c>
      <c r="D12" t="s">
        <v>8</v>
      </c>
      <c r="AC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 xml:space="preserve">INSERT INTO SC_SystemeProduits(RefDimension,NomSysteme,typePresta,ligne,Quantite,formule,cte1,DateModif) values (9,'PS1','MATIERE',287,1,null,null,now());
</v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12">
        <f>VLOOKUP($C13,[1]MATIERES!$A$2:$K$379,11,0)</f>
        <v>288</v>
      </c>
      <c r="B13" t="s">
        <v>295</v>
      </c>
      <c r="C13" t="s">
        <v>526</v>
      </c>
      <c r="D13" t="s">
        <v>8</v>
      </c>
      <c r="AF13">
        <v>1</v>
      </c>
      <c r="AI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 xml:space="preserve">INSERT INTO SC_SystemeProduits(RefDimension,NomSysteme,typePresta,ligne,Quantite,formule,cte1,DateModif) values (10,'PS1','MATIERE',288,1,null,null,now());
</v>
      </c>
      <c r="CK13" t="str">
        <f t="shared" si="11"/>
        <v xml:space="preserve">INSERT INTO SC_SystemeProduits(RefDimension,NomSysteme,typePresta,ligne,Quantite,formule,cte1,DateModif) values (11,'PS1','MATIERE',288,1,null,null,now());
</v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12">
        <f>VLOOKUP($C14,[1]MATIERES!$A$2:$K$379,11,0)</f>
        <v>289</v>
      </c>
      <c r="B14" t="s">
        <v>295</v>
      </c>
      <c r="C14" t="s">
        <v>527</v>
      </c>
      <c r="D14" t="s">
        <v>8</v>
      </c>
      <c r="AL14">
        <v>1</v>
      </c>
      <c r="AO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 xml:space="preserve">INSERT INTO SC_SystemeProduits(RefDimension,NomSysteme,typePresta,ligne,Quantite,formule,cte1,DateModif) values (12,'PS1','MATIERE',289,1,null,null,now());
</v>
      </c>
      <c r="CQ14" t="str">
        <f t="shared" si="13"/>
        <v xml:space="preserve">INSERT INTO SC_SystemeProduits(RefDimension,NomSysteme,typePresta,ligne,Quantite,formule,cte1,DateModif) values (13,'PS1','MATIERE',289,1,null,null,now());
</v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12">
        <f>VLOOKUP($C15,[1]MATIERES!$A$2:$K$379,11,0)</f>
        <v>291</v>
      </c>
      <c r="B15" t="s">
        <v>295</v>
      </c>
      <c r="C15" t="s">
        <v>529</v>
      </c>
      <c r="D15" t="s">
        <v>8</v>
      </c>
      <c r="E15" s="20"/>
      <c r="F15" s="21"/>
      <c r="G15" s="21"/>
      <c r="H15" s="20"/>
      <c r="I15" s="21"/>
      <c r="J15" s="21"/>
      <c r="K15" s="20"/>
      <c r="L15" s="21"/>
      <c r="M15" s="21"/>
      <c r="N15" s="20"/>
      <c r="O15" s="21"/>
      <c r="P15" s="21"/>
      <c r="Q15" s="20"/>
      <c r="R15" s="21"/>
      <c r="S15" s="21"/>
      <c r="T15" s="20"/>
      <c r="U15" s="21"/>
      <c r="V15" s="21"/>
      <c r="W15" s="20"/>
      <c r="X15" s="21"/>
      <c r="Y15" s="21"/>
      <c r="Z15" s="20"/>
      <c r="AA15" s="21"/>
      <c r="AB15" s="21"/>
      <c r="AC15" s="20"/>
      <c r="AD15" s="21"/>
      <c r="AE15" s="21"/>
      <c r="AF15" s="20"/>
      <c r="AG15" s="21"/>
      <c r="AH15" s="21"/>
      <c r="AI15" s="20"/>
      <c r="AJ15" s="21"/>
      <c r="AK15" s="21"/>
      <c r="AL15" s="20"/>
      <c r="AM15" s="21"/>
      <c r="AN15" s="21"/>
      <c r="AO15" s="20"/>
      <c r="AP15" s="21"/>
      <c r="AQ15" s="21"/>
      <c r="AR15" s="20">
        <v>1</v>
      </c>
      <c r="AS15" s="21"/>
      <c r="AT15" s="21"/>
      <c r="AU15" s="20"/>
      <c r="AV15" s="21"/>
      <c r="AW15" s="21"/>
      <c r="AX15" s="20"/>
      <c r="AY15" s="21"/>
      <c r="AZ15" s="21"/>
      <c r="BA15" s="20"/>
      <c r="BB15" s="21"/>
      <c r="BC15" s="21"/>
      <c r="BD15" s="20"/>
      <c r="BE15" s="21"/>
      <c r="BF15" s="21"/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 xml:space="preserve">INSERT INTO SC_SystemeProduits(RefDimension,NomSysteme,typePresta,ligne,Quantite,formule,cte1,DateModif) values (14,'PS1','MATIERE',291,1,null,null,now());
</v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12">
        <f>VLOOKUP($C16,[1]MATIERES!$A$2:$K$379,11,0)</f>
        <v>292</v>
      </c>
      <c r="B16" t="s">
        <v>295</v>
      </c>
      <c r="C16" t="s">
        <v>530</v>
      </c>
      <c r="D16" t="s">
        <v>8</v>
      </c>
      <c r="AU16">
        <v>1</v>
      </c>
      <c r="AX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 xml:space="preserve">INSERT INTO SC_SystemeProduits(RefDimension,NomSysteme,typePresta,ligne,Quantite,formule,cte1,DateModif) values (15,'PS1','MATIERE',292,1,null,null,now());
</v>
      </c>
      <c r="CZ16" t="str">
        <f t="shared" si="16"/>
        <v xml:space="preserve">INSERT INTO SC_SystemeProduits(RefDimension,NomSysteme,typePresta,ligne,Quantite,formule,cte1,DateModif) values (16,'PS1','MATIERE',292,1,null,null,now());
</v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VLOOKUP($C17,[1]MATIERES!$A$2:$K$379,11,0)</f>
        <v>293</v>
      </c>
      <c r="B17" t="s">
        <v>295</v>
      </c>
      <c r="C17" t="s">
        <v>531</v>
      </c>
      <c r="D17" t="s">
        <v>8</v>
      </c>
      <c r="BA17">
        <v>1</v>
      </c>
      <c r="BD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 xml:space="preserve">INSERT INTO SC_SystemeProduits(RefDimension,NomSysteme,typePresta,ligne,Quantite,formule,cte1,DateModif) values (17,'PS1','MATIERE',293,1,null,null,now());
</v>
      </c>
      <c r="DF17" t="str">
        <f t="shared" si="18"/>
        <v xml:space="preserve">INSERT INTO SC_SystemeProduits(RefDimension,NomSysteme,typePresta,ligne,Quantite,formule,cte1,DateModif) values (18,'PS1','MATIERE',293,1,null,null,now());
</v>
      </c>
    </row>
    <row r="18" spans="1:110" x14ac:dyDescent="0.25"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12">
        <f>VLOOKUP($C19,[1]ATELIER!$A$2:$K$291,11,0)</f>
        <v>22</v>
      </c>
      <c r="B19" t="s">
        <v>298</v>
      </c>
      <c r="C19" t="s">
        <v>45</v>
      </c>
      <c r="D19" t="s">
        <v>8</v>
      </c>
      <c r="N19">
        <v>8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 xml:space="preserve">INSERT INTO SC_SystemeProduits(RefDimension,NomSysteme,typePresta,ligne,Quantite,formule,cte1,DateModif) values (4,'PS1','MOA',22,8,null,null,now());
</v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12">
        <f>VLOOKUP($C22,[1]CHANTIER!$A$2:$K$291,11,0)</f>
        <v>32</v>
      </c>
      <c r="B22" t="s">
        <v>299</v>
      </c>
      <c r="C22" t="s">
        <v>129</v>
      </c>
      <c r="D22" t="s">
        <v>42</v>
      </c>
      <c r="H22">
        <v>3.06</v>
      </c>
      <c r="I22" s="14" t="s">
        <v>704</v>
      </c>
      <c r="J22" s="14" t="s">
        <v>667</v>
      </c>
      <c r="K22">
        <v>4.0599999999999996</v>
      </c>
      <c r="L22" s="14" t="s">
        <v>704</v>
      </c>
      <c r="M22" s="14" t="s">
        <v>667</v>
      </c>
      <c r="N22">
        <v>4.0599999999999996</v>
      </c>
      <c r="O22" s="14" t="s">
        <v>704</v>
      </c>
      <c r="P22" s="14" t="s">
        <v>667</v>
      </c>
      <c r="Q22">
        <v>9.18</v>
      </c>
      <c r="R22" s="14" t="s">
        <v>704</v>
      </c>
      <c r="S22" s="14" t="s">
        <v>667</v>
      </c>
      <c r="T22">
        <v>8.1199999999999992</v>
      </c>
      <c r="U22" s="14" t="s">
        <v>704</v>
      </c>
      <c r="V22" s="14" t="s">
        <v>667</v>
      </c>
      <c r="W22">
        <v>12.18</v>
      </c>
      <c r="X22" s="14" t="s">
        <v>704</v>
      </c>
      <c r="Y22" s="14" t="s">
        <v>667</v>
      </c>
      <c r="Z22">
        <v>12.18</v>
      </c>
      <c r="AA22" s="14" t="s">
        <v>704</v>
      </c>
      <c r="AB22" s="14" t="s">
        <v>667</v>
      </c>
      <c r="AC22">
        <v>16.239999999999998</v>
      </c>
      <c r="AD22" s="14" t="s">
        <v>704</v>
      </c>
      <c r="AE22" s="14" t="s">
        <v>667</v>
      </c>
      <c r="AF22">
        <v>18.18</v>
      </c>
      <c r="AG22" s="14" t="s">
        <v>704</v>
      </c>
      <c r="AH22" s="14" t="s">
        <v>669</v>
      </c>
      <c r="AL22">
        <v>16.12</v>
      </c>
      <c r="AM22" s="14" t="s">
        <v>704</v>
      </c>
      <c r="AN22" s="14" t="s">
        <v>670</v>
      </c>
      <c r="AO22">
        <v>21.18</v>
      </c>
      <c r="AP22" s="14" t="s">
        <v>704</v>
      </c>
      <c r="AQ22" s="14" t="s">
        <v>669</v>
      </c>
      <c r="AR22">
        <v>24.18</v>
      </c>
      <c r="AS22" s="14" t="s">
        <v>704</v>
      </c>
      <c r="AT22" s="14" t="s">
        <v>670</v>
      </c>
      <c r="AU22">
        <v>24.18</v>
      </c>
      <c r="AV22" s="14" t="s">
        <v>704</v>
      </c>
      <c r="AW22" s="14" t="s">
        <v>670</v>
      </c>
      <c r="AX22">
        <v>32.24</v>
      </c>
      <c r="AY22" s="14" t="s">
        <v>704</v>
      </c>
      <c r="AZ22" s="14" t="s">
        <v>670</v>
      </c>
      <c r="BA22">
        <v>36.270000000000003</v>
      </c>
      <c r="BB22" s="14" t="s">
        <v>704</v>
      </c>
      <c r="BC22" s="14" t="s">
        <v>670</v>
      </c>
      <c r="BD22">
        <v>32.24</v>
      </c>
      <c r="BE22" s="14" t="s">
        <v>704</v>
      </c>
      <c r="BF22" s="14" t="s">
        <v>670</v>
      </c>
      <c r="BG22" t="str">
        <f>IF(AND(E22="",F22=""),"",SUBSTITUTE(SUBSTITUTE(SUBSTITUTE(SUBSTITUTE(SUBSTITUTE(SUBSTITUTE(SUBSTITUTE($BH$1,"#SYSTEME#",$A$1),"#DIM#",E$1),"#TYPE#",$B22),"#LIGNE#",$A22),"#Q#",IF(F22="",SUBSTITUTE(E22,",","."),"null")),"#FORMULE#",IF(F22="","null",CONCATENATE("'",F22,"'"))),"#CTE#",IF(G22="","null",CONCATENATE("'",G22,"'"))))</f>
        <v/>
      </c>
      <c r="BJ22" t="str">
        <f t="shared" ref="BJ22:DF22" si="19">IF(AND(H22="",I22=""),"",SUBSTITUTE(SUBSTITUTE(SUBSTITUTE(SUBSTITUTE(SUBSTITUTE(SUBSTITUTE(SUBSTITUTE($BH$1,"#SYSTEME#",$A$1),"#DIM#",H$1),"#TYPE#",$B22),"#LIGNE#",$A22),"#Q#",IF(I22="",SUBSTITUTE(H22,",","."),"null")),"#FORMULE#",IF(I22="","null",CONCATENATE("'",I22,"'"))),"#CTE#",IF(J22="","null",CONCATENATE("'",J22,"'"))))</f>
        <v xml:space="preserve">INSERT INTO SC_SystemeProduits(RefDimension,NomSysteme,typePresta,ligne,Quantite,formule,cte1,cte2,DateModif) values (2,'PS1','MOC',32,null,'CTE1*CTE2','NB_BARRE_T40','LONGUEUR_BARRE_T',now());
</v>
      </c>
      <c r="BM22" t="str">
        <f t="shared" si="19"/>
        <v xml:space="preserve">INSERT INTO SC_SystemeProduits(RefDimension,NomSysteme,typePresta,ligne,Quantite,formule,cte1,cte2,DateModif) values (3,'PS1','MOC',32,null,'CTE1*CTE2','NB_BARRE_T40','LONGUEUR_BARRE_T',now());
</v>
      </c>
      <c r="BP22" t="str">
        <f t="shared" si="19"/>
        <v xml:space="preserve">INSERT INTO SC_SystemeProduits(RefDimension,NomSysteme,typePresta,ligne,Quantite,formule,cte1,cte2,DateModif) values (4,'PS1','MOC',32,null,'CTE1*CTE2','NB_BARRE_T40','LONGUEUR_BARRE_T',now());
</v>
      </c>
      <c r="BS22" t="str">
        <f t="shared" si="19"/>
        <v xml:space="preserve">INSERT INTO SC_SystemeProduits(RefDimension,NomSysteme,typePresta,ligne,Quantite,formule,cte1,cte2,DateModif) values (5,'PS1','MOC',32,null,'CTE1*CTE2','NB_BARRE_T40','LONGUEUR_BARRE_T',now());
</v>
      </c>
      <c r="BV22" t="str">
        <f t="shared" si="19"/>
        <v xml:space="preserve">INSERT INTO SC_SystemeProduits(RefDimension,NomSysteme,typePresta,ligne,Quantite,formule,cte1,cte2,DateModif) values (6,'PS1','MOC',32,null,'CTE1*CTE2','NB_BARRE_T40','LONGUEUR_BARRE_T',now());
</v>
      </c>
      <c r="BY22" t="str">
        <f t="shared" si="19"/>
        <v xml:space="preserve">INSERT INTO SC_SystemeProduits(RefDimension,NomSysteme,typePresta,ligne,Quantite,formule,cte1,cte2,DateModif) values (7,'PS1','MOC',32,null,'CTE1*CTE2','NB_BARRE_T40','LONGUEUR_BARRE_T',now());
</v>
      </c>
      <c r="CB22" t="str">
        <f t="shared" si="19"/>
        <v xml:space="preserve">INSERT INTO SC_SystemeProduits(RefDimension,NomSysteme,typePresta,ligne,Quantite,formule,cte1,cte2,DateModif) values (8,'PS1','MOC',32,null,'CTE1*CTE2','NB_BARRE_T40','LONGUEUR_BARRE_T',now());
</v>
      </c>
      <c r="CE22" t="str">
        <f t="shared" si="19"/>
        <v xml:space="preserve">INSERT INTO SC_SystemeProduits(RefDimension,NomSysteme,typePresta,ligne,Quantite,formule,cte1,cte2,DateModif) values (9,'PS1','MOC',32,null,'CTE1*CTE2','NB_BARRE_T40','LONGUEUR_BARRE_T',now());
</v>
      </c>
      <c r="CH22" t="str">
        <f t="shared" si="19"/>
        <v xml:space="preserve">INSERT INTO SC_SystemeProduits(RefDimension,NomSysteme,typePresta,ligne,Quantite,formule,cte1,cte2,DateModif) values (10,'PS1','MOC',32,null,'CTE1*CTE2','NB_BARRE_T45','LONGUEUR_BARRE_T',now());
</v>
      </c>
      <c r="CK22" t="str">
        <f t="shared" si="19"/>
        <v/>
      </c>
      <c r="CN22" t="str">
        <f t="shared" si="19"/>
        <v xml:space="preserve">INSERT INTO SC_SystemeProduits(RefDimension,NomSysteme,typePresta,ligne,Quantite,formule,cte1,cte2,DateModif) values (12,'PS1','MOC',32,null,'CTE1*CTE2','NB_BARRE_T50','LONGUEUR_BARRE_T',now());
</v>
      </c>
      <c r="CQ22" t="str">
        <f t="shared" si="19"/>
        <v xml:space="preserve">INSERT INTO SC_SystemeProduits(RefDimension,NomSysteme,typePresta,ligne,Quantite,formule,cte1,cte2,DateModif) values (13,'PS1','MOC',32,null,'CTE1*CTE2','NB_BARRE_T45','LONGUEUR_BARRE_T',now());
</v>
      </c>
      <c r="CT22" t="str">
        <f t="shared" si="19"/>
        <v xml:space="preserve">INSERT INTO SC_SystemeProduits(RefDimension,NomSysteme,typePresta,ligne,Quantite,formule,cte1,cte2,DateModif) values (14,'PS1','MOC',32,null,'CTE1*CTE2','NB_BARRE_T50','LONGUEUR_BARRE_T',now());
</v>
      </c>
      <c r="CW22" t="str">
        <f t="shared" si="19"/>
        <v xml:space="preserve">INSERT INTO SC_SystemeProduits(RefDimension,NomSysteme,typePresta,ligne,Quantite,formule,cte1,cte2,DateModif) values (15,'PS1','MOC',32,null,'CTE1*CTE2','NB_BARRE_T50','LONGUEUR_BARRE_T',now());
</v>
      </c>
      <c r="CZ22" t="str">
        <f t="shared" si="19"/>
        <v xml:space="preserve">INSERT INTO SC_SystemeProduits(RefDimension,NomSysteme,typePresta,ligne,Quantite,formule,cte1,cte2,DateModif) values (16,'PS1','MOC',32,null,'CTE1*CTE2','NB_BARRE_T50','LONGUEUR_BARRE_T',now());
</v>
      </c>
      <c r="DC22" t="str">
        <f t="shared" si="19"/>
        <v xml:space="preserve">INSERT INTO SC_SystemeProduits(RefDimension,NomSysteme,typePresta,ligne,Quantite,formule,cte1,cte2,DateModif) values (17,'PS1','MOC',32,null,'CTE1*CTE2','NB_BARRE_T50','LONGUEUR_BARRE_T',now());
</v>
      </c>
      <c r="DF22" t="str">
        <f t="shared" si="19"/>
        <v xml:space="preserve">INSERT INTO SC_SystemeProduits(RefDimension,NomSysteme,typePresta,ligne,Quantite,formule,cte1,cte2,DateModif) values (18,'PS1','MOC',32,null,'CTE1*CTE2','NB_BARRE_T50','LONGUEUR_BARRE_T',now());
</v>
      </c>
    </row>
    <row r="23" spans="1:110" x14ac:dyDescent="0.25">
      <c r="A23" s="12">
        <f>VLOOKUP($C23,[1]CHANTIER!$A$2:$K$291,11,0)</f>
        <v>35</v>
      </c>
      <c r="B23" t="s">
        <v>299</v>
      </c>
      <c r="C23" t="s">
        <v>135</v>
      </c>
      <c r="D23" t="s">
        <v>8</v>
      </c>
      <c r="H23">
        <v>6</v>
      </c>
      <c r="K23">
        <v>8</v>
      </c>
      <c r="Q23">
        <v>12</v>
      </c>
      <c r="T23">
        <v>4</v>
      </c>
      <c r="W23">
        <v>16</v>
      </c>
      <c r="Z23">
        <v>8</v>
      </c>
      <c r="AC23">
        <v>20</v>
      </c>
      <c r="AF23">
        <v>24</v>
      </c>
      <c r="AL23">
        <v>8</v>
      </c>
      <c r="AO23">
        <v>28</v>
      </c>
      <c r="AR23">
        <v>32</v>
      </c>
      <c r="AU23">
        <v>16</v>
      </c>
      <c r="BD23">
        <v>40</v>
      </c>
      <c r="BG23" t="str">
        <f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J23" t="str">
        <f t="shared" ref="BJ23:DF23" si="20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 xml:space="preserve">INSERT INTO SC_SystemeProduits(RefDimension,NomSysteme,typePresta,ligne,Quantite,formule,cte1,DateModif) values (2,'PS1','MOC',35,6,null,null,now());
</v>
      </c>
      <c r="BM23" t="str">
        <f t="shared" si="20"/>
        <v xml:space="preserve">INSERT INTO SC_SystemeProduits(RefDimension,NomSysteme,typePresta,ligne,Quantite,formule,cte1,DateModif) values (3,'PS1','MOC',35,8,null,null,now());
</v>
      </c>
      <c r="BP23" t="str">
        <f t="shared" si="20"/>
        <v/>
      </c>
      <c r="BS23" t="str">
        <f t="shared" si="20"/>
        <v xml:space="preserve">INSERT INTO SC_SystemeProduits(RefDimension,NomSysteme,typePresta,ligne,Quantite,formule,cte1,DateModif) values (5,'PS1','MOC',35,12,null,null,now());
</v>
      </c>
      <c r="BV23" t="str">
        <f t="shared" si="20"/>
        <v xml:space="preserve">INSERT INTO SC_SystemeProduits(RefDimension,NomSysteme,typePresta,ligne,Quantite,formule,cte1,DateModif) values (6,'PS1','MOC',35,4,null,null,now());
</v>
      </c>
      <c r="BY23" t="str">
        <f t="shared" si="20"/>
        <v xml:space="preserve">INSERT INTO SC_SystemeProduits(RefDimension,NomSysteme,typePresta,ligne,Quantite,formule,cte1,DateModif) values (7,'PS1','MOC',35,16,null,null,now());
</v>
      </c>
      <c r="CB23" t="str">
        <f t="shared" si="20"/>
        <v xml:space="preserve">INSERT INTO SC_SystemeProduits(RefDimension,NomSysteme,typePresta,ligne,Quantite,formule,cte1,DateModif) values (8,'PS1','MOC',35,8,null,null,now());
</v>
      </c>
      <c r="CE23" t="str">
        <f t="shared" si="20"/>
        <v xml:space="preserve">INSERT INTO SC_SystemeProduits(RefDimension,NomSysteme,typePresta,ligne,Quantite,formule,cte1,DateModif) values (9,'PS1','MOC',35,20,null,null,now());
</v>
      </c>
      <c r="CH23" t="str">
        <f t="shared" si="20"/>
        <v xml:space="preserve">INSERT INTO SC_SystemeProduits(RefDimension,NomSysteme,typePresta,ligne,Quantite,formule,cte1,DateModif) values (10,'PS1','MOC',35,24,null,null,now());
</v>
      </c>
      <c r="CK23" t="str">
        <f t="shared" si="20"/>
        <v/>
      </c>
      <c r="CN23" t="str">
        <f t="shared" si="20"/>
        <v xml:space="preserve">INSERT INTO SC_SystemeProduits(RefDimension,NomSysteme,typePresta,ligne,Quantite,formule,cte1,DateModif) values (12,'PS1','MOC',35,8,null,null,now());
</v>
      </c>
      <c r="CQ23" t="str">
        <f t="shared" si="20"/>
        <v xml:space="preserve">INSERT INTO SC_SystemeProduits(RefDimension,NomSysteme,typePresta,ligne,Quantite,formule,cte1,DateModif) values (13,'PS1','MOC',35,28,null,null,now());
</v>
      </c>
      <c r="CT23" t="str">
        <f t="shared" si="20"/>
        <v xml:space="preserve">INSERT INTO SC_SystemeProduits(RefDimension,NomSysteme,typePresta,ligne,Quantite,formule,cte1,DateModif) values (14,'PS1','MOC',35,32,null,null,now());
</v>
      </c>
      <c r="CW23" t="str">
        <f t="shared" si="20"/>
        <v xml:space="preserve">INSERT INTO SC_SystemeProduits(RefDimension,NomSysteme,typePresta,ligne,Quantite,formule,cte1,DateModif) values (15,'PS1','MOC',35,16,null,null,now());
</v>
      </c>
      <c r="CZ23" t="str">
        <f t="shared" si="20"/>
        <v/>
      </c>
      <c r="DC23" t="str">
        <f t="shared" si="20"/>
        <v/>
      </c>
      <c r="DF23" t="str">
        <f t="shared" si="20"/>
        <v xml:space="preserve">INSERT INTO SC_SystemeProduits(RefDimension,NomSysteme,typePresta,ligne,Quantite,formule,cte1,DateModif) values (18,'PS1','MOC',35,40,null,null,now());
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tabColor rgb="FFFF0000"/>
  </sheetPr>
  <dimension ref="A1:EW44"/>
  <sheetViews>
    <sheetView workbookViewId="0">
      <selection activeCell="A4" sqref="A4"/>
    </sheetView>
  </sheetViews>
  <sheetFormatPr baseColWidth="10" defaultRowHeight="15" x14ac:dyDescent="0.25"/>
  <cols>
    <col min="5" max="5" width="8.140625" bestFit="1" customWidth="1"/>
    <col min="6" max="6" width="4.42578125" style="14" customWidth="1"/>
    <col min="7" max="7" width="13.85546875" style="14" bestFit="1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53" x14ac:dyDescent="0.25">
      <c r="A1" t="s">
        <v>671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53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53" x14ac:dyDescent="0.25">
      <c r="D3" t="s">
        <v>245</v>
      </c>
      <c r="E3" t="s">
        <v>246</v>
      </c>
      <c r="F3" s="14" t="s">
        <v>626</v>
      </c>
      <c r="G3" s="14" t="s">
        <v>650</v>
      </c>
      <c r="H3" t="s">
        <v>246</v>
      </c>
      <c r="I3" s="14" t="s">
        <v>626</v>
      </c>
      <c r="J3" s="14" t="s">
        <v>650</v>
      </c>
      <c r="K3" t="s">
        <v>246</v>
      </c>
      <c r="L3" s="14" t="s">
        <v>626</v>
      </c>
      <c r="M3" s="14" t="s">
        <v>650</v>
      </c>
      <c r="N3" t="s">
        <v>246</v>
      </c>
      <c r="O3" s="14" t="s">
        <v>626</v>
      </c>
      <c r="P3" s="14" t="s">
        <v>650</v>
      </c>
      <c r="Q3" t="s">
        <v>246</v>
      </c>
      <c r="R3" s="14" t="s">
        <v>626</v>
      </c>
      <c r="S3" s="14" t="s">
        <v>650</v>
      </c>
      <c r="T3" t="s">
        <v>246</v>
      </c>
      <c r="U3" s="14" t="s">
        <v>626</v>
      </c>
      <c r="V3" s="14" t="s">
        <v>650</v>
      </c>
      <c r="W3" t="s">
        <v>246</v>
      </c>
      <c r="X3" s="14" t="s">
        <v>626</v>
      </c>
      <c r="Y3" s="14" t="s">
        <v>650</v>
      </c>
      <c r="Z3" t="s">
        <v>246</v>
      </c>
      <c r="AA3" s="14" t="s">
        <v>626</v>
      </c>
      <c r="AB3" s="14" t="s">
        <v>650</v>
      </c>
      <c r="AC3" t="s">
        <v>246</v>
      </c>
      <c r="AD3" s="14" t="s">
        <v>626</v>
      </c>
      <c r="AE3" s="14" t="s">
        <v>650</v>
      </c>
      <c r="AF3" t="s">
        <v>246</v>
      </c>
      <c r="AG3" s="14" t="s">
        <v>626</v>
      </c>
      <c r="AH3" s="14" t="s">
        <v>650</v>
      </c>
      <c r="AI3" t="s">
        <v>246</v>
      </c>
      <c r="AJ3" s="14" t="s">
        <v>626</v>
      </c>
      <c r="AK3" s="14" t="s">
        <v>650</v>
      </c>
      <c r="AL3" t="s">
        <v>246</v>
      </c>
      <c r="AM3" s="14" t="s">
        <v>626</v>
      </c>
      <c r="AN3" s="14" t="s">
        <v>650</v>
      </c>
      <c r="AO3" t="s">
        <v>246</v>
      </c>
      <c r="AP3" s="14" t="s">
        <v>626</v>
      </c>
      <c r="AQ3" s="14" t="s">
        <v>650</v>
      </c>
      <c r="AR3" t="s">
        <v>246</v>
      </c>
      <c r="AS3" s="14" t="s">
        <v>626</v>
      </c>
      <c r="AT3" s="14" t="s">
        <v>650</v>
      </c>
      <c r="AU3" t="s">
        <v>246</v>
      </c>
      <c r="AV3" s="14" t="s">
        <v>626</v>
      </c>
      <c r="AW3" s="14" t="s">
        <v>650</v>
      </c>
      <c r="AX3" t="s">
        <v>246</v>
      </c>
      <c r="AY3" s="14" t="s">
        <v>626</v>
      </c>
      <c r="AZ3" s="14" t="s">
        <v>650</v>
      </c>
      <c r="BA3" t="s">
        <v>246</v>
      </c>
      <c r="BB3" s="14" t="s">
        <v>626</v>
      </c>
      <c r="BC3" s="14" t="s">
        <v>650</v>
      </c>
      <c r="BD3" t="s">
        <v>246</v>
      </c>
      <c r="BE3" s="14" t="s">
        <v>626</v>
      </c>
      <c r="BF3" s="14" t="s">
        <v>650</v>
      </c>
    </row>
    <row r="4" spans="1:153" x14ac:dyDescent="0.25">
      <c r="A4" s="67">
        <f>IF(B4="MATIERE",VLOOKUP($C4,MATIERE!$B$2:$K$601,10,0),IF(B4="MOA",VLOOKUP($C4,ATELIER!$B$2:$K$291,10,0),IF(B4="MOC",VLOOKUP($C4,CHANTIER!$B$2:$K$291,10,0),IF(B4="MP",VLOOKUP($C4,MINIPELLE!$B$2:$K$291,10,0),""))))</f>
        <v>66</v>
      </c>
      <c r="B4" t="s">
        <v>295</v>
      </c>
      <c r="C4" t="s">
        <v>334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10.4</v>
      </c>
      <c r="AI4">
        <v>10.4</v>
      </c>
      <c r="AL4">
        <v>10.4</v>
      </c>
      <c r="AO4">
        <v>10.4</v>
      </c>
      <c r="AR4">
        <v>10.4</v>
      </c>
      <c r="AU4">
        <v>10.4</v>
      </c>
      <c r="AX4">
        <v>10.4</v>
      </c>
      <c r="BA4">
        <v>10.4</v>
      </c>
      <c r="BD4">
        <v>10.4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(1,'FV1','MATIERE',66,5.2,null,null,now());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(2,'FV1','MATIERE',66,5.2,null,null,now());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(3,'FV1','MATIERE',66,5.2,null,null,now());
</v>
      </c>
      <c r="BP4" t="str">
        <f t="shared" si="0"/>
        <v xml:space="preserve">INSERT INTO SC_SystemeProduits(RefDimension,NomSysteme,typePresta,ligne,Quantite,formule,cte1,DateModif) values (4,'FV1','MATIERE',66,5.2,null,null,now());
</v>
      </c>
      <c r="BS4" t="str">
        <f t="shared" si="0"/>
        <v xml:space="preserve">INSERT INTO SC_SystemeProduits(RefDimension,NomSysteme,typePresta,ligne,Quantite,formule,cte1,DateModif) values (5,'FV1','MATIERE',66,5.2,null,null,now());
</v>
      </c>
      <c r="BV4" t="str">
        <f t="shared" si="0"/>
        <v xml:space="preserve">INSERT INTO SC_SystemeProduits(RefDimension,NomSysteme,typePresta,ligne,Quantite,formule,cte1,DateModif) values (6,'FV1','MATIERE',66,5.2,null,null,now());
</v>
      </c>
      <c r="BY4" t="str">
        <f t="shared" si="0"/>
        <v xml:space="preserve">INSERT INTO SC_SystemeProduits(RefDimension,NomSysteme,typePresta,ligne,Quantite,formule,cte1,DateModif) values (7,'FV1','MATIERE',66,5.2,null,null,now());
</v>
      </c>
      <c r="CB4" t="str">
        <f t="shared" si="0"/>
        <v xml:space="preserve">INSERT INTO SC_SystemeProduits(RefDimension,NomSysteme,typePresta,ligne,Quantite,formule,cte1,DateModif) values (8,'FV1','MATIERE',66,5.2,null,null,now());
</v>
      </c>
      <c r="CE4" t="str">
        <f t="shared" si="0"/>
        <v xml:space="preserve">INSERT INTO SC_SystemeProduits(RefDimension,NomSysteme,typePresta,ligne,Quantite,formule,cte1,DateModif) values (9,'FV1','MATIERE',66,5.2,null,null,now());
</v>
      </c>
      <c r="CH4" t="str">
        <f t="shared" si="0"/>
        <v xml:space="preserve">INSERT INTO SC_SystemeProduits(RefDimension,NomSysteme,typePresta,ligne,Quantite,formule,cte1,DateModif) values (10,'FV1','MATIERE',66,10.4,null,null,now());
</v>
      </c>
      <c r="CK4" t="str">
        <f t="shared" si="0"/>
        <v xml:space="preserve">INSERT INTO SC_SystemeProduits(RefDimension,NomSysteme,typePresta,ligne,Quantite,formule,cte1,DateModif) values (11,'FV1','MATIERE',66,10.4,null,null,now());
</v>
      </c>
      <c r="CN4" t="str">
        <f t="shared" si="0"/>
        <v xml:space="preserve">INSERT INTO SC_SystemeProduits(RefDimension,NomSysteme,typePresta,ligne,Quantite,formule,cte1,DateModif) values (12,'FV1','MATIERE',66,10.4,null,null,now());
</v>
      </c>
      <c r="CQ4" t="str">
        <f t="shared" si="0"/>
        <v xml:space="preserve">INSERT INTO SC_SystemeProduits(RefDimension,NomSysteme,typePresta,ligne,Quantite,formule,cte1,DateModif) values (13,'FV1','MATIERE',66,10.4,null,null,now());
</v>
      </c>
      <c r="CT4" t="str">
        <f t="shared" si="0"/>
        <v xml:space="preserve">INSERT INTO SC_SystemeProduits(RefDimension,NomSysteme,typePresta,ligne,Quantite,formule,cte1,DateModif) values (14,'FV1','MATIERE',66,10.4,null,null,now());
</v>
      </c>
      <c r="CW4" t="str">
        <f t="shared" si="0"/>
        <v xml:space="preserve">INSERT INTO SC_SystemeProduits(RefDimension,NomSysteme,typePresta,ligne,Quantite,formule,cte1,DateModif) values (15,'FV1','MATIERE',66,10.4,null,null,now());
</v>
      </c>
      <c r="CZ4" t="str">
        <f t="shared" si="0"/>
        <v xml:space="preserve">INSERT INTO SC_SystemeProduits(RefDimension,NomSysteme,typePresta,ligne,Quantite,formule,cte1,DateModif) values (16,'FV1','MATIERE',66,10.4,null,null,now());
</v>
      </c>
      <c r="DC4" t="str">
        <f t="shared" si="0"/>
        <v xml:space="preserve">INSERT INTO SC_SystemeProduits(RefDimension,NomSysteme,typePresta,ligne,Quantite,formule,cte1,DateModif) values (17,'FV1','MATIERE',66,10.4,null,null,now());
</v>
      </c>
      <c r="DF4" t="str">
        <f t="shared" si="0"/>
        <v xml:space="preserve">INSERT INTO SC_SystemeProduits(RefDimension,NomSysteme,typePresta,ligne,Quantite,formule,cte1,DateModif) values (18,'FV1','MATIERE',66,10.4,null,null,now());
</v>
      </c>
      <c r="ER4" t="str">
        <f t="shared" ref="ER4:EW11" si="1">IF(AND(CP4="",CQ4=""),"",SUBSTITUTE(SUBSTITUTE(SUBSTITUTE(SUBSTITUTE(SUBSTITUTE(SUBSTITUTE($BG$1,"#DIM#",CP$1),"#TYPE#",$B4),"#LIGNE#",$A4),"#Q#",IF(CQ4="",SUBSTITUTE(CP4,",","."),"null")),"#FORMULE#",IF(CQ4="","null",CONCATENATE("'",CQ4,"'"))),"#CTE#",IF(CR4="","null",CONCATENATE("'",CR4,"'"))))</f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(13,'FV1','MATIERE',66,10.4,null,null,now());
',null,now());
</v>
      </c>
      <c r="ES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(13.'FV1'.'MATIERE'.66.10.4.null.null.now());
,null,null,now());
</v>
      </c>
      <c r="ET4" t="str">
        <f t="shared" si="1"/>
        <v/>
      </c>
      <c r="EU4" t="str">
        <f t="shared" si="1"/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(14,'FV1','MATIERE',66,10.4,null,null,now());
',null,now());
</v>
      </c>
      <c r="EV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(14.'FV1'.'MATIERE'.66.10.4.null.null.now());
,null,null,now());
</v>
      </c>
      <c r="EW4" t="str">
        <f t="shared" si="1"/>
        <v/>
      </c>
    </row>
    <row r="5" spans="1:153" x14ac:dyDescent="0.25">
      <c r="A5" s="67">
        <f>IF(B5="MATIERE",VLOOKUP($C5,MATIERE!$B$2:$K$601,10,0),IF(B5="MOA",VLOOKUP($C5,ATELIER!$B$2:$K$291,10,0),IF(B5="MOC",VLOOKUP($C5,CHANTIER!$B$2:$K$291,10,0),IF(B5="MP",VLOOKUP($C5,MINIPELLE!$B$2:$K$291,10,0),""))))</f>
        <v>60</v>
      </c>
      <c r="B5" t="s">
        <v>295</v>
      </c>
      <c r="C5" t="s">
        <v>335</v>
      </c>
      <c r="D5" t="s">
        <v>42</v>
      </c>
      <c r="F5" s="14" t="s">
        <v>663</v>
      </c>
      <c r="G5" s="14" t="s">
        <v>632</v>
      </c>
      <c r="H5">
        <v>88</v>
      </c>
      <c r="I5" s="14" t="s">
        <v>663</v>
      </c>
      <c r="J5" s="14" t="s">
        <v>632</v>
      </c>
      <c r="K5">
        <v>105.60000000000001</v>
      </c>
      <c r="L5" s="14" t="s">
        <v>663</v>
      </c>
      <c r="M5" s="14" t="s">
        <v>632</v>
      </c>
      <c r="N5">
        <v>114.4</v>
      </c>
      <c r="O5" s="14" t="s">
        <v>663</v>
      </c>
      <c r="P5" s="14" t="s">
        <v>632</v>
      </c>
      <c r="Q5">
        <v>123.20000000000002</v>
      </c>
      <c r="R5" s="14" t="s">
        <v>663</v>
      </c>
      <c r="S5" s="14" t="s">
        <v>632</v>
      </c>
      <c r="T5">
        <v>132</v>
      </c>
      <c r="U5" s="14" t="s">
        <v>663</v>
      </c>
      <c r="V5" s="14" t="s">
        <v>632</v>
      </c>
      <c r="W5">
        <v>140.80000000000001</v>
      </c>
      <c r="X5" s="14" t="s">
        <v>663</v>
      </c>
      <c r="Y5" s="14" t="s">
        <v>632</v>
      </c>
      <c r="Z5">
        <v>149.60000000000002</v>
      </c>
      <c r="AA5" s="14" t="s">
        <v>663</v>
      </c>
      <c r="AB5" s="14" t="s">
        <v>632</v>
      </c>
      <c r="AC5">
        <v>158.4</v>
      </c>
      <c r="AD5" s="14" t="s">
        <v>663</v>
      </c>
      <c r="AE5" s="14" t="s">
        <v>632</v>
      </c>
      <c r="AF5">
        <v>176</v>
      </c>
      <c r="AG5" s="14" t="s">
        <v>663</v>
      </c>
      <c r="AH5" s="14" t="s">
        <v>632</v>
      </c>
      <c r="AI5">
        <v>193.60000000000002</v>
      </c>
      <c r="AJ5" s="14" t="s">
        <v>663</v>
      </c>
      <c r="AK5" s="14" t="s">
        <v>632</v>
      </c>
      <c r="AL5">
        <v>202.4</v>
      </c>
      <c r="AM5" s="14" t="s">
        <v>663</v>
      </c>
      <c r="AN5" s="14" t="s">
        <v>632</v>
      </c>
      <c r="AO5">
        <v>193.60000000000002</v>
      </c>
      <c r="AP5" s="14" t="s">
        <v>663</v>
      </c>
      <c r="AQ5" s="14" t="s">
        <v>632</v>
      </c>
      <c r="AR5">
        <v>211.20000000000002</v>
      </c>
      <c r="AS5" s="14" t="s">
        <v>663</v>
      </c>
      <c r="AT5" s="14" t="s">
        <v>632</v>
      </c>
      <c r="AU5">
        <v>220.00000000000003</v>
      </c>
      <c r="AV5" s="14" t="s">
        <v>663</v>
      </c>
      <c r="AW5" s="14" t="s">
        <v>632</v>
      </c>
      <c r="AX5">
        <v>228.8</v>
      </c>
      <c r="AY5" s="14" t="s">
        <v>663</v>
      </c>
      <c r="AZ5" s="14" t="s">
        <v>632</v>
      </c>
      <c r="BA5">
        <v>246.40000000000003</v>
      </c>
      <c r="BB5" s="14" t="s">
        <v>663</v>
      </c>
      <c r="BC5" s="14" t="s">
        <v>632</v>
      </c>
      <c r="BD5">
        <v>228.8</v>
      </c>
      <c r="BE5" s="14" t="s">
        <v>663</v>
      </c>
      <c r="BF5" s="14" t="s">
        <v>632</v>
      </c>
      <c r="BG5" t="str">
        <f t="shared" ref="BG5:BG23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(1,'FV1','MATIERE',60,null,'8.8*CTE1','PERIMETRE',now());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(2,'FV1','MATIERE',60,null,'8.8*CTE1','PERIMETRE',now());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(3,'FV1','MATIERE',60,null,'8.8*CTE1','PERIMETRE',now());
</v>
      </c>
      <c r="BP5" t="str">
        <f t="shared" si="0"/>
        <v xml:space="preserve">INSERT INTO SC_SystemeProduits(RefDimension,NomSysteme,typePresta,ligne,Quantite,formule,cte1,DateModif) values (4,'FV1','MATIERE',60,null,'8.8*CTE1','PERIMETRE',now());
</v>
      </c>
      <c r="BS5" t="str">
        <f t="shared" si="0"/>
        <v xml:space="preserve">INSERT INTO SC_SystemeProduits(RefDimension,NomSysteme,typePresta,ligne,Quantite,formule,cte1,DateModif) values (5,'FV1','MATIERE',60,null,'8.8*CTE1','PERIMETRE',now());
</v>
      </c>
      <c r="BV5" t="str">
        <f t="shared" si="0"/>
        <v xml:space="preserve">INSERT INTO SC_SystemeProduits(RefDimension,NomSysteme,typePresta,ligne,Quantite,formule,cte1,DateModif) values (6,'FV1','MATIERE',60,null,'8.8*CTE1','PERIMETRE',now());
</v>
      </c>
      <c r="BY5" t="str">
        <f t="shared" si="0"/>
        <v xml:space="preserve">INSERT INTO SC_SystemeProduits(RefDimension,NomSysteme,typePresta,ligne,Quantite,formule,cte1,DateModif) values (7,'FV1','MATIERE',60,null,'8.8*CTE1','PERIMETRE',now());
</v>
      </c>
      <c r="CB5" t="str">
        <f t="shared" si="0"/>
        <v xml:space="preserve">INSERT INTO SC_SystemeProduits(RefDimension,NomSysteme,typePresta,ligne,Quantite,formule,cte1,DateModif) values (8,'FV1','MATIERE',60,null,'8.8*CTE1','PERIMETRE',now());
</v>
      </c>
      <c r="CE5" t="str">
        <f t="shared" si="0"/>
        <v xml:space="preserve">INSERT INTO SC_SystemeProduits(RefDimension,NomSysteme,typePresta,ligne,Quantite,formule,cte1,DateModif) values (9,'FV1','MATIERE',60,null,'8.8*CTE1','PERIMETRE',now());
</v>
      </c>
      <c r="CH5" t="str">
        <f t="shared" si="0"/>
        <v xml:space="preserve">INSERT INTO SC_SystemeProduits(RefDimension,NomSysteme,typePresta,ligne,Quantite,formule,cte1,DateModif) values (10,'FV1','MATIERE',60,null,'8.8*CTE1','PERIMETRE',now());
</v>
      </c>
      <c r="CK5" t="str">
        <f t="shared" si="0"/>
        <v xml:space="preserve">INSERT INTO SC_SystemeProduits(RefDimension,NomSysteme,typePresta,ligne,Quantite,formule,cte1,DateModif) values (11,'FV1','MATIERE',60,null,'8.8*CTE1','PERIMETRE',now());
</v>
      </c>
      <c r="CN5" t="str">
        <f t="shared" si="0"/>
        <v xml:space="preserve">INSERT INTO SC_SystemeProduits(RefDimension,NomSysteme,typePresta,ligne,Quantite,formule,cte1,DateModif) values (12,'FV1','MATIERE',60,null,'8.8*CTE1','PERIMETRE',now());
</v>
      </c>
      <c r="CQ5" t="str">
        <f t="shared" si="0"/>
        <v xml:space="preserve">INSERT INTO SC_SystemeProduits(RefDimension,NomSysteme,typePresta,ligne,Quantite,formule,cte1,DateModif) values (13,'FV1','MATIERE',60,null,'8.8*CTE1','PERIMETRE',now());
</v>
      </c>
      <c r="CT5" t="str">
        <f t="shared" si="0"/>
        <v xml:space="preserve">INSERT INTO SC_SystemeProduits(RefDimension,NomSysteme,typePresta,ligne,Quantite,formule,cte1,DateModif) values (14,'FV1','MATIERE',60,null,'8.8*CTE1','PERIMETRE',now());
</v>
      </c>
      <c r="CW5" t="str">
        <f t="shared" si="0"/>
        <v xml:space="preserve">INSERT INTO SC_SystemeProduits(RefDimension,NomSysteme,typePresta,ligne,Quantite,formule,cte1,DateModif) values (15,'FV1','MATIERE',60,null,'8.8*CTE1','PERIMETRE',now());
</v>
      </c>
      <c r="CZ5" t="str">
        <f t="shared" si="0"/>
        <v xml:space="preserve">INSERT INTO SC_SystemeProduits(RefDimension,NomSysteme,typePresta,ligne,Quantite,formule,cte1,DateModif) values (16,'FV1','MATIERE',60,null,'8.8*CTE1','PERIMETRE',now());
</v>
      </c>
      <c r="DC5" t="str">
        <f t="shared" si="0"/>
        <v xml:space="preserve">INSERT INTO SC_SystemeProduits(RefDimension,NomSysteme,typePresta,ligne,Quantite,formule,cte1,DateModif) values (17,'FV1','MATIERE',60,null,'8.8*CTE1','PERIMETRE',now());
</v>
      </c>
      <c r="DF5" t="str">
        <f t="shared" si="0"/>
        <v xml:space="preserve">INSERT INTO SC_SystemeProduits(RefDimension,NomSysteme,typePresta,ligne,Quantite,formule,cte1,DateModif) values (18,'FV1','MATIERE',60,null,'8.8*CTE1','PERIMETRE',now());
</v>
      </c>
      <c r="ER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(13,'FV1','MATIERE',60,null,'8.8*CTE1','PERIMETRE',now());
',null,now());
</v>
      </c>
      <c r="ES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(13.'FV1'.'MATIERE'.60.null.'8.8*CTE1'.'PERIMETRE'.now());
,null,null,now());
</v>
      </c>
      <c r="ET5" t="str">
        <f t="shared" si="1"/>
        <v/>
      </c>
      <c r="EU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(14,'FV1','MATIERE',60,null,'8.8*CTE1','PERIMETRE',now());
',null,now());
</v>
      </c>
      <c r="EV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(14.'FV1'.'MATIERE'.60.null.'8.8*CTE1'.'PERIMETRE'.now());
,null,null,now());
</v>
      </c>
      <c r="EW5" t="str">
        <f t="shared" si="1"/>
        <v/>
      </c>
    </row>
    <row r="6" spans="1:153" x14ac:dyDescent="0.25">
      <c r="A6" s="67">
        <f>IF(B6="MATIERE",VLOOKUP($C6,MATIERE!$B$2:$K$601,10,0),IF(B6="MOA",VLOOKUP($C6,ATELIER!$B$2:$K$291,10,0),IF(B6="MOC",VLOOKUP($C6,CHANTIER!$B$2:$K$291,10,0),IF(B6="MP",VLOOKUP($C6,MINIPELLE!$B$2:$K$291,10,0),""))))</f>
        <v>299</v>
      </c>
      <c r="B6" t="s">
        <v>295</v>
      </c>
      <c r="C6" t="s">
        <v>336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si="2"/>
        <v xml:space="preserve">INSERT INTO SC_SystemeProduits(RefDimension,NomSysteme,typePresta,ligne,Quantite,formule,cte1,DateModif) values (1,'FV1','MATIERE',299,16,null,null,now());
</v>
      </c>
      <c r="BH6"/>
      <c r="BI6"/>
      <c r="BJ6" t="str">
        <f t="shared" si="0"/>
        <v xml:space="preserve">INSERT INTO SC_SystemeProduits(RefDimension,NomSysteme,typePresta,ligne,Quantite,formule,cte1,DateModif) values (2,'FV1','MATIERE',299,16,null,null,now());
</v>
      </c>
      <c r="BK6"/>
      <c r="BL6"/>
      <c r="BM6" t="str">
        <f t="shared" si="0"/>
        <v xml:space="preserve">INSERT INTO SC_SystemeProduits(RefDimension,NomSysteme,typePresta,ligne,Quantite,formule,cte1,DateModif) values (3,'FV1','MATIERE',299,16,null,null,now());
</v>
      </c>
      <c r="BP6" t="str">
        <f t="shared" si="0"/>
        <v xml:space="preserve">INSERT INTO SC_SystemeProduits(RefDimension,NomSysteme,typePresta,ligne,Quantite,formule,cte1,DateModif) values (4,'FV1','MATIERE',299,16,null,null,now());
</v>
      </c>
      <c r="BS6" t="str">
        <f t="shared" si="0"/>
        <v xml:space="preserve">INSERT INTO SC_SystemeProduits(RefDimension,NomSysteme,typePresta,ligne,Quantite,formule,cte1,DateModif) values (5,'FV1','MATIERE',299,16,null,null,now());
</v>
      </c>
      <c r="BV6" t="str">
        <f t="shared" si="0"/>
        <v xml:space="preserve">INSERT INTO SC_SystemeProduits(RefDimension,NomSysteme,typePresta,ligne,Quantite,formule,cte1,DateModif) values (6,'FV1','MATIERE',299,16,null,null,now());
</v>
      </c>
      <c r="BY6" t="str">
        <f t="shared" si="0"/>
        <v xml:space="preserve">INSERT INTO SC_SystemeProduits(RefDimension,NomSysteme,typePresta,ligne,Quantite,formule,cte1,DateModif) values (7,'FV1','MATIERE',299,16,null,null,now());
</v>
      </c>
      <c r="CB6" t="str">
        <f t="shared" si="0"/>
        <v xml:space="preserve">INSERT INTO SC_SystemeProduits(RefDimension,NomSysteme,typePresta,ligne,Quantite,formule,cte1,DateModif) values (8,'FV1','MATIERE',299,16,null,null,now());
</v>
      </c>
      <c r="CE6" t="str">
        <f t="shared" si="0"/>
        <v xml:space="preserve">INSERT INTO SC_SystemeProduits(RefDimension,NomSysteme,typePresta,ligne,Quantite,formule,cte1,DateModif) values (9,'FV1','MATIERE',299,16,null,null,now());
</v>
      </c>
      <c r="CH6" t="str">
        <f t="shared" si="0"/>
        <v xml:space="preserve">INSERT INTO SC_SystemeProduits(RefDimension,NomSysteme,typePresta,ligne,Quantite,formule,cte1,DateModif) values (10,'FV1','MATIERE',299,16,null,null,now());
</v>
      </c>
      <c r="CK6" t="str">
        <f t="shared" si="0"/>
        <v xml:space="preserve">INSERT INTO SC_SystemeProduits(RefDimension,NomSysteme,typePresta,ligne,Quantite,formule,cte1,DateModif) values (11,'FV1','MATIERE',299,16,null,null,now());
</v>
      </c>
      <c r="CN6" t="str">
        <f t="shared" si="0"/>
        <v xml:space="preserve">INSERT INTO SC_SystemeProduits(RefDimension,NomSysteme,typePresta,ligne,Quantite,formule,cte1,DateModif) values (12,'FV1','MATIERE',299,16,null,null,now());
</v>
      </c>
      <c r="CQ6" t="str">
        <f t="shared" si="0"/>
        <v xml:space="preserve">INSERT INTO SC_SystemeProduits(RefDimension,NomSysteme,typePresta,ligne,Quantite,formule,cte1,DateModif) values (13,'FV1','MATIERE',299,16,null,null,now());
</v>
      </c>
      <c r="CT6" t="str">
        <f t="shared" si="0"/>
        <v xml:space="preserve">INSERT INTO SC_SystemeProduits(RefDimension,NomSysteme,typePresta,ligne,Quantite,formule,cte1,DateModif) values (14,'FV1','MATIERE',299,16,null,null,now());
</v>
      </c>
      <c r="CW6" t="str">
        <f t="shared" si="0"/>
        <v xml:space="preserve">INSERT INTO SC_SystemeProduits(RefDimension,NomSysteme,typePresta,ligne,Quantite,formule,cte1,DateModif) values (15,'FV1','MATIERE',299,16,null,null,now());
</v>
      </c>
      <c r="CZ6" t="str">
        <f t="shared" si="0"/>
        <v xml:space="preserve">INSERT INTO SC_SystemeProduits(RefDimension,NomSysteme,typePresta,ligne,Quantite,formule,cte1,DateModif) values (16,'FV1','MATIERE',299,16,null,null,now());
</v>
      </c>
      <c r="DC6" t="str">
        <f t="shared" si="0"/>
        <v xml:space="preserve">INSERT INTO SC_SystemeProduits(RefDimension,NomSysteme,typePresta,ligne,Quantite,formule,cte1,DateModif) values (17,'FV1','MATIERE',299,16,null,null,now());
</v>
      </c>
      <c r="DF6" t="str">
        <f t="shared" si="0"/>
        <v xml:space="preserve">INSERT INTO SC_SystemeProduits(RefDimension,NomSysteme,typePresta,ligne,Quantite,formule,cte1,DateModif) values (18,'FV1','MATIERE',299,16,null,null,now());
</v>
      </c>
      <c r="ER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(13,'FV1','MATIERE',299,16,null,null,now());
',null,now());
</v>
      </c>
      <c r="ES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(13.'FV1'.'MATIERE'.299.16.null.null.now());
,null,null,now());
</v>
      </c>
      <c r="ET6" t="str">
        <f t="shared" si="1"/>
        <v/>
      </c>
      <c r="EU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(14,'FV1','MATIERE',299,16,null,null,now());
',null,now());
</v>
      </c>
      <c r="EV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(14.'FV1'.'MATIERE'.299.16.null.null.now());
,null,null,now());
</v>
      </c>
      <c r="EW6" t="str">
        <f t="shared" si="1"/>
        <v/>
      </c>
    </row>
    <row r="7" spans="1:153" x14ac:dyDescent="0.25">
      <c r="A7" s="67">
        <f>IF(B7="MATIERE",VLOOKUP($C7,MATIERE!$B$2:$K$601,10,0),IF(B7="MOA",VLOOKUP($C7,ATELIER!$B$2:$K$291,10,0),IF(B7="MOC",VLOOKUP($C7,CHANTIER!$B$2:$K$291,10,0),IF(B7="MP",VLOOKUP($C7,MINIPELLE!$B$2:$K$291,10,0),""))))</f>
        <v>301</v>
      </c>
      <c r="B7" t="s">
        <v>295</v>
      </c>
      <c r="C7" t="s">
        <v>337</v>
      </c>
      <c r="D7" t="s">
        <v>8</v>
      </c>
      <c r="F7" s="14" t="s">
        <v>664</v>
      </c>
      <c r="G7" s="14" t="s">
        <v>632</v>
      </c>
      <c r="H7">
        <v>82</v>
      </c>
      <c r="I7" s="14" t="s">
        <v>664</v>
      </c>
      <c r="J7" s="14" t="s">
        <v>632</v>
      </c>
      <c r="K7">
        <v>98</v>
      </c>
      <c r="L7" s="14" t="s">
        <v>664</v>
      </c>
      <c r="M7" s="14" t="s">
        <v>632</v>
      </c>
      <c r="N7">
        <v>106</v>
      </c>
      <c r="O7" s="14" t="s">
        <v>664</v>
      </c>
      <c r="P7" s="14" t="s">
        <v>632</v>
      </c>
      <c r="Q7">
        <v>114</v>
      </c>
      <c r="R7" s="14" t="s">
        <v>664</v>
      </c>
      <c r="S7" s="14" t="s">
        <v>632</v>
      </c>
      <c r="T7">
        <v>122</v>
      </c>
      <c r="U7" s="14" t="s">
        <v>664</v>
      </c>
      <c r="V7" s="14" t="s">
        <v>632</v>
      </c>
      <c r="W7">
        <v>130</v>
      </c>
      <c r="X7" s="14" t="s">
        <v>664</v>
      </c>
      <c r="Y7" s="14" t="s">
        <v>632</v>
      </c>
      <c r="Z7">
        <v>138</v>
      </c>
      <c r="AA7" s="14" t="s">
        <v>664</v>
      </c>
      <c r="AB7" s="14" t="s">
        <v>632</v>
      </c>
      <c r="AC7">
        <v>146</v>
      </c>
      <c r="AD7" s="14" t="s">
        <v>664</v>
      </c>
      <c r="AE7" s="14" t="s">
        <v>632</v>
      </c>
      <c r="AF7">
        <v>162</v>
      </c>
      <c r="AG7" s="14" t="s">
        <v>664</v>
      </c>
      <c r="AH7" s="14" t="s">
        <v>632</v>
      </c>
      <c r="AI7">
        <v>178</v>
      </c>
      <c r="AJ7" s="14" t="s">
        <v>664</v>
      </c>
      <c r="AK7" s="14" t="s">
        <v>632</v>
      </c>
      <c r="AL7">
        <v>186</v>
      </c>
      <c r="AM7" s="14" t="s">
        <v>664</v>
      </c>
      <c r="AN7" s="14" t="s">
        <v>632</v>
      </c>
      <c r="AO7">
        <v>178</v>
      </c>
      <c r="AP7" s="14" t="s">
        <v>664</v>
      </c>
      <c r="AQ7" s="14" t="s">
        <v>632</v>
      </c>
      <c r="AR7">
        <v>194</v>
      </c>
      <c r="AS7" s="14" t="s">
        <v>664</v>
      </c>
      <c r="AT7" s="14" t="s">
        <v>632</v>
      </c>
      <c r="AU7">
        <v>202</v>
      </c>
      <c r="AV7" s="14" t="s">
        <v>664</v>
      </c>
      <c r="AW7" s="14" t="s">
        <v>632</v>
      </c>
      <c r="AX7">
        <v>210</v>
      </c>
      <c r="AY7" s="14" t="s">
        <v>664</v>
      </c>
      <c r="AZ7" s="14" t="s">
        <v>632</v>
      </c>
      <c r="BA7">
        <v>226</v>
      </c>
      <c r="BB7" s="14" t="s">
        <v>664</v>
      </c>
      <c r="BC7" s="14" t="s">
        <v>632</v>
      </c>
      <c r="BD7">
        <v>210</v>
      </c>
      <c r="BE7" s="14" t="s">
        <v>664</v>
      </c>
      <c r="BF7" s="14" t="s">
        <v>632</v>
      </c>
      <c r="BG7" t="str">
        <f t="shared" si="2"/>
        <v xml:space="preserve">INSERT INTO SC_SystemeProduits(RefDimension,NomSysteme,typePresta,ligne,Quantite,formule,cte1,DateModif) values (1,'FV1','MATIERE',301,null,'CTE1*8+2','PERIMETRE',now());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(2,'FV1','MATIERE',301,null,'CTE1*8+2','PERIMETRE',now());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(3,'FV1','MATIERE',301,null,'CTE1*8+2','PERIMETRE',now());
</v>
      </c>
      <c r="BP7" t="str">
        <f t="shared" si="0"/>
        <v xml:space="preserve">INSERT INTO SC_SystemeProduits(RefDimension,NomSysteme,typePresta,ligne,Quantite,formule,cte1,DateModif) values (4,'FV1','MATIERE',301,null,'CTE1*8+2','PERIMETRE',now());
</v>
      </c>
      <c r="BS7" t="str">
        <f t="shared" si="0"/>
        <v xml:space="preserve">INSERT INTO SC_SystemeProduits(RefDimension,NomSysteme,typePresta,ligne,Quantite,formule,cte1,DateModif) values (5,'FV1','MATIERE',301,null,'CTE1*8+2','PERIMETRE',now());
</v>
      </c>
      <c r="BV7" t="str">
        <f t="shared" si="0"/>
        <v xml:space="preserve">INSERT INTO SC_SystemeProduits(RefDimension,NomSysteme,typePresta,ligne,Quantite,formule,cte1,DateModif) values (6,'FV1','MATIERE',301,null,'CTE1*8+2','PERIMETRE',now());
</v>
      </c>
      <c r="BY7" t="str">
        <f t="shared" si="0"/>
        <v xml:space="preserve">INSERT INTO SC_SystemeProduits(RefDimension,NomSysteme,typePresta,ligne,Quantite,formule,cte1,DateModif) values (7,'FV1','MATIERE',301,null,'CTE1*8+2','PERIMETRE',now());
</v>
      </c>
      <c r="CB7" t="str">
        <f t="shared" si="0"/>
        <v xml:space="preserve">INSERT INTO SC_SystemeProduits(RefDimension,NomSysteme,typePresta,ligne,Quantite,formule,cte1,DateModif) values (8,'FV1','MATIERE',301,null,'CTE1*8+2','PERIMETRE',now());
</v>
      </c>
      <c r="CE7" t="str">
        <f t="shared" si="0"/>
        <v xml:space="preserve">INSERT INTO SC_SystemeProduits(RefDimension,NomSysteme,typePresta,ligne,Quantite,formule,cte1,DateModif) values (9,'FV1','MATIERE',301,null,'CTE1*8+2','PERIMETRE',now());
</v>
      </c>
      <c r="CH7" t="str">
        <f t="shared" si="0"/>
        <v xml:space="preserve">INSERT INTO SC_SystemeProduits(RefDimension,NomSysteme,typePresta,ligne,Quantite,formule,cte1,DateModif) values (10,'FV1','MATIERE',301,null,'CTE1*8+2','PERIMETRE',now());
</v>
      </c>
      <c r="CK7" t="str">
        <f t="shared" si="0"/>
        <v xml:space="preserve">INSERT INTO SC_SystemeProduits(RefDimension,NomSysteme,typePresta,ligne,Quantite,formule,cte1,DateModif) values (11,'FV1','MATIERE',301,null,'CTE1*8+2','PERIMETRE',now());
</v>
      </c>
      <c r="CN7" t="str">
        <f t="shared" si="0"/>
        <v xml:space="preserve">INSERT INTO SC_SystemeProduits(RefDimension,NomSysteme,typePresta,ligne,Quantite,formule,cte1,DateModif) values (12,'FV1','MATIERE',301,null,'CTE1*8+2','PERIMETRE',now());
</v>
      </c>
      <c r="CQ7" t="str">
        <f t="shared" si="0"/>
        <v xml:space="preserve">INSERT INTO SC_SystemeProduits(RefDimension,NomSysteme,typePresta,ligne,Quantite,formule,cte1,DateModif) values (13,'FV1','MATIERE',301,null,'CTE1*8+2','PERIMETRE',now());
</v>
      </c>
      <c r="CT7" t="str">
        <f t="shared" si="0"/>
        <v xml:space="preserve">INSERT INTO SC_SystemeProduits(RefDimension,NomSysteme,typePresta,ligne,Quantite,formule,cte1,DateModif) values (14,'FV1','MATIERE',301,null,'CTE1*8+2','PERIMETRE',now());
</v>
      </c>
      <c r="CW7" t="str">
        <f t="shared" si="0"/>
        <v xml:space="preserve">INSERT INTO SC_SystemeProduits(RefDimension,NomSysteme,typePresta,ligne,Quantite,formule,cte1,DateModif) values (15,'FV1','MATIERE',301,null,'CTE1*8+2','PERIMETRE',now());
</v>
      </c>
      <c r="CZ7" t="str">
        <f t="shared" si="0"/>
        <v xml:space="preserve">INSERT INTO SC_SystemeProduits(RefDimension,NomSysteme,typePresta,ligne,Quantite,formule,cte1,DateModif) values (16,'FV1','MATIERE',301,null,'CTE1*8+2','PERIMETRE',now());
</v>
      </c>
      <c r="DC7" t="str">
        <f t="shared" si="0"/>
        <v xml:space="preserve">INSERT INTO SC_SystemeProduits(RefDimension,NomSysteme,typePresta,ligne,Quantite,formule,cte1,DateModif) values (17,'FV1','MATIERE',301,null,'CTE1*8+2','PERIMETRE',now());
</v>
      </c>
      <c r="DF7" t="str">
        <f t="shared" si="0"/>
        <v xml:space="preserve">INSERT INTO SC_SystemeProduits(RefDimension,NomSysteme,typePresta,ligne,Quantite,formule,cte1,DateModif) values (18,'FV1','MATIERE',301,null,'CTE1*8+2','PERIMETRE',now());
</v>
      </c>
      <c r="ER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(13,'FV1','MATIERE',301,null,'CTE1*8+2','PERIMETRE',now());
',null,now());
</v>
      </c>
      <c r="ES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(13.'FV1'.'MATIERE'.301.null.'CTE1*8+2'.'PERIMETRE'.now());
,null,null,now());
</v>
      </c>
      <c r="ET7" t="str">
        <f t="shared" si="1"/>
        <v/>
      </c>
      <c r="EU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(14,'FV1','MATIERE',301,null,'CTE1*8+2','PERIMETRE',now());
',null,now());
</v>
      </c>
      <c r="EV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(14.'FV1'.'MATIERE'.301.null.'CTE1*8+2'.'PERIMETRE'.now());
,null,null,now());
</v>
      </c>
      <c r="EW7" t="str">
        <f t="shared" si="1"/>
        <v/>
      </c>
    </row>
    <row r="8" spans="1:153" x14ac:dyDescent="0.25">
      <c r="A8" s="67">
        <f>IF(B8="MATIERE",VLOOKUP($C8,MATIERE!$B$2:$K$601,10,0),IF(B8="MOA",VLOOKUP($C8,ATELIER!$B$2:$K$291,10,0),IF(B8="MOC",VLOOKUP($C8,CHANTIER!$B$2:$K$291,10,0),IF(B8="MP",VLOOKUP($C8,MINIPELLE!$B$2:$K$291,10,0),""))))</f>
        <v>295</v>
      </c>
      <c r="B8" t="s">
        <v>295</v>
      </c>
      <c r="C8" t="s">
        <v>338</v>
      </c>
      <c r="D8" t="s">
        <v>8</v>
      </c>
      <c r="E8">
        <v>52</v>
      </c>
      <c r="H8">
        <v>52</v>
      </c>
      <c r="K8">
        <v>52</v>
      </c>
      <c r="N8">
        <v>52</v>
      </c>
      <c r="Q8">
        <v>52</v>
      </c>
      <c r="T8">
        <v>52</v>
      </c>
      <c r="W8">
        <v>52</v>
      </c>
      <c r="Z8">
        <v>52</v>
      </c>
      <c r="AC8">
        <v>52</v>
      </c>
      <c r="AF8">
        <v>52</v>
      </c>
      <c r="AI8">
        <v>52</v>
      </c>
      <c r="AL8">
        <v>52</v>
      </c>
      <c r="AO8">
        <v>52</v>
      </c>
      <c r="AR8">
        <v>52</v>
      </c>
      <c r="AU8">
        <v>52</v>
      </c>
      <c r="AX8">
        <v>52</v>
      </c>
      <c r="BA8">
        <v>52</v>
      </c>
      <c r="BD8">
        <v>52</v>
      </c>
      <c r="BG8" t="str">
        <f t="shared" si="2"/>
        <v xml:space="preserve">INSERT INTO SC_SystemeProduits(RefDimension,NomSysteme,typePresta,ligne,Quantite,formule,cte1,DateModif) values (1,'FV1','MATIERE',295,52,null,null,now());
</v>
      </c>
      <c r="BH8"/>
      <c r="BI8"/>
      <c r="BJ8" t="str">
        <f t="shared" si="0"/>
        <v xml:space="preserve">INSERT INTO SC_SystemeProduits(RefDimension,NomSysteme,typePresta,ligne,Quantite,formule,cte1,DateModif) values (2,'FV1','MATIERE',295,52,null,null,now());
</v>
      </c>
      <c r="BK8"/>
      <c r="BL8"/>
      <c r="BM8" t="str">
        <f t="shared" si="0"/>
        <v xml:space="preserve">INSERT INTO SC_SystemeProduits(RefDimension,NomSysteme,typePresta,ligne,Quantite,formule,cte1,DateModif) values (3,'FV1','MATIERE',295,52,null,null,now());
</v>
      </c>
      <c r="BP8" t="str">
        <f t="shared" si="0"/>
        <v xml:space="preserve">INSERT INTO SC_SystemeProduits(RefDimension,NomSysteme,typePresta,ligne,Quantite,formule,cte1,DateModif) values (4,'FV1','MATIERE',295,52,null,null,now());
</v>
      </c>
      <c r="BS8" t="str">
        <f t="shared" si="0"/>
        <v xml:space="preserve">INSERT INTO SC_SystemeProduits(RefDimension,NomSysteme,typePresta,ligne,Quantite,formule,cte1,DateModif) values (5,'FV1','MATIERE',295,52,null,null,now());
</v>
      </c>
      <c r="BV8" t="str">
        <f t="shared" si="0"/>
        <v xml:space="preserve">INSERT INTO SC_SystemeProduits(RefDimension,NomSysteme,typePresta,ligne,Quantite,formule,cte1,DateModif) values (6,'FV1','MATIERE',295,52,null,null,now());
</v>
      </c>
      <c r="BY8" t="str">
        <f t="shared" si="0"/>
        <v xml:space="preserve">INSERT INTO SC_SystemeProduits(RefDimension,NomSysteme,typePresta,ligne,Quantite,formule,cte1,DateModif) values (7,'FV1','MATIERE',295,52,null,null,now());
</v>
      </c>
      <c r="CB8" t="str">
        <f t="shared" si="0"/>
        <v xml:space="preserve">INSERT INTO SC_SystemeProduits(RefDimension,NomSysteme,typePresta,ligne,Quantite,formule,cte1,DateModif) values (8,'FV1','MATIERE',295,52,null,null,now());
</v>
      </c>
      <c r="CE8" t="str">
        <f t="shared" si="0"/>
        <v xml:space="preserve">INSERT INTO SC_SystemeProduits(RefDimension,NomSysteme,typePresta,ligne,Quantite,formule,cte1,DateModif) values (9,'FV1','MATIERE',295,52,null,null,now());
</v>
      </c>
      <c r="CH8" t="str">
        <f t="shared" si="0"/>
        <v xml:space="preserve">INSERT INTO SC_SystemeProduits(RefDimension,NomSysteme,typePresta,ligne,Quantite,formule,cte1,DateModif) values (10,'FV1','MATIERE',295,52,null,null,now());
</v>
      </c>
      <c r="CK8" t="str">
        <f t="shared" si="0"/>
        <v xml:space="preserve">INSERT INTO SC_SystemeProduits(RefDimension,NomSysteme,typePresta,ligne,Quantite,formule,cte1,DateModif) values (11,'FV1','MATIERE',295,52,null,null,now());
</v>
      </c>
      <c r="CN8" t="str">
        <f t="shared" si="0"/>
        <v xml:space="preserve">INSERT INTO SC_SystemeProduits(RefDimension,NomSysteme,typePresta,ligne,Quantite,formule,cte1,DateModif) values (12,'FV1','MATIERE',295,52,null,null,now());
</v>
      </c>
      <c r="CQ8" t="str">
        <f t="shared" si="0"/>
        <v xml:space="preserve">INSERT INTO SC_SystemeProduits(RefDimension,NomSysteme,typePresta,ligne,Quantite,formule,cte1,DateModif) values (13,'FV1','MATIERE',295,52,null,null,now());
</v>
      </c>
      <c r="CT8" t="str">
        <f t="shared" si="0"/>
        <v xml:space="preserve">INSERT INTO SC_SystemeProduits(RefDimension,NomSysteme,typePresta,ligne,Quantite,formule,cte1,DateModif) values (14,'FV1','MATIERE',295,52,null,null,now());
</v>
      </c>
      <c r="CW8" t="str">
        <f t="shared" si="0"/>
        <v xml:space="preserve">INSERT INTO SC_SystemeProduits(RefDimension,NomSysteme,typePresta,ligne,Quantite,formule,cte1,DateModif) values (15,'FV1','MATIERE',295,52,null,null,now());
</v>
      </c>
      <c r="CZ8" t="str">
        <f t="shared" si="0"/>
        <v xml:space="preserve">INSERT INTO SC_SystemeProduits(RefDimension,NomSysteme,typePresta,ligne,Quantite,formule,cte1,DateModif) values (16,'FV1','MATIERE',295,52,null,null,now());
</v>
      </c>
      <c r="DC8" t="str">
        <f t="shared" si="0"/>
        <v xml:space="preserve">INSERT INTO SC_SystemeProduits(RefDimension,NomSysteme,typePresta,ligne,Quantite,formule,cte1,DateModif) values (17,'FV1','MATIERE',295,52,null,null,now());
</v>
      </c>
      <c r="DF8" t="str">
        <f t="shared" si="0"/>
        <v xml:space="preserve">INSERT INTO SC_SystemeProduits(RefDimension,NomSysteme,typePresta,ligne,Quantite,formule,cte1,DateModif) values (18,'FV1','MATIERE',295,52,null,null,now());
</v>
      </c>
      <c r="ER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(13,'FV1','MATIERE',295,52,null,null,now());
',null,now());
</v>
      </c>
      <c r="ES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(13.'FV1'.'MATIERE'.295.52.null.null.now());
,null,null,now());
</v>
      </c>
      <c r="ET8" t="str">
        <f t="shared" si="1"/>
        <v/>
      </c>
      <c r="EU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(14,'FV1','MATIERE',295,52,null,null,now());
',null,now());
</v>
      </c>
      <c r="EV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(14.'FV1'.'MATIERE'.295.52.null.null.now());
,null,null,now());
</v>
      </c>
      <c r="EW8" t="str">
        <f t="shared" si="1"/>
        <v/>
      </c>
    </row>
    <row r="9" spans="1:153" x14ac:dyDescent="0.25">
      <c r="A9" s="67">
        <f>IF(B9="MATIERE",VLOOKUP($C9,MATIERE!$B$2:$K$601,10,0),IF(B9="MOA",VLOOKUP($C9,ATELIER!$B$2:$K$291,10,0),IF(B9="MOC",VLOOKUP($C9,CHANTIER!$B$2:$K$291,10,0),IF(B9="MP",VLOOKUP($C9,MINIPELLE!$B$2:$K$291,10,0),""))))</f>
        <v>82</v>
      </c>
      <c r="B9" t="s">
        <v>295</v>
      </c>
      <c r="C9" t="s">
        <v>339</v>
      </c>
      <c r="D9" t="s">
        <v>8</v>
      </c>
      <c r="F9" s="14" t="s">
        <v>665</v>
      </c>
      <c r="G9" s="14" t="s">
        <v>632</v>
      </c>
      <c r="H9">
        <v>10.3</v>
      </c>
      <c r="I9" s="14" t="s">
        <v>665</v>
      </c>
      <c r="J9" s="14" t="s">
        <v>632</v>
      </c>
      <c r="K9">
        <v>12.3</v>
      </c>
      <c r="L9" s="14" t="s">
        <v>665</v>
      </c>
      <c r="M9" s="14" t="s">
        <v>632</v>
      </c>
      <c r="N9">
        <v>13.3</v>
      </c>
      <c r="O9" s="14" t="s">
        <v>665</v>
      </c>
      <c r="P9" s="14" t="s">
        <v>632</v>
      </c>
      <c r="Q9">
        <v>14.3</v>
      </c>
      <c r="R9" s="14" t="s">
        <v>665</v>
      </c>
      <c r="S9" s="14" t="s">
        <v>632</v>
      </c>
      <c r="T9">
        <v>15.3</v>
      </c>
      <c r="U9" s="14" t="s">
        <v>665</v>
      </c>
      <c r="V9" s="14" t="s">
        <v>632</v>
      </c>
      <c r="W9">
        <v>16.3</v>
      </c>
      <c r="X9" s="14" t="s">
        <v>665</v>
      </c>
      <c r="Y9" s="14" t="s">
        <v>632</v>
      </c>
      <c r="Z9">
        <v>17.3</v>
      </c>
      <c r="AA9" s="14" t="s">
        <v>665</v>
      </c>
      <c r="AB9" s="14" t="s">
        <v>632</v>
      </c>
      <c r="AC9">
        <v>18.3</v>
      </c>
      <c r="AD9" s="14" t="s">
        <v>665</v>
      </c>
      <c r="AE9" s="14" t="s">
        <v>632</v>
      </c>
      <c r="AF9">
        <v>20.3</v>
      </c>
      <c r="AG9" s="14" t="s">
        <v>665</v>
      </c>
      <c r="AH9" s="14" t="s">
        <v>632</v>
      </c>
      <c r="AI9">
        <v>22.3</v>
      </c>
      <c r="AJ9" s="14" t="s">
        <v>665</v>
      </c>
      <c r="AK9" s="14" t="s">
        <v>632</v>
      </c>
      <c r="AL9">
        <v>23.3</v>
      </c>
      <c r="AM9" s="14" t="s">
        <v>665</v>
      </c>
      <c r="AN9" s="14" t="s">
        <v>632</v>
      </c>
      <c r="AO9">
        <v>22.3</v>
      </c>
      <c r="AP9" s="14" t="s">
        <v>665</v>
      </c>
      <c r="AQ9" s="14" t="s">
        <v>632</v>
      </c>
      <c r="AR9">
        <v>24.3</v>
      </c>
      <c r="AS9" s="14" t="s">
        <v>665</v>
      </c>
      <c r="AT9" s="14" t="s">
        <v>632</v>
      </c>
      <c r="AU9">
        <v>25.3</v>
      </c>
      <c r="AV9" s="14" t="s">
        <v>665</v>
      </c>
      <c r="AW9" s="14" t="s">
        <v>632</v>
      </c>
      <c r="AX9">
        <v>26.3</v>
      </c>
      <c r="AY9" s="14" t="s">
        <v>665</v>
      </c>
      <c r="AZ9" s="14" t="s">
        <v>632</v>
      </c>
      <c r="BA9">
        <v>28.3</v>
      </c>
      <c r="BB9" s="14" t="s">
        <v>665</v>
      </c>
      <c r="BC9" s="14" t="s">
        <v>632</v>
      </c>
      <c r="BD9">
        <v>26.3</v>
      </c>
      <c r="BE9" s="14" t="s">
        <v>665</v>
      </c>
      <c r="BF9" s="14" t="s">
        <v>632</v>
      </c>
      <c r="BG9" t="str">
        <f t="shared" si="2"/>
        <v xml:space="preserve">INSERT INTO SC_SystemeProduits(RefDimension,NomSysteme,typePresta,ligne,Quantite,formule,cte1,DateModif) values (1,'FV1','MATIERE',82,null,'CTE1+0.3','PERIMETRE',now());
</v>
      </c>
      <c r="BH9"/>
      <c r="BI9"/>
      <c r="BJ9" t="str">
        <f t="shared" ref="BJ9:BJ23" si="3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(2,'FV1','MATIERE',82,null,'CTE1+0.3','PERIMETRE',now());
</v>
      </c>
      <c r="BK9"/>
      <c r="BL9"/>
      <c r="BM9" t="str">
        <f t="shared" ref="BM9:BM23" si="4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(3,'FV1','MATIERE',82,null,'CTE1+0.3','PERIMETRE',now());
</v>
      </c>
      <c r="BP9" t="str">
        <f t="shared" ref="BP9:BP23" si="5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(4,'FV1','MATIERE',82,null,'CTE1+0.3','PERIMETRE',now());
</v>
      </c>
      <c r="BS9" t="str">
        <f t="shared" ref="BS9:BS23" si="6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(5,'FV1','MATIERE',82,null,'CTE1+0.3','PERIMETRE',now());
</v>
      </c>
      <c r="BV9" t="str">
        <f t="shared" ref="BV9:BV23" si="7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(6,'FV1','MATIERE',82,null,'CTE1+0.3','PERIMETRE',now());
</v>
      </c>
      <c r="BY9" t="str">
        <f t="shared" ref="BY9:BY23" si="8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(7,'FV1','MATIERE',82,null,'CTE1+0.3','PERIMETRE',now());
</v>
      </c>
      <c r="CB9" t="str">
        <f t="shared" ref="CB9:CB23" si="9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(8,'FV1','MATIERE',82,null,'CTE1+0.3','PERIMETRE',now());
</v>
      </c>
      <c r="CE9" t="str">
        <f t="shared" ref="CE9:CE23" si="10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(9,'FV1','MATIERE',82,null,'CTE1+0.3','PERIMETRE',now());
</v>
      </c>
      <c r="CH9" t="str">
        <f t="shared" ref="CH9:CH23" si="11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(10,'FV1','MATIERE',82,null,'CTE1+0.3','PERIMETRE',now());
</v>
      </c>
      <c r="CK9" t="str">
        <f t="shared" ref="CK9:CK23" si="12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(11,'FV1','MATIERE',82,null,'CTE1+0.3','PERIMETRE',now());
</v>
      </c>
      <c r="CN9" t="str">
        <f t="shared" ref="CN9:CN23" si="13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(12,'FV1','MATIERE',82,null,'CTE1+0.3','PERIMETRE',now());
</v>
      </c>
      <c r="CQ9" t="str">
        <f t="shared" ref="CQ9:CQ23" si="14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(13,'FV1','MATIERE',82,null,'CTE1+0.3','PERIMETRE',now());
</v>
      </c>
      <c r="CT9" t="str">
        <f t="shared" ref="CT9:CT23" si="15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(14,'FV1','MATIERE',82,null,'CTE1+0.3','PERIMETRE',now());
</v>
      </c>
      <c r="CW9" t="str">
        <f t="shared" ref="CW9:CW23" si="16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(15,'FV1','MATIERE',82,null,'CTE1+0.3','PERIMETRE',now());
</v>
      </c>
      <c r="CZ9" t="str">
        <f t="shared" ref="CZ9:CZ23" si="17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(16,'FV1','MATIERE',82,null,'CTE1+0.3','PERIMETRE',now());
</v>
      </c>
      <c r="DC9" t="str">
        <f t="shared" ref="DC9:DC23" si="18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(17,'FV1','MATIERE',82,null,'CTE1+0.3','PERIMETRE',now());
</v>
      </c>
      <c r="DF9" t="str">
        <f t="shared" ref="DF9:DF23" si="19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(18,'FV1','MATIERE',82,null,'CTE1+0.3','PERIMETRE',now());
</v>
      </c>
      <c r="ER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(13,'FV1','MATIERE',82,null,'CTE1+0.3','PERIMETRE',now());
',null,now());
</v>
      </c>
      <c r="ES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(13.'FV1'.'MATIERE'.82.null.'CTE1+0.3'.'PERIMETRE'.now());
,null,null,now());
</v>
      </c>
      <c r="ET9" t="str">
        <f t="shared" si="1"/>
        <v/>
      </c>
      <c r="EU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(14,'FV1','MATIERE',82,null,'CTE1+0.3','PERIMETRE',now());
',null,now());
</v>
      </c>
      <c r="EV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(14.'FV1'.'MATIERE'.82.null.'CTE1+0.3'.'PERIMETRE'.now());
,null,null,now());
</v>
      </c>
      <c r="EW9" t="str">
        <f t="shared" si="1"/>
        <v/>
      </c>
    </row>
    <row r="10" spans="1:153" x14ac:dyDescent="0.25">
      <c r="A10" s="67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BG10" t="str">
        <f t="shared" si="2"/>
        <v/>
      </c>
      <c r="BH10"/>
      <c r="BI10"/>
      <c r="BJ10" t="str">
        <f t="shared" si="3"/>
        <v/>
      </c>
      <c r="BK10"/>
      <c r="BL10"/>
      <c r="BM10" t="str">
        <f t="shared" si="4"/>
        <v/>
      </c>
      <c r="BP10" t="str">
        <f t="shared" si="5"/>
        <v/>
      </c>
      <c r="BS10" t="str">
        <f t="shared" si="6"/>
        <v/>
      </c>
      <c r="BV10" t="str">
        <f t="shared" si="7"/>
        <v/>
      </c>
      <c r="BY10" t="str">
        <f t="shared" si="8"/>
        <v/>
      </c>
      <c r="CB10" t="str">
        <f t="shared" si="9"/>
        <v/>
      </c>
      <c r="CE10" t="str">
        <f t="shared" si="10"/>
        <v/>
      </c>
      <c r="CH10" t="str">
        <f t="shared" si="11"/>
        <v/>
      </c>
      <c r="CK10" t="str">
        <f t="shared" si="12"/>
        <v/>
      </c>
      <c r="CN10" t="str">
        <f t="shared" si="13"/>
        <v/>
      </c>
      <c r="CQ10" t="str">
        <f t="shared" si="14"/>
        <v/>
      </c>
      <c r="CT10" t="str">
        <f t="shared" si="15"/>
        <v/>
      </c>
      <c r="CW10" t="str">
        <f t="shared" si="16"/>
        <v/>
      </c>
      <c r="CZ10" t="str">
        <f t="shared" si="17"/>
        <v/>
      </c>
      <c r="DC10" t="str">
        <f t="shared" si="18"/>
        <v/>
      </c>
      <c r="DF10" t="str">
        <f t="shared" si="19"/>
        <v/>
      </c>
      <c r="ER10" t="str">
        <f t="shared" si="1"/>
        <v/>
      </c>
      <c r="ES10" t="str">
        <f t="shared" si="1"/>
        <v/>
      </c>
      <c r="ET10" t="str">
        <f t="shared" si="1"/>
        <v/>
      </c>
      <c r="EU10" t="str">
        <f t="shared" si="1"/>
        <v/>
      </c>
      <c r="EV10" t="str">
        <f t="shared" si="1"/>
        <v/>
      </c>
      <c r="EW10" t="str">
        <f t="shared" si="1"/>
        <v/>
      </c>
    </row>
    <row r="11" spans="1:153" x14ac:dyDescent="0.25">
      <c r="A11" s="67" t="str">
        <f>IF(B11="MATIERE",VLOOKUP($C11,MATIERE!$B$2:$K$601,10,0),IF(B11="MOA",VLOOKUP($C11,ATELIER!$B$2:$K$291,10,0),IF(B11="MOC",VLOOKUP($C11,CHANTIER!$B$2:$K$291,10,0),IF(B11="MP",VLOOKUP($C11,MINIPELLE!$B$2:$K$291,10,0),""))))</f>
        <v/>
      </c>
      <c r="BG11" t="str">
        <f t="shared" si="2"/>
        <v/>
      </c>
      <c r="BH11"/>
      <c r="BI11"/>
      <c r="BJ11" t="str">
        <f t="shared" si="3"/>
        <v/>
      </c>
      <c r="BK11"/>
      <c r="BL11"/>
      <c r="BM11" t="str">
        <f t="shared" si="4"/>
        <v/>
      </c>
      <c r="BP11" t="str">
        <f t="shared" si="5"/>
        <v/>
      </c>
      <c r="BS11" t="str">
        <f t="shared" si="6"/>
        <v/>
      </c>
      <c r="BV11" t="str">
        <f t="shared" si="7"/>
        <v/>
      </c>
      <c r="BY11" t="str">
        <f t="shared" si="8"/>
        <v/>
      </c>
      <c r="CB11" t="str">
        <f t="shared" si="9"/>
        <v/>
      </c>
      <c r="CE11" t="str">
        <f t="shared" si="10"/>
        <v/>
      </c>
      <c r="CH11" t="str">
        <f t="shared" si="11"/>
        <v/>
      </c>
      <c r="CK11" t="str">
        <f t="shared" si="12"/>
        <v/>
      </c>
      <c r="CN11" t="str">
        <f t="shared" si="13"/>
        <v/>
      </c>
      <c r="CQ11" t="str">
        <f t="shared" si="14"/>
        <v/>
      </c>
      <c r="CT11" t="str">
        <f t="shared" si="15"/>
        <v/>
      </c>
      <c r="CW11" t="str">
        <f t="shared" si="16"/>
        <v/>
      </c>
      <c r="CZ11" t="str">
        <f t="shared" si="17"/>
        <v/>
      </c>
      <c r="DC11" t="str">
        <f t="shared" si="18"/>
        <v/>
      </c>
      <c r="DF11" t="str">
        <f t="shared" si="19"/>
        <v/>
      </c>
      <c r="ER11" t="str">
        <f t="shared" si="1"/>
        <v/>
      </c>
      <c r="ES11" t="str">
        <f t="shared" si="1"/>
        <v/>
      </c>
      <c r="ET11" t="str">
        <f t="shared" si="1"/>
        <v/>
      </c>
      <c r="EU11" t="str">
        <f t="shared" si="1"/>
        <v/>
      </c>
      <c r="EV11" t="str">
        <f t="shared" si="1"/>
        <v/>
      </c>
      <c r="EW11" t="str">
        <f t="shared" si="1"/>
        <v/>
      </c>
    </row>
    <row r="12" spans="1:153" x14ac:dyDescent="0.25">
      <c r="A12" s="67">
        <f>IF(B12="MATIERE",VLOOKUP($C12,MATIERE!$B$2:$K$601,10,0),IF(B12="MOA",VLOOKUP($C12,ATELIER!$B$2:$K$291,10,0),IF(B12="MOC",VLOOKUP($C12,CHANTIER!$B$2:$K$291,10,0),IF(B12="MP",VLOOKUP($C12,MINIPELLE!$B$2:$K$291,10,0),""))))</f>
        <v>14</v>
      </c>
      <c r="B12" t="s">
        <v>298</v>
      </c>
      <c r="C12" t="s">
        <v>32</v>
      </c>
      <c r="D12" t="s">
        <v>8</v>
      </c>
      <c r="E12">
        <v>1</v>
      </c>
      <c r="H12">
        <v>1</v>
      </c>
      <c r="K12">
        <v>1</v>
      </c>
      <c r="N12">
        <v>1</v>
      </c>
      <c r="Q12">
        <v>1</v>
      </c>
      <c r="T12">
        <v>1</v>
      </c>
      <c r="W12">
        <v>1</v>
      </c>
      <c r="Z12">
        <v>1</v>
      </c>
      <c r="AC12">
        <v>1</v>
      </c>
      <c r="AF12">
        <v>1</v>
      </c>
      <c r="AI12">
        <v>1</v>
      </c>
      <c r="AL12">
        <v>1</v>
      </c>
      <c r="AO12">
        <v>1</v>
      </c>
      <c r="AR12">
        <v>1</v>
      </c>
      <c r="AU12">
        <v>1</v>
      </c>
      <c r="AX12">
        <v>1</v>
      </c>
      <c r="BA12">
        <v>1</v>
      </c>
      <c r="BD12">
        <v>1</v>
      </c>
      <c r="BG12" t="str">
        <f t="shared" si="2"/>
        <v xml:space="preserve">INSERT INTO SC_SystemeProduits(RefDimension,NomSysteme,typePresta,ligne,Quantite,formule,cte1,DateModif) values (1,'FV1','MOA',14,1,null,null,now());
</v>
      </c>
      <c r="BH12"/>
      <c r="BI12"/>
      <c r="BJ12" t="str">
        <f t="shared" si="3"/>
        <v xml:space="preserve">INSERT INTO SC_SystemeProduits(RefDimension,NomSysteme,typePresta,ligne,Quantite,formule,cte1,DateModif) values (2,'FV1','MOA',14,1,null,null,now());
</v>
      </c>
      <c r="BK12"/>
      <c r="BL12"/>
      <c r="BM12" t="str">
        <f t="shared" si="4"/>
        <v xml:space="preserve">INSERT INTO SC_SystemeProduits(RefDimension,NomSysteme,typePresta,ligne,Quantite,formule,cte1,DateModif) values (3,'FV1','MOA',14,1,null,null,now());
</v>
      </c>
      <c r="BP12" t="str">
        <f t="shared" si="5"/>
        <v xml:space="preserve">INSERT INTO SC_SystemeProduits(RefDimension,NomSysteme,typePresta,ligne,Quantite,formule,cte1,DateModif) values (4,'FV1','MOA',14,1,null,null,now());
</v>
      </c>
      <c r="BS12" t="str">
        <f t="shared" si="6"/>
        <v xml:space="preserve">INSERT INTO SC_SystemeProduits(RefDimension,NomSysteme,typePresta,ligne,Quantite,formule,cte1,DateModif) values (5,'FV1','MOA',14,1,null,null,now());
</v>
      </c>
      <c r="BV12" t="str">
        <f t="shared" si="7"/>
        <v xml:space="preserve">INSERT INTO SC_SystemeProduits(RefDimension,NomSysteme,typePresta,ligne,Quantite,formule,cte1,DateModif) values (6,'FV1','MOA',14,1,null,null,now());
</v>
      </c>
      <c r="BY12" t="str">
        <f t="shared" si="8"/>
        <v xml:space="preserve">INSERT INTO SC_SystemeProduits(RefDimension,NomSysteme,typePresta,ligne,Quantite,formule,cte1,DateModif) values (7,'FV1','MOA',14,1,null,null,now());
</v>
      </c>
      <c r="CB12" t="str">
        <f t="shared" si="9"/>
        <v xml:space="preserve">INSERT INTO SC_SystemeProduits(RefDimension,NomSysteme,typePresta,ligne,Quantite,formule,cte1,DateModif) values (8,'FV1','MOA',14,1,null,null,now());
</v>
      </c>
      <c r="CE12" t="str">
        <f t="shared" si="10"/>
        <v xml:space="preserve">INSERT INTO SC_SystemeProduits(RefDimension,NomSysteme,typePresta,ligne,Quantite,formule,cte1,DateModif) values (9,'FV1','MOA',14,1,null,null,now());
</v>
      </c>
      <c r="CH12" t="str">
        <f t="shared" si="11"/>
        <v xml:space="preserve">INSERT INTO SC_SystemeProduits(RefDimension,NomSysteme,typePresta,ligne,Quantite,formule,cte1,DateModif) values (10,'FV1','MOA',14,1,null,null,now());
</v>
      </c>
      <c r="CK12" t="str">
        <f t="shared" si="12"/>
        <v xml:space="preserve">INSERT INTO SC_SystemeProduits(RefDimension,NomSysteme,typePresta,ligne,Quantite,formule,cte1,DateModif) values (11,'FV1','MOA',14,1,null,null,now());
</v>
      </c>
      <c r="CN12" t="str">
        <f t="shared" si="13"/>
        <v xml:space="preserve">INSERT INTO SC_SystemeProduits(RefDimension,NomSysteme,typePresta,ligne,Quantite,formule,cte1,DateModif) values (12,'FV1','MOA',14,1,null,null,now());
</v>
      </c>
      <c r="CQ12" t="str">
        <f t="shared" si="14"/>
        <v xml:space="preserve">INSERT INTO SC_SystemeProduits(RefDimension,NomSysteme,typePresta,ligne,Quantite,formule,cte1,DateModif) values (13,'FV1','MOA',14,1,null,null,now());
</v>
      </c>
      <c r="CT12" t="str">
        <f t="shared" si="15"/>
        <v xml:space="preserve">INSERT INTO SC_SystemeProduits(RefDimension,NomSysteme,typePresta,ligne,Quantite,formule,cte1,DateModif) values (14,'FV1','MOA',14,1,null,null,now());
</v>
      </c>
      <c r="CW12" t="str">
        <f t="shared" si="16"/>
        <v xml:space="preserve">INSERT INTO SC_SystemeProduits(RefDimension,NomSysteme,typePresta,ligne,Quantite,formule,cte1,DateModif) values (15,'FV1','MOA',14,1,null,null,now());
</v>
      </c>
      <c r="CZ12" t="str">
        <f t="shared" si="17"/>
        <v xml:space="preserve">INSERT INTO SC_SystemeProduits(RefDimension,NomSysteme,typePresta,ligne,Quantite,formule,cte1,DateModif) values (16,'FV1','MOA',14,1,null,null,now());
</v>
      </c>
      <c r="DC12" t="str">
        <f t="shared" si="18"/>
        <v xml:space="preserve">INSERT INTO SC_SystemeProduits(RefDimension,NomSysteme,typePresta,ligne,Quantite,formule,cte1,DateModif) values (17,'FV1','MOA',14,1,null,null,now());
</v>
      </c>
      <c r="DF12" t="str">
        <f t="shared" si="19"/>
        <v xml:space="preserve">INSERT INTO SC_SystemeProduits(RefDimension,NomSysteme,typePresta,ligne,Quantite,formule,cte1,DateModif) values (18,'FV1','MOA',14,1,null,null,now());
</v>
      </c>
      <c r="ER12" t="str">
        <f t="shared" ref="ER12:ER23" si="20">IF(AND(CP12="",CQ12=""),"",SUBSTITUTE(SUBSTITUTE(SUBSTITUTE(SUBSTITUTE(SUBSTITUTE(SUBSTITUTE($BG$1,"#DIM#",CP$1),"#TYPE#",$B12),"#LIGNE#",$A12),"#Q#",IF(CQ12="",SUBSTITUTE(CP12,",","."),"null")),"#FORMULE#",IF(CQ12="","null",CONCATENATE("'",CQ12,"'"))),"#CTE#",IF(CR12="","null",CONCATENATE("'",CR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(13,'FV1','MOA',14,1,null,null,now());
',null,now());
</v>
      </c>
      <c r="ES12" t="str">
        <f t="shared" ref="ES12:ES23" si="21">IF(AND(CQ12="",CR12=""),"",SUBSTITUTE(SUBSTITUTE(SUBSTITUTE(SUBSTITUTE(SUBSTITUTE(SUBSTITUTE($BG$1,"#DIM#",CQ$1),"#TYPE#",$B12),"#LIGNE#",$A12),"#Q#",IF(CR12="",SUBSTITUTE(CQ12,",","."),"null")),"#FORMULE#",IF(CR12="","null",CONCATENATE("'",CR12,"'"))),"#CTE#",IF(CS12="","null",CONCATENATE("'",CS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(13.'FV1'.'MOA'.14.1.null.null.now());
,null,null,now());
</v>
      </c>
      <c r="ET12" t="str">
        <f t="shared" ref="ET12:ET23" si="22">IF(AND(CR12="",CS12=""),"",SUBSTITUTE(SUBSTITUTE(SUBSTITUTE(SUBSTITUTE(SUBSTITUTE(SUBSTITUTE($BG$1,"#DIM#",CR$1),"#TYPE#",$B12),"#LIGNE#",$A12),"#Q#",IF(CS12="",SUBSTITUTE(CR12,",","."),"null")),"#FORMULE#",IF(CS12="","null",CONCATENATE("'",CS12,"'"))),"#CTE#",IF(CT12="","null",CONCATENATE("'",CT12,"'"))))</f>
        <v/>
      </c>
      <c r="EU12" t="str">
        <f t="shared" ref="EU12:EU23" si="23">IF(AND(CS12="",CT12=""),"",SUBSTITUTE(SUBSTITUTE(SUBSTITUTE(SUBSTITUTE(SUBSTITUTE(SUBSTITUTE($BG$1,"#DIM#",CS$1),"#TYPE#",$B12),"#LIGNE#",$A12),"#Q#",IF(CT12="",SUBSTITUTE(CS12,",","."),"null")),"#FORMULE#",IF(CT12="","null",CONCATENATE("'",CT12,"'"))),"#CTE#",IF(CU12="","null",CONCATENATE("'",CU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(14,'FV1','MOA',14,1,null,null,now());
',null,now());
</v>
      </c>
      <c r="EV12" t="str">
        <f t="shared" ref="EV12:EV23" si="24">IF(AND(CT12="",CU12=""),"",SUBSTITUTE(SUBSTITUTE(SUBSTITUTE(SUBSTITUTE(SUBSTITUTE(SUBSTITUTE($BG$1,"#DIM#",CT$1),"#TYPE#",$B12),"#LIGNE#",$A12),"#Q#",IF(CU12="",SUBSTITUTE(CT12,",","."),"null")),"#FORMULE#",IF(CU12="","null",CONCATENATE("'",CU12,"'"))),"#CTE#",IF(CV12="","null",CONCATENATE("'",CV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(14.'FV1'.'MOA'.14.1.null.null.now());
,null,null,now());
</v>
      </c>
      <c r="EW12" t="str">
        <f t="shared" ref="EW12:EW23" si="25">IF(AND(CU12="",CV12=""),"",SUBSTITUTE(SUBSTITUTE(SUBSTITUTE(SUBSTITUTE(SUBSTITUTE(SUBSTITUTE($BG$1,"#DIM#",CU$1),"#TYPE#",$B12),"#LIGNE#",$A12),"#Q#",IF(CV12="",SUBSTITUTE(CU12,",","."),"null")),"#FORMULE#",IF(CV12="","null",CONCATENATE("'",CV12,"'"))),"#CTE#",IF(CW12="","null",CONCATENATE("'",CW12,"'"))))</f>
        <v/>
      </c>
    </row>
    <row r="13" spans="1:153" x14ac:dyDescent="0.25">
      <c r="A13" s="67">
        <f>IF(B13="MATIERE",VLOOKUP($C13,MATIERE!$B$2:$K$601,10,0),IF(B13="MOA",VLOOKUP($C13,ATELIER!$B$2:$K$291,10,0),IF(B13="MOC",VLOOKUP($C13,CHANTIER!$B$2:$K$291,10,0),IF(B13="MP",VLOOKUP($C13,MINIPELLE!$B$2:$K$291,10,0),""))))</f>
        <v>12</v>
      </c>
      <c r="B13" t="s">
        <v>298</v>
      </c>
      <c r="C13" t="s">
        <v>29</v>
      </c>
      <c r="D13" t="s">
        <v>8</v>
      </c>
      <c r="E13">
        <v>32</v>
      </c>
      <c r="H13">
        <v>32</v>
      </c>
      <c r="K13">
        <v>32</v>
      </c>
      <c r="N13">
        <v>32</v>
      </c>
      <c r="Q13">
        <v>32</v>
      </c>
      <c r="T13">
        <v>32</v>
      </c>
      <c r="W13">
        <v>32</v>
      </c>
      <c r="Z13">
        <v>32</v>
      </c>
      <c r="AC13">
        <v>32</v>
      </c>
      <c r="AF13">
        <v>32</v>
      </c>
      <c r="AI13">
        <v>32</v>
      </c>
      <c r="AL13">
        <v>32</v>
      </c>
      <c r="AO13">
        <v>32</v>
      </c>
      <c r="AR13">
        <v>32</v>
      </c>
      <c r="AU13">
        <v>32</v>
      </c>
      <c r="AX13">
        <v>32</v>
      </c>
      <c r="BA13">
        <v>32</v>
      </c>
      <c r="BD13">
        <v>32</v>
      </c>
      <c r="BG13" t="str">
        <f t="shared" si="2"/>
        <v xml:space="preserve">INSERT INTO SC_SystemeProduits(RefDimension,NomSysteme,typePresta,ligne,Quantite,formule,cte1,DateModif) values (1,'FV1','MOA',12,32,null,null,now());
</v>
      </c>
      <c r="BH13"/>
      <c r="BI13"/>
      <c r="BJ13" t="str">
        <f t="shared" si="3"/>
        <v xml:space="preserve">INSERT INTO SC_SystemeProduits(RefDimension,NomSysteme,typePresta,ligne,Quantite,formule,cte1,DateModif) values (2,'FV1','MOA',12,32,null,null,now());
</v>
      </c>
      <c r="BK13"/>
      <c r="BL13"/>
      <c r="BM13" t="str">
        <f t="shared" si="4"/>
        <v xml:space="preserve">INSERT INTO SC_SystemeProduits(RefDimension,NomSysteme,typePresta,ligne,Quantite,formule,cte1,DateModif) values (3,'FV1','MOA',12,32,null,null,now());
</v>
      </c>
      <c r="BP13" t="str">
        <f t="shared" si="5"/>
        <v xml:space="preserve">INSERT INTO SC_SystemeProduits(RefDimension,NomSysteme,typePresta,ligne,Quantite,formule,cte1,DateModif) values (4,'FV1','MOA',12,32,null,null,now());
</v>
      </c>
      <c r="BS13" t="str">
        <f t="shared" si="6"/>
        <v xml:space="preserve">INSERT INTO SC_SystemeProduits(RefDimension,NomSysteme,typePresta,ligne,Quantite,formule,cte1,DateModif) values (5,'FV1','MOA',12,32,null,null,now());
</v>
      </c>
      <c r="BV13" t="str">
        <f t="shared" si="7"/>
        <v xml:space="preserve">INSERT INTO SC_SystemeProduits(RefDimension,NomSysteme,typePresta,ligne,Quantite,formule,cte1,DateModif) values (6,'FV1','MOA',12,32,null,null,now());
</v>
      </c>
      <c r="BY13" t="str">
        <f t="shared" si="8"/>
        <v xml:space="preserve">INSERT INTO SC_SystemeProduits(RefDimension,NomSysteme,typePresta,ligne,Quantite,formule,cte1,DateModif) values (7,'FV1','MOA',12,32,null,null,now());
</v>
      </c>
      <c r="CB13" t="str">
        <f t="shared" si="9"/>
        <v xml:space="preserve">INSERT INTO SC_SystemeProduits(RefDimension,NomSysteme,typePresta,ligne,Quantite,formule,cte1,DateModif) values (8,'FV1','MOA',12,32,null,null,now());
</v>
      </c>
      <c r="CE13" t="str">
        <f t="shared" si="10"/>
        <v xml:space="preserve">INSERT INTO SC_SystemeProduits(RefDimension,NomSysteme,typePresta,ligne,Quantite,formule,cte1,DateModif) values (9,'FV1','MOA',12,32,null,null,now());
</v>
      </c>
      <c r="CH13" t="str">
        <f t="shared" si="11"/>
        <v xml:space="preserve">INSERT INTO SC_SystemeProduits(RefDimension,NomSysteme,typePresta,ligne,Quantite,formule,cte1,DateModif) values (10,'FV1','MOA',12,32,null,null,now());
</v>
      </c>
      <c r="CK13" t="str">
        <f t="shared" si="12"/>
        <v xml:space="preserve">INSERT INTO SC_SystemeProduits(RefDimension,NomSysteme,typePresta,ligne,Quantite,formule,cte1,DateModif) values (11,'FV1','MOA',12,32,null,null,now());
</v>
      </c>
      <c r="CN13" t="str">
        <f t="shared" si="13"/>
        <v xml:space="preserve">INSERT INTO SC_SystemeProduits(RefDimension,NomSysteme,typePresta,ligne,Quantite,formule,cte1,DateModif) values (12,'FV1','MOA',12,32,null,null,now());
</v>
      </c>
      <c r="CQ13" t="str">
        <f t="shared" si="14"/>
        <v xml:space="preserve">INSERT INTO SC_SystemeProduits(RefDimension,NomSysteme,typePresta,ligne,Quantite,formule,cte1,DateModif) values (13,'FV1','MOA',12,32,null,null,now());
</v>
      </c>
      <c r="CT13" t="str">
        <f t="shared" si="15"/>
        <v xml:space="preserve">INSERT INTO SC_SystemeProduits(RefDimension,NomSysteme,typePresta,ligne,Quantite,formule,cte1,DateModif) values (14,'FV1','MOA',12,32,null,null,now());
</v>
      </c>
      <c r="CW13" t="str">
        <f t="shared" si="16"/>
        <v xml:space="preserve">INSERT INTO SC_SystemeProduits(RefDimension,NomSysteme,typePresta,ligne,Quantite,formule,cte1,DateModif) values (15,'FV1','MOA',12,32,null,null,now());
</v>
      </c>
      <c r="CZ13" t="str">
        <f t="shared" si="17"/>
        <v xml:space="preserve">INSERT INTO SC_SystemeProduits(RefDimension,NomSysteme,typePresta,ligne,Quantite,formule,cte1,DateModif) values (16,'FV1','MOA',12,32,null,null,now());
</v>
      </c>
      <c r="DC13" t="str">
        <f t="shared" si="18"/>
        <v xml:space="preserve">INSERT INTO SC_SystemeProduits(RefDimension,NomSysteme,typePresta,ligne,Quantite,formule,cte1,DateModif) values (17,'FV1','MOA',12,32,null,null,now());
</v>
      </c>
      <c r="DF13" t="str">
        <f t="shared" si="19"/>
        <v xml:space="preserve">INSERT INTO SC_SystemeProduits(RefDimension,NomSysteme,typePresta,ligne,Quantite,formule,cte1,DateModif) values (18,'FV1','MOA',12,32,null,null,now());
</v>
      </c>
      <c r="ER13" t="str">
        <f t="shared" si="20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(13,'FV1','MOA',12,32,null,null,now());
',null,now());
</v>
      </c>
      <c r="ES13" t="str">
        <f t="shared" si="21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(13.'FV1'.'MOA'.12.32.null.null.now());
,null,null,now());
</v>
      </c>
      <c r="ET13" t="str">
        <f t="shared" si="22"/>
        <v/>
      </c>
      <c r="EU13" t="str">
        <f t="shared" si="23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(14,'FV1','MOA',12,32,null,null,now());
',null,now());
</v>
      </c>
      <c r="EV13" t="str">
        <f t="shared" si="24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(14.'FV1'.'MOA'.12.32.null.null.now());
,null,null,now());
</v>
      </c>
      <c r="EW13" t="str">
        <f t="shared" si="25"/>
        <v/>
      </c>
    </row>
    <row r="14" spans="1:153" x14ac:dyDescent="0.25">
      <c r="A14" s="67">
        <f>IF(B14="MATIERE",VLOOKUP($C14,MATIERE!$B$2:$K$601,10,0),IF(B14="MOA",VLOOKUP($C14,ATELIER!$B$2:$K$291,10,0),IF(B14="MOC",VLOOKUP($C14,CHANTIER!$B$2:$K$291,10,0),IF(B14="MP",VLOOKUP($C14,MINIPELLE!$B$2:$K$291,10,0),""))))</f>
        <v>13</v>
      </c>
      <c r="B14" t="s">
        <v>298</v>
      </c>
      <c r="C14" t="s">
        <v>31</v>
      </c>
      <c r="D14" t="s">
        <v>8</v>
      </c>
      <c r="E14">
        <v>64</v>
      </c>
      <c r="H14">
        <v>64</v>
      </c>
      <c r="K14">
        <v>64</v>
      </c>
      <c r="N14">
        <v>64</v>
      </c>
      <c r="Q14">
        <v>64</v>
      </c>
      <c r="T14">
        <v>64</v>
      </c>
      <c r="W14">
        <v>64</v>
      </c>
      <c r="Z14">
        <v>64</v>
      </c>
      <c r="AC14">
        <v>64</v>
      </c>
      <c r="AF14">
        <v>64</v>
      </c>
      <c r="AI14">
        <v>64</v>
      </c>
      <c r="AL14">
        <v>64</v>
      </c>
      <c r="AO14">
        <v>64</v>
      </c>
      <c r="AR14">
        <v>64</v>
      </c>
      <c r="AU14">
        <v>64</v>
      </c>
      <c r="AX14">
        <v>64</v>
      </c>
      <c r="BA14">
        <v>64</v>
      </c>
      <c r="BD14">
        <v>64</v>
      </c>
      <c r="BG14" t="str">
        <f t="shared" si="2"/>
        <v xml:space="preserve">INSERT INTO SC_SystemeProduits(RefDimension,NomSysteme,typePresta,ligne,Quantite,formule,cte1,DateModif) values (1,'FV1','MOA',13,64,null,null,now());
</v>
      </c>
      <c r="BH14"/>
      <c r="BI14"/>
      <c r="BJ14" t="str">
        <f t="shared" si="3"/>
        <v xml:space="preserve">INSERT INTO SC_SystemeProduits(RefDimension,NomSysteme,typePresta,ligne,Quantite,formule,cte1,DateModif) values (2,'FV1','MOA',13,64,null,null,now());
</v>
      </c>
      <c r="BK14"/>
      <c r="BL14"/>
      <c r="BM14" t="str">
        <f t="shared" si="4"/>
        <v xml:space="preserve">INSERT INTO SC_SystemeProduits(RefDimension,NomSysteme,typePresta,ligne,Quantite,formule,cte1,DateModif) values (3,'FV1','MOA',13,64,null,null,now());
</v>
      </c>
      <c r="BP14" t="str">
        <f t="shared" si="5"/>
        <v xml:space="preserve">INSERT INTO SC_SystemeProduits(RefDimension,NomSysteme,typePresta,ligne,Quantite,formule,cte1,DateModif) values (4,'FV1','MOA',13,64,null,null,now());
</v>
      </c>
      <c r="BS14" t="str">
        <f t="shared" si="6"/>
        <v xml:space="preserve">INSERT INTO SC_SystemeProduits(RefDimension,NomSysteme,typePresta,ligne,Quantite,formule,cte1,DateModif) values (5,'FV1','MOA',13,64,null,null,now());
</v>
      </c>
      <c r="BV14" t="str">
        <f t="shared" si="7"/>
        <v xml:space="preserve">INSERT INTO SC_SystemeProduits(RefDimension,NomSysteme,typePresta,ligne,Quantite,formule,cte1,DateModif) values (6,'FV1','MOA',13,64,null,null,now());
</v>
      </c>
      <c r="BY14" t="str">
        <f t="shared" si="8"/>
        <v xml:space="preserve">INSERT INTO SC_SystemeProduits(RefDimension,NomSysteme,typePresta,ligne,Quantite,formule,cte1,DateModif) values (7,'FV1','MOA',13,64,null,null,now());
</v>
      </c>
      <c r="CB14" t="str">
        <f t="shared" si="9"/>
        <v xml:space="preserve">INSERT INTO SC_SystemeProduits(RefDimension,NomSysteme,typePresta,ligne,Quantite,formule,cte1,DateModif) values (8,'FV1','MOA',13,64,null,null,now());
</v>
      </c>
      <c r="CE14" t="str">
        <f t="shared" si="10"/>
        <v xml:space="preserve">INSERT INTO SC_SystemeProduits(RefDimension,NomSysteme,typePresta,ligne,Quantite,formule,cte1,DateModif) values (9,'FV1','MOA',13,64,null,null,now());
</v>
      </c>
      <c r="CH14" t="str">
        <f t="shared" si="11"/>
        <v xml:space="preserve">INSERT INTO SC_SystemeProduits(RefDimension,NomSysteme,typePresta,ligne,Quantite,formule,cte1,DateModif) values (10,'FV1','MOA',13,64,null,null,now());
</v>
      </c>
      <c r="CK14" t="str">
        <f t="shared" si="12"/>
        <v xml:space="preserve">INSERT INTO SC_SystemeProduits(RefDimension,NomSysteme,typePresta,ligne,Quantite,formule,cte1,DateModif) values (11,'FV1','MOA',13,64,null,null,now());
</v>
      </c>
      <c r="CN14" t="str">
        <f t="shared" si="13"/>
        <v xml:space="preserve">INSERT INTO SC_SystemeProduits(RefDimension,NomSysteme,typePresta,ligne,Quantite,formule,cte1,DateModif) values (12,'FV1','MOA',13,64,null,null,now());
</v>
      </c>
      <c r="CQ14" t="str">
        <f t="shared" si="14"/>
        <v xml:space="preserve">INSERT INTO SC_SystemeProduits(RefDimension,NomSysteme,typePresta,ligne,Quantite,formule,cte1,DateModif) values (13,'FV1','MOA',13,64,null,null,now());
</v>
      </c>
      <c r="CT14" t="str">
        <f t="shared" si="15"/>
        <v xml:space="preserve">INSERT INTO SC_SystemeProduits(RefDimension,NomSysteme,typePresta,ligne,Quantite,formule,cte1,DateModif) values (14,'FV1','MOA',13,64,null,null,now());
</v>
      </c>
      <c r="CW14" t="str">
        <f t="shared" si="16"/>
        <v xml:space="preserve">INSERT INTO SC_SystemeProduits(RefDimension,NomSysteme,typePresta,ligne,Quantite,formule,cte1,DateModif) values (15,'FV1','MOA',13,64,null,null,now());
</v>
      </c>
      <c r="CZ14" t="str">
        <f t="shared" si="17"/>
        <v xml:space="preserve">INSERT INTO SC_SystemeProduits(RefDimension,NomSysteme,typePresta,ligne,Quantite,formule,cte1,DateModif) values (16,'FV1','MOA',13,64,null,null,now());
</v>
      </c>
      <c r="DC14" t="str">
        <f t="shared" si="18"/>
        <v xml:space="preserve">INSERT INTO SC_SystemeProduits(RefDimension,NomSysteme,typePresta,ligne,Quantite,formule,cte1,DateModif) values (17,'FV1','MOA',13,64,null,null,now());
</v>
      </c>
      <c r="DF14" t="str">
        <f t="shared" si="19"/>
        <v xml:space="preserve">INSERT INTO SC_SystemeProduits(RefDimension,NomSysteme,typePresta,ligne,Quantite,formule,cte1,DateModif) values (18,'FV1','MOA',13,64,null,null,now());
</v>
      </c>
      <c r="ER14" t="str">
        <f t="shared" si="20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(13,'FV1','MOA',13,64,null,null,now());
',null,now());
</v>
      </c>
      <c r="ES14" t="str">
        <f t="shared" si="21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(13.'FV1'.'MOA'.13.64.null.null.now());
,null,null,now());
</v>
      </c>
      <c r="ET14" t="str">
        <f t="shared" si="22"/>
        <v/>
      </c>
      <c r="EU14" t="str">
        <f t="shared" si="23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(14,'FV1','MOA',13,64,null,null,now());
',null,now());
</v>
      </c>
      <c r="EV14" t="str">
        <f t="shared" si="24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(14.'FV1'.'MOA'.13.64.null.null.now());
,null,null,now());
</v>
      </c>
      <c r="EW14" t="str">
        <f t="shared" si="25"/>
        <v/>
      </c>
    </row>
    <row r="15" spans="1:153" s="20" customFormat="1" x14ac:dyDescent="0.25">
      <c r="A15" s="67">
        <f>IF(B15="MATIERE",VLOOKUP($C15,MATIERE!$B$2:$K$601,10,0),IF(B15="MOA",VLOOKUP($C15,ATELIER!$B$2:$K$291,10,0),IF(B15="MOC",VLOOKUP($C15,CHANTIER!$B$2:$K$291,10,0),IF(B15="MP",VLOOKUP($C15,MINIPELLE!$B$2:$K$291,10,0),""))))</f>
        <v>19</v>
      </c>
      <c r="B15" s="20" t="s">
        <v>298</v>
      </c>
      <c r="C15" s="20" t="s">
        <v>38</v>
      </c>
      <c r="D15" s="20" t="s">
        <v>8</v>
      </c>
      <c r="F15" s="21" t="s">
        <v>666</v>
      </c>
      <c r="G15" s="21" t="s">
        <v>667</v>
      </c>
      <c r="H15" s="20">
        <v>2</v>
      </c>
      <c r="I15" s="21" t="s">
        <v>666</v>
      </c>
      <c r="J15" s="21" t="s">
        <v>667</v>
      </c>
      <c r="K15" s="20">
        <v>2</v>
      </c>
      <c r="L15" s="21" t="s">
        <v>666</v>
      </c>
      <c r="M15" s="21" t="s">
        <v>667</v>
      </c>
      <c r="N15" s="20">
        <v>2</v>
      </c>
      <c r="O15" s="21" t="s">
        <v>666</v>
      </c>
      <c r="P15" s="21" t="s">
        <v>667</v>
      </c>
      <c r="Q15" s="20">
        <v>6</v>
      </c>
      <c r="R15" s="21" t="s">
        <v>666</v>
      </c>
      <c r="S15" s="21" t="s">
        <v>667</v>
      </c>
      <c r="T15" s="20">
        <v>4</v>
      </c>
      <c r="U15" s="21" t="s">
        <v>666</v>
      </c>
      <c r="V15" s="21" t="s">
        <v>667</v>
      </c>
      <c r="W15" s="20">
        <v>6</v>
      </c>
      <c r="X15" s="21" t="s">
        <v>666</v>
      </c>
      <c r="Y15" s="21" t="s">
        <v>667</v>
      </c>
      <c r="Z15" s="20">
        <v>6</v>
      </c>
      <c r="AA15" s="21" t="s">
        <v>666</v>
      </c>
      <c r="AB15" s="21" t="s">
        <v>667</v>
      </c>
      <c r="AC15" s="20">
        <v>2</v>
      </c>
      <c r="AD15" s="21" t="s">
        <v>666</v>
      </c>
      <c r="AE15" s="21" t="s">
        <v>667</v>
      </c>
      <c r="AF15" s="20">
        <v>2</v>
      </c>
      <c r="AG15" s="21" t="s">
        <v>666</v>
      </c>
      <c r="AH15" s="21" t="s">
        <v>669</v>
      </c>
      <c r="AI15" s="20">
        <v>2</v>
      </c>
      <c r="AJ15" s="21" t="s">
        <v>666</v>
      </c>
      <c r="AK15" s="21" t="s">
        <v>669</v>
      </c>
      <c r="AL15" s="20">
        <v>2</v>
      </c>
      <c r="AM15" s="21" t="s">
        <v>666</v>
      </c>
      <c r="AN15" s="21" t="s">
        <v>670</v>
      </c>
      <c r="AO15" s="20">
        <v>6</v>
      </c>
      <c r="AP15" s="21" t="s">
        <v>666</v>
      </c>
      <c r="AQ15" s="21" t="s">
        <v>669</v>
      </c>
      <c r="AR15" s="20">
        <v>4</v>
      </c>
      <c r="AS15" s="21" t="s">
        <v>666</v>
      </c>
      <c r="AT15" s="21" t="s">
        <v>670</v>
      </c>
      <c r="AU15" s="20">
        <v>6</v>
      </c>
      <c r="AV15" s="21" t="s">
        <v>666</v>
      </c>
      <c r="AW15" s="21" t="s">
        <v>670</v>
      </c>
      <c r="AX15" s="20">
        <v>6</v>
      </c>
      <c r="AY15" s="21" t="s">
        <v>666</v>
      </c>
      <c r="AZ15" s="21" t="s">
        <v>670</v>
      </c>
      <c r="BA15" s="20">
        <v>8</v>
      </c>
      <c r="BB15" s="21" t="s">
        <v>666</v>
      </c>
      <c r="BC15" s="21" t="s">
        <v>670</v>
      </c>
      <c r="BD15" s="20">
        <v>12</v>
      </c>
      <c r="BE15" s="21" t="s">
        <v>666</v>
      </c>
      <c r="BF15" s="21" t="s">
        <v>670</v>
      </c>
      <c r="BG15" s="20" t="str">
        <f t="shared" si="2"/>
        <v xml:space="preserve">INSERT INTO SC_SystemeProduits(RefDimension,NomSysteme,typePresta,ligne,Quantite,formule,cte1,DateModif) values (1,'FV1','MOA',19,null,'2*CTE1','NB_BARRE_T40',now());
</v>
      </c>
      <c r="BJ15" s="20" t="str">
        <f t="shared" si="3"/>
        <v xml:space="preserve">INSERT INTO SC_SystemeProduits(RefDimension,NomSysteme,typePresta,ligne,Quantite,formule,cte1,DateModif) values (2,'FV1','MOA',19,null,'2*CTE1','NB_BARRE_T40',now());
</v>
      </c>
      <c r="BM15" s="20" t="str">
        <f t="shared" si="4"/>
        <v xml:space="preserve">INSERT INTO SC_SystemeProduits(RefDimension,NomSysteme,typePresta,ligne,Quantite,formule,cte1,DateModif) values (3,'FV1','MOA',19,null,'2*CTE1','NB_BARRE_T40',now());
</v>
      </c>
      <c r="BP15" s="20" t="str">
        <f t="shared" si="5"/>
        <v xml:space="preserve">INSERT INTO SC_SystemeProduits(RefDimension,NomSysteme,typePresta,ligne,Quantite,formule,cte1,DateModif) values (4,'FV1','MOA',19,null,'2*CTE1','NB_BARRE_T40',now());
</v>
      </c>
      <c r="BS15" s="20" t="str">
        <f t="shared" si="6"/>
        <v xml:space="preserve">INSERT INTO SC_SystemeProduits(RefDimension,NomSysteme,typePresta,ligne,Quantite,formule,cte1,DateModif) values (5,'FV1','MOA',19,null,'2*CTE1','NB_BARRE_T40',now());
</v>
      </c>
      <c r="BV15" s="20" t="str">
        <f t="shared" si="7"/>
        <v xml:space="preserve">INSERT INTO SC_SystemeProduits(RefDimension,NomSysteme,typePresta,ligne,Quantite,formule,cte1,DateModif) values (6,'FV1','MOA',19,null,'2*CTE1','NB_BARRE_T40',now());
</v>
      </c>
      <c r="BY15" s="20" t="str">
        <f t="shared" si="8"/>
        <v xml:space="preserve">INSERT INTO SC_SystemeProduits(RefDimension,NomSysteme,typePresta,ligne,Quantite,formule,cte1,DateModif) values (7,'FV1','MOA',19,null,'2*CTE1','NB_BARRE_T40',now());
</v>
      </c>
      <c r="CB15" s="20" t="str">
        <f t="shared" si="9"/>
        <v xml:space="preserve">INSERT INTO SC_SystemeProduits(RefDimension,NomSysteme,typePresta,ligne,Quantite,formule,cte1,DateModif) values (8,'FV1','MOA',19,null,'2*CTE1','NB_BARRE_T40',now());
</v>
      </c>
      <c r="CE15" s="20" t="str">
        <f t="shared" si="10"/>
        <v xml:space="preserve">INSERT INTO SC_SystemeProduits(RefDimension,NomSysteme,typePresta,ligne,Quantite,formule,cte1,DateModif) values (9,'FV1','MOA',19,null,'2*CTE1','NB_BARRE_T40',now());
</v>
      </c>
      <c r="CH15" s="20" t="str">
        <f t="shared" si="11"/>
        <v xml:space="preserve">INSERT INTO SC_SystemeProduits(RefDimension,NomSysteme,typePresta,ligne,Quantite,formule,cte1,DateModif) values (10,'FV1','MOA',19,null,'2*CTE1','NB_BARRE_T45',now());
</v>
      </c>
      <c r="CK15" s="20" t="str">
        <f t="shared" si="12"/>
        <v xml:space="preserve">INSERT INTO SC_SystemeProduits(RefDimension,NomSysteme,typePresta,ligne,Quantite,formule,cte1,DateModif) values (11,'FV1','MOA',19,null,'2*CTE1','NB_BARRE_T45',now());
</v>
      </c>
      <c r="CN15" s="20" t="str">
        <f t="shared" si="13"/>
        <v xml:space="preserve">INSERT INTO SC_SystemeProduits(RefDimension,NomSysteme,typePresta,ligne,Quantite,formule,cte1,DateModif) values (12,'FV1','MOA',19,null,'2*CTE1','NB_BARRE_T50',now());
</v>
      </c>
      <c r="CQ15" s="20" t="str">
        <f t="shared" si="14"/>
        <v xml:space="preserve">INSERT INTO SC_SystemeProduits(RefDimension,NomSysteme,typePresta,ligne,Quantite,formule,cte1,DateModif) values (13,'FV1','MOA',19,null,'2*CTE1','NB_BARRE_T45',now());
</v>
      </c>
      <c r="CT15" s="20" t="str">
        <f t="shared" si="15"/>
        <v xml:space="preserve">INSERT INTO SC_SystemeProduits(RefDimension,NomSysteme,typePresta,ligne,Quantite,formule,cte1,DateModif) values (14,'FV1','MOA',19,null,'2*CTE1','NB_BARRE_T50',now());
</v>
      </c>
      <c r="CW15" s="20" t="str">
        <f t="shared" si="16"/>
        <v xml:space="preserve">INSERT INTO SC_SystemeProduits(RefDimension,NomSysteme,typePresta,ligne,Quantite,formule,cte1,DateModif) values (15,'FV1','MOA',19,null,'2*CTE1','NB_BARRE_T50',now());
</v>
      </c>
      <c r="CZ15" s="20" t="str">
        <f t="shared" si="17"/>
        <v xml:space="preserve">INSERT INTO SC_SystemeProduits(RefDimension,NomSysteme,typePresta,ligne,Quantite,formule,cte1,DateModif) values (16,'FV1','MOA',19,null,'2*CTE1','NB_BARRE_T50',now());
</v>
      </c>
      <c r="DC15" s="20" t="str">
        <f t="shared" si="18"/>
        <v xml:space="preserve">INSERT INTO SC_SystemeProduits(RefDimension,NomSysteme,typePresta,ligne,Quantite,formule,cte1,DateModif) values (17,'FV1','MOA',19,null,'2*CTE1','NB_BARRE_T50',now());
</v>
      </c>
      <c r="DF15" s="20" t="str">
        <f t="shared" si="19"/>
        <v xml:space="preserve">INSERT INTO SC_SystemeProduits(RefDimension,NomSysteme,typePresta,ligne,Quantite,formule,cte1,DateModif) values (18,'FV1','MOA',19,null,'2*CTE1','NB_BARRE_T50',now());
</v>
      </c>
      <c r="ER15" s="20" t="str">
        <f t="shared" si="20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(13,'FV1','MOA',19,null,'2*CTE1','NB_BARRE_T45',now());
',null,now());
</v>
      </c>
      <c r="ES15" s="20" t="str">
        <f t="shared" si="21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(13.'FV1'.'MOA'.19.null.'2*CTE1'.'NB_BARRE_T45'.now());
,null,null,now());
</v>
      </c>
      <c r="ET15" s="20" t="str">
        <f t="shared" si="22"/>
        <v/>
      </c>
      <c r="EU15" s="20" t="str">
        <f t="shared" si="23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(14,'FV1','MOA',19,null,'2*CTE1','NB_BARRE_T50',now());
',null,now());
</v>
      </c>
      <c r="EV15" s="20" t="str">
        <f t="shared" si="24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(14.'FV1'.'MOA'.19.null.'2*CTE1'.'NB_BARRE_T50'.now());
,null,null,now());
</v>
      </c>
      <c r="EW15" s="20" t="str">
        <f t="shared" si="25"/>
        <v/>
      </c>
    </row>
    <row r="16" spans="1:153" x14ac:dyDescent="0.25">
      <c r="A16" s="67">
        <f>IF(B16="MATIERE",VLOOKUP($C16,MATIERE!$B$2:$K$601,10,0),IF(B16="MOA",VLOOKUP($C16,ATELIER!$B$2:$K$291,10,0),IF(B16="MOC",VLOOKUP($C16,CHANTIER!$B$2:$K$291,10,0),IF(B16="MP",VLOOKUP($C16,MINIPELLE!$B$2:$K$291,10,0),""))))</f>
        <v>20</v>
      </c>
      <c r="B16" t="s">
        <v>298</v>
      </c>
      <c r="C16" t="s">
        <v>41</v>
      </c>
      <c r="D16" t="s">
        <v>42</v>
      </c>
      <c r="F16" s="14" t="s">
        <v>666</v>
      </c>
      <c r="G16" s="14" t="s">
        <v>668</v>
      </c>
      <c r="H16">
        <v>4</v>
      </c>
      <c r="I16" s="14" t="s">
        <v>666</v>
      </c>
      <c r="J16" s="14" t="s">
        <v>668</v>
      </c>
      <c r="K16">
        <v>4</v>
      </c>
      <c r="L16" s="14" t="s">
        <v>666</v>
      </c>
      <c r="M16" s="14" t="s">
        <v>668</v>
      </c>
      <c r="N16">
        <v>4</v>
      </c>
      <c r="O16" s="14" t="s">
        <v>666</v>
      </c>
      <c r="P16" s="14" t="s">
        <v>668</v>
      </c>
      <c r="Q16">
        <v>6</v>
      </c>
      <c r="R16" s="14" t="s">
        <v>666</v>
      </c>
      <c r="S16" s="14" t="s">
        <v>668</v>
      </c>
      <c r="T16">
        <v>7</v>
      </c>
      <c r="U16" s="14" t="s">
        <v>666</v>
      </c>
      <c r="V16" s="14" t="s">
        <v>668</v>
      </c>
      <c r="W16">
        <v>8</v>
      </c>
      <c r="X16" s="14" t="s">
        <v>666</v>
      </c>
      <c r="Y16" s="14" t="s">
        <v>668</v>
      </c>
      <c r="Z16">
        <v>8</v>
      </c>
      <c r="AA16" s="14" t="s">
        <v>666</v>
      </c>
      <c r="AB16" s="14" t="s">
        <v>668</v>
      </c>
      <c r="AC16">
        <v>8</v>
      </c>
      <c r="AD16" s="14" t="s">
        <v>666</v>
      </c>
      <c r="AE16" s="14" t="s">
        <v>668</v>
      </c>
      <c r="AF16">
        <v>8</v>
      </c>
      <c r="AG16" s="14" t="s">
        <v>666</v>
      </c>
      <c r="AH16" s="14" t="s">
        <v>668</v>
      </c>
      <c r="AI16">
        <v>6</v>
      </c>
      <c r="AJ16" s="14" t="s">
        <v>666</v>
      </c>
      <c r="AK16" s="14" t="s">
        <v>668</v>
      </c>
      <c r="AL16">
        <v>7</v>
      </c>
      <c r="AM16" s="14" t="s">
        <v>666</v>
      </c>
      <c r="AN16" s="14" t="s">
        <v>668</v>
      </c>
      <c r="AO16">
        <v>8</v>
      </c>
      <c r="AP16" s="14" t="s">
        <v>666</v>
      </c>
      <c r="AQ16" s="14" t="s">
        <v>668</v>
      </c>
      <c r="AR16">
        <v>8</v>
      </c>
      <c r="AS16" s="14" t="s">
        <v>666</v>
      </c>
      <c r="AT16" s="14" t="s">
        <v>668</v>
      </c>
      <c r="AU16">
        <v>9</v>
      </c>
      <c r="AV16" s="14" t="s">
        <v>666</v>
      </c>
      <c r="AW16" s="14" t="s">
        <v>668</v>
      </c>
      <c r="AX16">
        <v>8</v>
      </c>
      <c r="AY16" s="14" t="s">
        <v>666</v>
      </c>
      <c r="AZ16" s="14" t="s">
        <v>668</v>
      </c>
      <c r="BA16">
        <v>8</v>
      </c>
      <c r="BB16" s="14" t="s">
        <v>666</v>
      </c>
      <c r="BC16" s="14" t="s">
        <v>668</v>
      </c>
      <c r="BD16">
        <v>10</v>
      </c>
      <c r="BE16" s="14" t="s">
        <v>666</v>
      </c>
      <c r="BF16" s="14" t="s">
        <v>668</v>
      </c>
      <c r="BG16" t="str">
        <f t="shared" si="2"/>
        <v xml:space="preserve">INSERT INTO SC_SystemeProduits(RefDimension,NomSysteme,typePresta,ligne,Quantite,formule,cte1,DateModif) values (1,'FV1','MOA',20,null,'2*CTE1','LONGUEUR',now());
</v>
      </c>
      <c r="BH16"/>
      <c r="BI16"/>
      <c r="BJ16" t="str">
        <f t="shared" si="3"/>
        <v xml:space="preserve">INSERT INTO SC_SystemeProduits(RefDimension,NomSysteme,typePresta,ligne,Quantite,formule,cte1,DateModif) values (2,'FV1','MOA',20,null,'2*CTE1','LONGUEUR',now());
</v>
      </c>
      <c r="BK16"/>
      <c r="BL16"/>
      <c r="BM16" t="str">
        <f t="shared" si="4"/>
        <v xml:space="preserve">INSERT INTO SC_SystemeProduits(RefDimension,NomSysteme,typePresta,ligne,Quantite,formule,cte1,DateModif) values (3,'FV1','MOA',20,null,'2*CTE1','LONGUEUR',now());
</v>
      </c>
      <c r="BP16" t="str">
        <f t="shared" si="5"/>
        <v xml:space="preserve">INSERT INTO SC_SystemeProduits(RefDimension,NomSysteme,typePresta,ligne,Quantite,formule,cte1,DateModif) values (4,'FV1','MOA',20,null,'2*CTE1','LONGUEUR',now());
</v>
      </c>
      <c r="BS16" t="str">
        <f t="shared" si="6"/>
        <v xml:space="preserve">INSERT INTO SC_SystemeProduits(RefDimension,NomSysteme,typePresta,ligne,Quantite,formule,cte1,DateModif) values (5,'FV1','MOA',20,null,'2*CTE1','LONGUEUR',now());
</v>
      </c>
      <c r="BV16" t="str">
        <f t="shared" si="7"/>
        <v xml:space="preserve">INSERT INTO SC_SystemeProduits(RefDimension,NomSysteme,typePresta,ligne,Quantite,formule,cte1,DateModif) values (6,'FV1','MOA',20,null,'2*CTE1','LONGUEUR',now());
</v>
      </c>
      <c r="BY16" t="str">
        <f t="shared" si="8"/>
        <v xml:space="preserve">INSERT INTO SC_SystemeProduits(RefDimension,NomSysteme,typePresta,ligne,Quantite,formule,cte1,DateModif) values (7,'FV1','MOA',20,null,'2*CTE1','LONGUEUR',now());
</v>
      </c>
      <c r="CB16" t="str">
        <f t="shared" si="9"/>
        <v xml:space="preserve">INSERT INTO SC_SystemeProduits(RefDimension,NomSysteme,typePresta,ligne,Quantite,formule,cte1,DateModif) values (8,'FV1','MOA',20,null,'2*CTE1','LONGUEUR',now());
</v>
      </c>
      <c r="CE16" t="str">
        <f t="shared" si="10"/>
        <v xml:space="preserve">INSERT INTO SC_SystemeProduits(RefDimension,NomSysteme,typePresta,ligne,Quantite,formule,cte1,DateModif) values (9,'FV1','MOA',20,null,'2*CTE1','LONGUEUR',now());
</v>
      </c>
      <c r="CH16" t="str">
        <f t="shared" si="11"/>
        <v xml:space="preserve">INSERT INTO SC_SystemeProduits(RefDimension,NomSysteme,typePresta,ligne,Quantite,formule,cte1,DateModif) values (10,'FV1','MOA',20,null,'2*CTE1','LONGUEUR',now());
</v>
      </c>
      <c r="CK16" t="str">
        <f t="shared" si="12"/>
        <v xml:space="preserve">INSERT INTO SC_SystemeProduits(RefDimension,NomSysteme,typePresta,ligne,Quantite,formule,cte1,DateModif) values (11,'FV1','MOA',20,null,'2*CTE1','LONGUEUR',now());
</v>
      </c>
      <c r="CN16" t="str">
        <f t="shared" si="13"/>
        <v xml:space="preserve">INSERT INTO SC_SystemeProduits(RefDimension,NomSysteme,typePresta,ligne,Quantite,formule,cte1,DateModif) values (12,'FV1','MOA',20,null,'2*CTE1','LONGUEUR',now());
</v>
      </c>
      <c r="CQ16" t="str">
        <f t="shared" si="14"/>
        <v xml:space="preserve">INSERT INTO SC_SystemeProduits(RefDimension,NomSysteme,typePresta,ligne,Quantite,formule,cte1,DateModif) values (13,'FV1','MOA',20,null,'2*CTE1','LONGUEUR',now());
</v>
      </c>
      <c r="CT16" t="str">
        <f t="shared" si="15"/>
        <v xml:space="preserve">INSERT INTO SC_SystemeProduits(RefDimension,NomSysteme,typePresta,ligne,Quantite,formule,cte1,DateModif) values (14,'FV1','MOA',20,null,'2*CTE1','LONGUEUR',now());
</v>
      </c>
      <c r="CW16" t="str">
        <f t="shared" si="16"/>
        <v xml:space="preserve">INSERT INTO SC_SystemeProduits(RefDimension,NomSysteme,typePresta,ligne,Quantite,formule,cte1,DateModif) values (15,'FV1','MOA',20,null,'2*CTE1','LONGUEUR',now());
</v>
      </c>
      <c r="CZ16" t="str">
        <f t="shared" si="17"/>
        <v xml:space="preserve">INSERT INTO SC_SystemeProduits(RefDimension,NomSysteme,typePresta,ligne,Quantite,formule,cte1,DateModif) values (16,'FV1','MOA',20,null,'2*CTE1','LONGUEUR',now());
</v>
      </c>
      <c r="DC16" t="str">
        <f t="shared" si="18"/>
        <v xml:space="preserve">INSERT INTO SC_SystemeProduits(RefDimension,NomSysteme,typePresta,ligne,Quantite,formule,cte1,DateModif) values (17,'FV1','MOA',20,null,'2*CTE1','LONGUEUR',now());
</v>
      </c>
      <c r="DF16" t="str">
        <f t="shared" si="19"/>
        <v xml:space="preserve">INSERT INTO SC_SystemeProduits(RefDimension,NomSysteme,typePresta,ligne,Quantite,formule,cte1,DateModif) values (18,'FV1','MOA',20,null,'2*CTE1','LONGUEUR',now());
</v>
      </c>
      <c r="ER16" t="str">
        <f t="shared" si="20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(13,'FV1','MOA',20,null,'2*CTE1','LONGUEUR',now());
',null,now());
</v>
      </c>
      <c r="ES16" t="str">
        <f t="shared" si="21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(13.'FV1'.'MOA'.20.null.'2*CTE1'.'LONGUEUR'.now());
,null,null,now());
</v>
      </c>
      <c r="ET16" t="str">
        <f t="shared" si="22"/>
        <v/>
      </c>
      <c r="EU16" t="str">
        <f t="shared" si="23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(14,'FV1','MOA',20,null,'2*CTE1','LONGUEUR',now());
',null,now());
</v>
      </c>
      <c r="EV16" t="str">
        <f t="shared" si="24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(14.'FV1'.'MOA'.20.null.'2*CTE1'.'LONGUEUR'.now());
,null,null,now());
</v>
      </c>
      <c r="EW16" t="str">
        <f t="shared" si="25"/>
        <v/>
      </c>
    </row>
    <row r="17" spans="1:153" x14ac:dyDescent="0.25">
      <c r="A17" s="67">
        <f>IF(B17="MATIERE",VLOOKUP($C17,MATIERE!$B$2:$K$601,10,0),IF(B17="MOA",VLOOKUP($C17,ATELIER!$B$2:$K$291,10,0),IF(B17="MOC",VLOOKUP($C17,CHANTIER!$B$2:$K$291,10,0),IF(B17="MP",VLOOKUP($C17,MINIPELLE!$B$2:$K$291,10,0),""))))</f>
        <v>16</v>
      </c>
      <c r="B17" t="s">
        <v>298</v>
      </c>
      <c r="C17" t="s">
        <v>33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8</v>
      </c>
      <c r="AI17">
        <v>8</v>
      </c>
      <c r="AL17">
        <v>8</v>
      </c>
      <c r="AO17">
        <v>8</v>
      </c>
      <c r="AR17">
        <v>8</v>
      </c>
      <c r="AU17">
        <v>8</v>
      </c>
      <c r="AX17">
        <v>8</v>
      </c>
      <c r="BA17">
        <v>8</v>
      </c>
      <c r="BD17">
        <v>8</v>
      </c>
      <c r="BG17" t="str">
        <f t="shared" si="2"/>
        <v xml:space="preserve">INSERT INTO SC_SystemeProduits(RefDimension,NomSysteme,typePresta,ligne,Quantite,formule,cte1,DateModif) values (1,'FV1','MOA',16,4,null,null,now());
</v>
      </c>
      <c r="BH17"/>
      <c r="BI17"/>
      <c r="BJ17" t="str">
        <f t="shared" si="3"/>
        <v xml:space="preserve">INSERT INTO SC_SystemeProduits(RefDimension,NomSysteme,typePresta,ligne,Quantite,formule,cte1,DateModif) values (2,'FV1','MOA',16,4,null,null,now());
</v>
      </c>
      <c r="BK17"/>
      <c r="BL17"/>
      <c r="BM17" t="str">
        <f t="shared" si="4"/>
        <v xml:space="preserve">INSERT INTO SC_SystemeProduits(RefDimension,NomSysteme,typePresta,ligne,Quantite,formule,cte1,DateModif) values (3,'FV1','MOA',16,4,null,null,now());
</v>
      </c>
      <c r="BP17" t="str">
        <f t="shared" si="5"/>
        <v xml:space="preserve">INSERT INTO SC_SystemeProduits(RefDimension,NomSysteme,typePresta,ligne,Quantite,formule,cte1,DateModif) values (4,'FV1','MOA',16,4,null,null,now());
</v>
      </c>
      <c r="BS17" t="str">
        <f t="shared" si="6"/>
        <v xml:space="preserve">INSERT INTO SC_SystemeProduits(RefDimension,NomSysteme,typePresta,ligne,Quantite,formule,cte1,DateModif) values (5,'FV1','MOA',16,4,null,null,now());
</v>
      </c>
      <c r="BV17" t="str">
        <f t="shared" si="7"/>
        <v xml:space="preserve">INSERT INTO SC_SystemeProduits(RefDimension,NomSysteme,typePresta,ligne,Quantite,formule,cte1,DateModif) values (6,'FV1','MOA',16,4,null,null,now());
</v>
      </c>
      <c r="BY17" t="str">
        <f t="shared" si="8"/>
        <v xml:space="preserve">INSERT INTO SC_SystemeProduits(RefDimension,NomSysteme,typePresta,ligne,Quantite,formule,cte1,DateModif) values (7,'FV1','MOA',16,4,null,null,now());
</v>
      </c>
      <c r="CB17" t="str">
        <f t="shared" si="9"/>
        <v xml:space="preserve">INSERT INTO SC_SystemeProduits(RefDimension,NomSysteme,typePresta,ligne,Quantite,formule,cte1,DateModif) values (8,'FV1','MOA',16,4,null,null,now());
</v>
      </c>
      <c r="CE17" t="str">
        <f t="shared" si="10"/>
        <v xml:space="preserve">INSERT INTO SC_SystemeProduits(RefDimension,NomSysteme,typePresta,ligne,Quantite,formule,cte1,DateModif) values (9,'FV1','MOA',16,4,null,null,now());
</v>
      </c>
      <c r="CH17" t="str">
        <f t="shared" si="11"/>
        <v xml:space="preserve">INSERT INTO SC_SystemeProduits(RefDimension,NomSysteme,typePresta,ligne,Quantite,formule,cte1,DateModif) values (10,'FV1','MOA',16,8,null,null,now());
</v>
      </c>
      <c r="CK17" t="str">
        <f t="shared" si="12"/>
        <v xml:space="preserve">INSERT INTO SC_SystemeProduits(RefDimension,NomSysteme,typePresta,ligne,Quantite,formule,cte1,DateModif) values (11,'FV1','MOA',16,8,null,null,now());
</v>
      </c>
      <c r="CN17" t="str">
        <f t="shared" si="13"/>
        <v xml:space="preserve">INSERT INTO SC_SystemeProduits(RefDimension,NomSysteme,typePresta,ligne,Quantite,formule,cte1,DateModif) values (12,'FV1','MOA',16,8,null,null,now());
</v>
      </c>
      <c r="CQ17" t="str">
        <f t="shared" si="14"/>
        <v xml:space="preserve">INSERT INTO SC_SystemeProduits(RefDimension,NomSysteme,typePresta,ligne,Quantite,formule,cte1,DateModif) values (13,'FV1','MOA',16,8,null,null,now());
</v>
      </c>
      <c r="CT17" t="str">
        <f t="shared" si="15"/>
        <v xml:space="preserve">INSERT INTO SC_SystemeProduits(RefDimension,NomSysteme,typePresta,ligne,Quantite,formule,cte1,DateModif) values (14,'FV1','MOA',16,8,null,null,now());
</v>
      </c>
      <c r="CW17" t="str">
        <f t="shared" si="16"/>
        <v xml:space="preserve">INSERT INTO SC_SystemeProduits(RefDimension,NomSysteme,typePresta,ligne,Quantite,formule,cte1,DateModif) values (15,'FV1','MOA',16,8,null,null,now());
</v>
      </c>
      <c r="CZ17" t="str">
        <f t="shared" si="17"/>
        <v xml:space="preserve">INSERT INTO SC_SystemeProduits(RefDimension,NomSysteme,typePresta,ligne,Quantite,formule,cte1,DateModif) values (16,'FV1','MOA',16,8,null,null,now());
</v>
      </c>
      <c r="DC17" t="str">
        <f t="shared" si="18"/>
        <v xml:space="preserve">INSERT INTO SC_SystemeProduits(RefDimension,NomSysteme,typePresta,ligne,Quantite,formule,cte1,DateModif) values (17,'FV1','MOA',16,8,null,null,now());
</v>
      </c>
      <c r="DF17" t="str">
        <f t="shared" si="19"/>
        <v xml:space="preserve">INSERT INTO SC_SystemeProduits(RefDimension,NomSysteme,typePresta,ligne,Quantite,formule,cte1,DateModif) values (18,'FV1','MOA',16,8,null,null,now());
</v>
      </c>
      <c r="ER17" t="str">
        <f t="shared" si="20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(13,'FV1','MOA',16,8,null,null,now());
',null,now());
</v>
      </c>
      <c r="ES17" t="str">
        <f t="shared" si="21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(13.'FV1'.'MOA'.16.8.null.null.now());
,null,null,now());
</v>
      </c>
      <c r="ET17" t="str">
        <f t="shared" si="22"/>
        <v/>
      </c>
      <c r="EU17" t="str">
        <f t="shared" si="23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(14,'FV1','MOA',16,8,null,null,now());
',null,now());
</v>
      </c>
      <c r="EV17" t="str">
        <f t="shared" si="24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(14.'FV1'.'MOA'.16.8.null.null.now());
,null,null,now());
</v>
      </c>
      <c r="EW17" t="str">
        <f t="shared" si="25"/>
        <v/>
      </c>
    </row>
    <row r="18" spans="1:153" x14ac:dyDescent="0.25">
      <c r="A18" s="67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BG18" t="str">
        <f t="shared" si="2"/>
        <v/>
      </c>
      <c r="BH18"/>
      <c r="BI18"/>
      <c r="BJ18" t="str">
        <f t="shared" si="3"/>
        <v/>
      </c>
      <c r="BK18"/>
      <c r="BL18"/>
      <c r="BM18" t="str">
        <f t="shared" si="4"/>
        <v/>
      </c>
      <c r="BP18" t="str">
        <f t="shared" si="5"/>
        <v/>
      </c>
      <c r="BS18" t="str">
        <f t="shared" si="6"/>
        <v/>
      </c>
      <c r="BV18" t="str">
        <f t="shared" si="7"/>
        <v/>
      </c>
      <c r="BY18" t="str">
        <f t="shared" si="8"/>
        <v/>
      </c>
      <c r="CB18" t="str">
        <f t="shared" si="9"/>
        <v/>
      </c>
      <c r="CE18" t="str">
        <f t="shared" si="10"/>
        <v/>
      </c>
      <c r="CH18" t="str">
        <f t="shared" si="11"/>
        <v/>
      </c>
      <c r="CK18" t="str">
        <f t="shared" si="12"/>
        <v/>
      </c>
      <c r="CN18" t="str">
        <f t="shared" si="13"/>
        <v/>
      </c>
      <c r="CQ18" t="str">
        <f t="shared" si="14"/>
        <v/>
      </c>
      <c r="CT18" t="str">
        <f t="shared" si="15"/>
        <v/>
      </c>
      <c r="CW18" t="str">
        <f t="shared" si="16"/>
        <v/>
      </c>
      <c r="CZ18" t="str">
        <f t="shared" si="17"/>
        <v/>
      </c>
      <c r="DC18" t="str">
        <f t="shared" si="18"/>
        <v/>
      </c>
      <c r="DF18" t="str">
        <f t="shared" si="19"/>
        <v/>
      </c>
      <c r="ER18" t="str">
        <f t="shared" si="20"/>
        <v/>
      </c>
      <c r="ES18" t="str">
        <f t="shared" si="21"/>
        <v/>
      </c>
      <c r="ET18" t="str">
        <f t="shared" si="22"/>
        <v/>
      </c>
      <c r="EU18" t="str">
        <f t="shared" si="23"/>
        <v/>
      </c>
      <c r="EV18" t="str">
        <f t="shared" si="24"/>
        <v/>
      </c>
      <c r="EW18" t="str">
        <f t="shared" si="25"/>
        <v/>
      </c>
    </row>
    <row r="19" spans="1:153" x14ac:dyDescent="0.25">
      <c r="A19" s="67">
        <f>IF(B19="MATIERE",VLOOKUP($C19,MATIERE!$B$2:$K$601,10,0),IF(B19="MOA",VLOOKUP($C19,ATELIER!$B$2:$K$291,10,0),IF(B19="MOC",VLOOKUP($C19,CHANTIER!$B$2:$K$291,10,0),IF(B19="MP",VLOOKUP($C19,MINIPELLE!$B$2:$K$291,10,0),""))))</f>
        <v>41</v>
      </c>
      <c r="B19" t="s">
        <v>299</v>
      </c>
      <c r="C19" t="s">
        <v>144</v>
      </c>
      <c r="D19" t="s">
        <v>42</v>
      </c>
      <c r="E19">
        <v>8.1999999999999993</v>
      </c>
      <c r="H19">
        <v>10</v>
      </c>
      <c r="K19">
        <v>12</v>
      </c>
      <c r="N19">
        <v>13</v>
      </c>
      <c r="Q19">
        <v>14</v>
      </c>
      <c r="T19">
        <v>15</v>
      </c>
      <c r="W19">
        <v>16</v>
      </c>
      <c r="Z19">
        <v>17</v>
      </c>
      <c r="AC19">
        <v>18</v>
      </c>
      <c r="AF19">
        <v>20</v>
      </c>
      <c r="AI19">
        <v>22</v>
      </c>
      <c r="AL19">
        <v>23</v>
      </c>
      <c r="AO19">
        <v>22</v>
      </c>
      <c r="AR19">
        <v>24</v>
      </c>
      <c r="AU19">
        <v>25</v>
      </c>
      <c r="AX19">
        <v>26</v>
      </c>
      <c r="BA19">
        <v>28</v>
      </c>
      <c r="BD19">
        <v>26</v>
      </c>
      <c r="BG19" t="str">
        <f t="shared" si="2"/>
        <v xml:space="preserve">INSERT INTO SC_SystemeProduits(RefDimension,NomSysteme,typePresta,ligne,Quantite,formule,cte1,DateModif) values (1,'FV1','MOC',41,8.2,null,null,now());
</v>
      </c>
      <c r="BH19"/>
      <c r="BI19"/>
      <c r="BJ19" t="str">
        <f t="shared" si="3"/>
        <v xml:space="preserve">INSERT INTO SC_SystemeProduits(RefDimension,NomSysteme,typePresta,ligne,Quantite,formule,cte1,DateModif) values (2,'FV1','MOC',41,10,null,null,now());
</v>
      </c>
      <c r="BK19"/>
      <c r="BL19"/>
      <c r="BM19" t="str">
        <f t="shared" si="4"/>
        <v xml:space="preserve">INSERT INTO SC_SystemeProduits(RefDimension,NomSysteme,typePresta,ligne,Quantite,formule,cte1,DateModif) values (3,'FV1','MOC',41,12,null,null,now());
</v>
      </c>
      <c r="BP19" t="str">
        <f t="shared" si="5"/>
        <v xml:space="preserve">INSERT INTO SC_SystemeProduits(RefDimension,NomSysteme,typePresta,ligne,Quantite,formule,cte1,DateModif) values (4,'FV1','MOC',41,13,null,null,now());
</v>
      </c>
      <c r="BS19" t="str">
        <f t="shared" si="6"/>
        <v xml:space="preserve">INSERT INTO SC_SystemeProduits(RefDimension,NomSysteme,typePresta,ligne,Quantite,formule,cte1,DateModif) values (5,'FV1','MOC',41,14,null,null,now());
</v>
      </c>
      <c r="BV19" t="str">
        <f t="shared" si="7"/>
        <v xml:space="preserve">INSERT INTO SC_SystemeProduits(RefDimension,NomSysteme,typePresta,ligne,Quantite,formule,cte1,DateModif) values (6,'FV1','MOC',41,15,null,null,now());
</v>
      </c>
      <c r="BY19" t="str">
        <f t="shared" si="8"/>
        <v xml:space="preserve">INSERT INTO SC_SystemeProduits(RefDimension,NomSysteme,typePresta,ligne,Quantite,formule,cte1,DateModif) values (7,'FV1','MOC',41,16,null,null,now());
</v>
      </c>
      <c r="CB19" t="str">
        <f t="shared" si="9"/>
        <v xml:space="preserve">INSERT INTO SC_SystemeProduits(RefDimension,NomSysteme,typePresta,ligne,Quantite,formule,cte1,DateModif) values (8,'FV1','MOC',41,17,null,null,now());
</v>
      </c>
      <c r="CE19" t="str">
        <f t="shared" si="10"/>
        <v xml:space="preserve">INSERT INTO SC_SystemeProduits(RefDimension,NomSysteme,typePresta,ligne,Quantite,formule,cte1,DateModif) values (9,'FV1','MOC',41,18,null,null,now());
</v>
      </c>
      <c r="CH19" t="str">
        <f t="shared" si="11"/>
        <v xml:space="preserve">INSERT INTO SC_SystemeProduits(RefDimension,NomSysteme,typePresta,ligne,Quantite,formule,cte1,DateModif) values (10,'FV1','MOC',41,20,null,null,now());
</v>
      </c>
      <c r="CK19" t="str">
        <f t="shared" si="12"/>
        <v xml:space="preserve">INSERT INTO SC_SystemeProduits(RefDimension,NomSysteme,typePresta,ligne,Quantite,formule,cte1,DateModif) values (11,'FV1','MOC',41,22,null,null,now());
</v>
      </c>
      <c r="CN19" t="str">
        <f t="shared" si="13"/>
        <v xml:space="preserve">INSERT INTO SC_SystemeProduits(RefDimension,NomSysteme,typePresta,ligne,Quantite,formule,cte1,DateModif) values (12,'FV1','MOC',41,23,null,null,now());
</v>
      </c>
      <c r="CQ19" t="str">
        <f t="shared" si="14"/>
        <v xml:space="preserve">INSERT INTO SC_SystemeProduits(RefDimension,NomSysteme,typePresta,ligne,Quantite,formule,cte1,DateModif) values (13,'FV1','MOC',41,22,null,null,now());
</v>
      </c>
      <c r="CT19" t="str">
        <f t="shared" si="15"/>
        <v xml:space="preserve">INSERT INTO SC_SystemeProduits(RefDimension,NomSysteme,typePresta,ligne,Quantite,formule,cte1,DateModif) values (14,'FV1','MOC',41,24,null,null,now());
</v>
      </c>
      <c r="CW19" t="str">
        <f t="shared" si="16"/>
        <v xml:space="preserve">INSERT INTO SC_SystemeProduits(RefDimension,NomSysteme,typePresta,ligne,Quantite,formule,cte1,DateModif) values (15,'FV1','MOC',41,25,null,null,now());
</v>
      </c>
      <c r="CZ19" t="str">
        <f t="shared" si="17"/>
        <v xml:space="preserve">INSERT INTO SC_SystemeProduits(RefDimension,NomSysteme,typePresta,ligne,Quantite,formule,cte1,DateModif) values (16,'FV1','MOC',41,26,null,null,now());
</v>
      </c>
      <c r="DC19" t="str">
        <f t="shared" si="18"/>
        <v xml:space="preserve">INSERT INTO SC_SystemeProduits(RefDimension,NomSysteme,typePresta,ligne,Quantite,formule,cte1,DateModif) values (17,'FV1','MOC',41,28,null,null,now());
</v>
      </c>
      <c r="DF19" t="str">
        <f t="shared" si="19"/>
        <v xml:space="preserve">INSERT INTO SC_SystemeProduits(RefDimension,NomSysteme,typePresta,ligne,Quantite,formule,cte1,DateModif) values (18,'FV1','MOC',41,26,null,null,now());
</v>
      </c>
      <c r="ER19" t="str">
        <f t="shared" si="20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(13,'FV1','MOC',41,22,null,null,now());
',null,now());
</v>
      </c>
      <c r="ES19" t="str">
        <f t="shared" si="21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(13.'FV1'.'MOC'.41.22.null.null.now());
,null,null,now());
</v>
      </c>
      <c r="ET19" t="str">
        <f t="shared" si="22"/>
        <v/>
      </c>
      <c r="EU19" t="str">
        <f t="shared" si="23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(14,'FV1','MOC',41,24,null,null,now());
',null,now());
</v>
      </c>
      <c r="EV19" t="str">
        <f t="shared" si="24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(14.'FV1'.'MOC'.41.24.null.null.now());
,null,null,now());
</v>
      </c>
      <c r="EW19" t="str">
        <f t="shared" si="25"/>
        <v/>
      </c>
    </row>
    <row r="20" spans="1:153" x14ac:dyDescent="0.25">
      <c r="A20" s="67">
        <f>IF(B20="MATIERE",VLOOKUP($C20,MATIERE!$B$2:$K$601,10,0),IF(B20="MOA",VLOOKUP($C20,ATELIER!$B$2:$K$291,10,0),IF(B20="MOC",VLOOKUP($C20,CHANTIER!$B$2:$K$291,10,0),IF(B20="MP",VLOOKUP($C20,MINIPELLE!$B$2:$K$291,10,0),""))))</f>
        <v>44</v>
      </c>
      <c r="B20" t="s">
        <v>299</v>
      </c>
      <c r="C20" t="s">
        <v>149</v>
      </c>
      <c r="D20" t="s">
        <v>8</v>
      </c>
      <c r="E20">
        <v>4</v>
      </c>
      <c r="H20">
        <v>4</v>
      </c>
      <c r="K20">
        <v>4</v>
      </c>
      <c r="N20">
        <v>4</v>
      </c>
      <c r="Q20">
        <v>4</v>
      </c>
      <c r="T20">
        <v>4</v>
      </c>
      <c r="W20">
        <v>4</v>
      </c>
      <c r="Z20">
        <v>4</v>
      </c>
      <c r="AC20">
        <v>4</v>
      </c>
      <c r="AF20">
        <v>8</v>
      </c>
      <c r="AI20">
        <v>8</v>
      </c>
      <c r="AL20">
        <v>8</v>
      </c>
      <c r="AO20">
        <v>8</v>
      </c>
      <c r="AR20">
        <v>8</v>
      </c>
      <c r="AU20">
        <v>8</v>
      </c>
      <c r="AX20">
        <v>8</v>
      </c>
      <c r="BA20">
        <v>8</v>
      </c>
      <c r="BD20">
        <v>8</v>
      </c>
      <c r="BG20" t="str">
        <f t="shared" si="2"/>
        <v xml:space="preserve">INSERT INTO SC_SystemeProduits(RefDimension,NomSysteme,typePresta,ligne,Quantite,formule,cte1,DateModif) values (1,'FV1','MOC',44,4,null,null,now());
</v>
      </c>
      <c r="BH20"/>
      <c r="BI20"/>
      <c r="BJ20" t="str">
        <f t="shared" si="3"/>
        <v xml:space="preserve">INSERT INTO SC_SystemeProduits(RefDimension,NomSysteme,typePresta,ligne,Quantite,formule,cte1,DateModif) values (2,'FV1','MOC',44,4,null,null,now());
</v>
      </c>
      <c r="BK20"/>
      <c r="BL20"/>
      <c r="BM20" t="str">
        <f t="shared" si="4"/>
        <v xml:space="preserve">INSERT INTO SC_SystemeProduits(RefDimension,NomSysteme,typePresta,ligne,Quantite,formule,cte1,DateModif) values (3,'FV1','MOC',44,4,null,null,now());
</v>
      </c>
      <c r="BP20" t="str">
        <f t="shared" si="5"/>
        <v xml:space="preserve">INSERT INTO SC_SystemeProduits(RefDimension,NomSysteme,typePresta,ligne,Quantite,formule,cte1,DateModif) values (4,'FV1','MOC',44,4,null,null,now());
</v>
      </c>
      <c r="BS20" t="str">
        <f t="shared" si="6"/>
        <v xml:space="preserve">INSERT INTO SC_SystemeProduits(RefDimension,NomSysteme,typePresta,ligne,Quantite,formule,cte1,DateModif) values (5,'FV1','MOC',44,4,null,null,now());
</v>
      </c>
      <c r="BV20" t="str">
        <f t="shared" si="7"/>
        <v xml:space="preserve">INSERT INTO SC_SystemeProduits(RefDimension,NomSysteme,typePresta,ligne,Quantite,formule,cte1,DateModif) values (6,'FV1','MOC',44,4,null,null,now());
</v>
      </c>
      <c r="BY20" t="str">
        <f t="shared" si="8"/>
        <v xml:space="preserve">INSERT INTO SC_SystemeProduits(RefDimension,NomSysteme,typePresta,ligne,Quantite,formule,cte1,DateModif) values (7,'FV1','MOC',44,4,null,null,now());
</v>
      </c>
      <c r="CB20" t="str">
        <f t="shared" si="9"/>
        <v xml:space="preserve">INSERT INTO SC_SystemeProduits(RefDimension,NomSysteme,typePresta,ligne,Quantite,formule,cte1,DateModif) values (8,'FV1','MOC',44,4,null,null,now());
</v>
      </c>
      <c r="CE20" t="str">
        <f t="shared" si="10"/>
        <v xml:space="preserve">INSERT INTO SC_SystemeProduits(RefDimension,NomSysteme,typePresta,ligne,Quantite,formule,cte1,DateModif) values (9,'FV1','MOC',44,4,null,null,now());
</v>
      </c>
      <c r="CH20" t="str">
        <f t="shared" si="11"/>
        <v xml:space="preserve">INSERT INTO SC_SystemeProduits(RefDimension,NomSysteme,typePresta,ligne,Quantite,formule,cte1,DateModif) values (10,'FV1','MOC',44,8,null,null,now());
</v>
      </c>
      <c r="CK20" t="str">
        <f t="shared" si="12"/>
        <v xml:space="preserve">INSERT INTO SC_SystemeProduits(RefDimension,NomSysteme,typePresta,ligne,Quantite,formule,cte1,DateModif) values (11,'FV1','MOC',44,8,null,null,now());
</v>
      </c>
      <c r="CN20" t="str">
        <f t="shared" si="13"/>
        <v xml:space="preserve">INSERT INTO SC_SystemeProduits(RefDimension,NomSysteme,typePresta,ligne,Quantite,formule,cte1,DateModif) values (12,'FV1','MOC',44,8,null,null,now());
</v>
      </c>
      <c r="CQ20" t="str">
        <f t="shared" si="14"/>
        <v xml:space="preserve">INSERT INTO SC_SystemeProduits(RefDimension,NomSysteme,typePresta,ligne,Quantite,formule,cte1,DateModif) values (13,'FV1','MOC',44,8,null,null,now());
</v>
      </c>
      <c r="CT20" t="str">
        <f t="shared" si="15"/>
        <v xml:space="preserve">INSERT INTO SC_SystemeProduits(RefDimension,NomSysteme,typePresta,ligne,Quantite,formule,cte1,DateModif) values (14,'FV1','MOC',44,8,null,null,now());
</v>
      </c>
      <c r="CW20" t="str">
        <f t="shared" si="16"/>
        <v xml:space="preserve">INSERT INTO SC_SystemeProduits(RefDimension,NomSysteme,typePresta,ligne,Quantite,formule,cte1,DateModif) values (15,'FV1','MOC',44,8,null,null,now());
</v>
      </c>
      <c r="CZ20" t="str">
        <f t="shared" si="17"/>
        <v xml:space="preserve">INSERT INTO SC_SystemeProduits(RefDimension,NomSysteme,typePresta,ligne,Quantite,formule,cte1,DateModif) values (16,'FV1','MOC',44,8,null,null,now());
</v>
      </c>
      <c r="DC20" t="str">
        <f t="shared" si="18"/>
        <v xml:space="preserve">INSERT INTO SC_SystemeProduits(RefDimension,NomSysteme,typePresta,ligne,Quantite,formule,cte1,DateModif) values (17,'FV1','MOC',44,8,null,null,now());
</v>
      </c>
      <c r="DF20" t="str">
        <f t="shared" si="19"/>
        <v xml:space="preserve">INSERT INTO SC_SystemeProduits(RefDimension,NomSysteme,typePresta,ligne,Quantite,formule,cte1,DateModif) values (18,'FV1','MOC',44,8,null,null,now());
</v>
      </c>
      <c r="ER20" t="str">
        <f t="shared" si="20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(13,'FV1','MOC',44,8,null,null,now());
',null,now());
</v>
      </c>
      <c r="ES20" t="str">
        <f t="shared" si="21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(13.'FV1'.'MOC'.44.8.null.null.now());
,null,null,now());
</v>
      </c>
      <c r="ET20" t="str">
        <f t="shared" si="22"/>
        <v/>
      </c>
      <c r="EU20" t="str">
        <f t="shared" si="23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(14,'FV1','MOC',44,8,null,null,now());
',null,now());
</v>
      </c>
      <c r="EV20" t="str">
        <f t="shared" si="24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(14.'FV1'.'MOC'.44.8.null.null.now());
,null,null,now());
</v>
      </c>
      <c r="EW20" t="str">
        <f t="shared" si="25"/>
        <v/>
      </c>
    </row>
    <row r="21" spans="1:153" x14ac:dyDescent="0.25">
      <c r="A21" s="67">
        <f>IF(B21="MATIERE",VLOOKUP($C21,MATIERE!$B$2:$K$601,10,0),IF(B21="MOA",VLOOKUP($C21,ATELIER!$B$2:$K$291,10,0),IF(B21="MOC",VLOOKUP($C21,CHANTIER!$B$2:$K$291,10,0),IF(B21="MP",VLOOKUP($C21,MINIPELLE!$B$2:$K$291,10,0),""))))</f>
        <v>38</v>
      </c>
      <c r="B21" t="s">
        <v>299</v>
      </c>
      <c r="C21" t="s">
        <v>139</v>
      </c>
      <c r="D21" t="s">
        <v>42</v>
      </c>
      <c r="F21" s="14" t="s">
        <v>663</v>
      </c>
      <c r="G21" s="14" t="s">
        <v>632</v>
      </c>
      <c r="H21">
        <v>88</v>
      </c>
      <c r="I21" s="14" t="s">
        <v>663</v>
      </c>
      <c r="J21" s="14" t="s">
        <v>632</v>
      </c>
      <c r="K21">
        <v>105.60000000000001</v>
      </c>
      <c r="L21" s="14" t="s">
        <v>663</v>
      </c>
      <c r="M21" s="14" t="s">
        <v>632</v>
      </c>
      <c r="N21">
        <v>114.4</v>
      </c>
      <c r="O21" s="14" t="s">
        <v>663</v>
      </c>
      <c r="P21" s="14" t="s">
        <v>632</v>
      </c>
      <c r="Q21">
        <v>123.20000000000002</v>
      </c>
      <c r="R21" s="14" t="s">
        <v>663</v>
      </c>
      <c r="S21" s="14" t="s">
        <v>632</v>
      </c>
      <c r="T21">
        <v>132</v>
      </c>
      <c r="U21" s="14" t="s">
        <v>663</v>
      </c>
      <c r="V21" s="14" t="s">
        <v>632</v>
      </c>
      <c r="W21">
        <v>140.80000000000001</v>
      </c>
      <c r="X21" s="14" t="s">
        <v>663</v>
      </c>
      <c r="Y21" s="14" t="s">
        <v>632</v>
      </c>
      <c r="Z21">
        <v>149.60000000000002</v>
      </c>
      <c r="AA21" s="14" t="s">
        <v>663</v>
      </c>
      <c r="AB21" s="14" t="s">
        <v>632</v>
      </c>
      <c r="AC21">
        <v>158.4</v>
      </c>
      <c r="AD21" s="14" t="s">
        <v>663</v>
      </c>
      <c r="AE21" s="14" t="s">
        <v>632</v>
      </c>
      <c r="AF21">
        <v>176</v>
      </c>
      <c r="AG21" s="14" t="s">
        <v>663</v>
      </c>
      <c r="AH21" s="14" t="s">
        <v>632</v>
      </c>
      <c r="AI21">
        <v>193.60000000000002</v>
      </c>
      <c r="AJ21" s="14" t="s">
        <v>663</v>
      </c>
      <c r="AK21" s="14" t="s">
        <v>632</v>
      </c>
      <c r="AL21">
        <v>202.4</v>
      </c>
      <c r="AM21" s="14" t="s">
        <v>663</v>
      </c>
      <c r="AN21" s="14" t="s">
        <v>632</v>
      </c>
      <c r="AO21">
        <v>193.60000000000002</v>
      </c>
      <c r="AP21" s="14" t="s">
        <v>663</v>
      </c>
      <c r="AQ21" s="14" t="s">
        <v>632</v>
      </c>
      <c r="AR21">
        <v>211.20000000000002</v>
      </c>
      <c r="AS21" s="14" t="s">
        <v>663</v>
      </c>
      <c r="AT21" s="14" t="s">
        <v>632</v>
      </c>
      <c r="AU21">
        <v>220.00000000000003</v>
      </c>
      <c r="AV21" s="14" t="s">
        <v>663</v>
      </c>
      <c r="AW21" s="14" t="s">
        <v>632</v>
      </c>
      <c r="AX21">
        <v>228.8</v>
      </c>
      <c r="AY21" s="14" t="s">
        <v>663</v>
      </c>
      <c r="AZ21" s="14" t="s">
        <v>632</v>
      </c>
      <c r="BA21">
        <v>246.40000000000003</v>
      </c>
      <c r="BB21" s="14" t="s">
        <v>663</v>
      </c>
      <c r="BC21" s="14" t="s">
        <v>632</v>
      </c>
      <c r="BD21">
        <v>228.8</v>
      </c>
      <c r="BE21" s="14" t="s">
        <v>663</v>
      </c>
      <c r="BF21" s="14" t="s">
        <v>632</v>
      </c>
      <c r="BG21" t="str">
        <f t="shared" si="2"/>
        <v xml:space="preserve">INSERT INTO SC_SystemeProduits(RefDimension,NomSysteme,typePresta,ligne,Quantite,formule,cte1,DateModif) values (1,'FV1','MOC',38,null,'8.8*CTE1','PERIMETRE',now());
</v>
      </c>
      <c r="BH21"/>
      <c r="BI21"/>
      <c r="BJ21" t="str">
        <f t="shared" si="3"/>
        <v xml:space="preserve">INSERT INTO SC_SystemeProduits(RefDimension,NomSysteme,typePresta,ligne,Quantite,formule,cte1,DateModif) values (2,'FV1','MOC',38,null,'8.8*CTE1','PERIMETRE',now());
</v>
      </c>
      <c r="BK21"/>
      <c r="BL21"/>
      <c r="BM21" t="str">
        <f t="shared" si="4"/>
        <v xml:space="preserve">INSERT INTO SC_SystemeProduits(RefDimension,NomSysteme,typePresta,ligne,Quantite,formule,cte1,DateModif) values (3,'FV1','MOC',38,null,'8.8*CTE1','PERIMETRE',now());
</v>
      </c>
      <c r="BP21" t="str">
        <f t="shared" si="5"/>
        <v xml:space="preserve">INSERT INTO SC_SystemeProduits(RefDimension,NomSysteme,typePresta,ligne,Quantite,formule,cte1,DateModif) values (4,'FV1','MOC',38,null,'8.8*CTE1','PERIMETRE',now());
</v>
      </c>
      <c r="BS21" t="str">
        <f t="shared" si="6"/>
        <v xml:space="preserve">INSERT INTO SC_SystemeProduits(RefDimension,NomSysteme,typePresta,ligne,Quantite,formule,cte1,DateModif) values (5,'FV1','MOC',38,null,'8.8*CTE1','PERIMETRE',now());
</v>
      </c>
      <c r="BV21" t="str">
        <f t="shared" si="7"/>
        <v xml:space="preserve">INSERT INTO SC_SystemeProduits(RefDimension,NomSysteme,typePresta,ligne,Quantite,formule,cte1,DateModif) values (6,'FV1','MOC',38,null,'8.8*CTE1','PERIMETRE',now());
</v>
      </c>
      <c r="BY21" t="str">
        <f t="shared" si="8"/>
        <v xml:space="preserve">INSERT INTO SC_SystemeProduits(RefDimension,NomSysteme,typePresta,ligne,Quantite,formule,cte1,DateModif) values (7,'FV1','MOC',38,null,'8.8*CTE1','PERIMETRE',now());
</v>
      </c>
      <c r="CB21" t="str">
        <f t="shared" si="9"/>
        <v xml:space="preserve">INSERT INTO SC_SystemeProduits(RefDimension,NomSysteme,typePresta,ligne,Quantite,formule,cte1,DateModif) values (8,'FV1','MOC',38,null,'8.8*CTE1','PERIMETRE',now());
</v>
      </c>
      <c r="CE21" t="str">
        <f t="shared" si="10"/>
        <v xml:space="preserve">INSERT INTO SC_SystemeProduits(RefDimension,NomSysteme,typePresta,ligne,Quantite,formule,cte1,DateModif) values (9,'FV1','MOC',38,null,'8.8*CTE1','PERIMETRE',now());
</v>
      </c>
      <c r="CH21" t="str">
        <f t="shared" si="11"/>
        <v xml:space="preserve">INSERT INTO SC_SystemeProduits(RefDimension,NomSysteme,typePresta,ligne,Quantite,formule,cte1,DateModif) values (10,'FV1','MOC',38,null,'8.8*CTE1','PERIMETRE',now());
</v>
      </c>
      <c r="CK21" t="str">
        <f t="shared" si="12"/>
        <v xml:space="preserve">INSERT INTO SC_SystemeProduits(RefDimension,NomSysteme,typePresta,ligne,Quantite,formule,cte1,DateModif) values (11,'FV1','MOC',38,null,'8.8*CTE1','PERIMETRE',now());
</v>
      </c>
      <c r="CN21" t="str">
        <f t="shared" si="13"/>
        <v xml:space="preserve">INSERT INTO SC_SystemeProduits(RefDimension,NomSysteme,typePresta,ligne,Quantite,formule,cte1,DateModif) values (12,'FV1','MOC',38,null,'8.8*CTE1','PERIMETRE',now());
</v>
      </c>
      <c r="CQ21" t="str">
        <f t="shared" si="14"/>
        <v xml:space="preserve">INSERT INTO SC_SystemeProduits(RefDimension,NomSysteme,typePresta,ligne,Quantite,formule,cte1,DateModif) values (13,'FV1','MOC',38,null,'8.8*CTE1','PERIMETRE',now());
</v>
      </c>
      <c r="CT21" t="str">
        <f t="shared" si="15"/>
        <v xml:space="preserve">INSERT INTO SC_SystemeProduits(RefDimension,NomSysteme,typePresta,ligne,Quantite,formule,cte1,DateModif) values (14,'FV1','MOC',38,null,'8.8*CTE1','PERIMETRE',now());
</v>
      </c>
      <c r="CW21" t="str">
        <f t="shared" si="16"/>
        <v xml:space="preserve">INSERT INTO SC_SystemeProduits(RefDimension,NomSysteme,typePresta,ligne,Quantite,formule,cte1,DateModif) values (15,'FV1','MOC',38,null,'8.8*CTE1','PERIMETRE',now());
</v>
      </c>
      <c r="CZ21" t="str">
        <f t="shared" si="17"/>
        <v xml:space="preserve">INSERT INTO SC_SystemeProduits(RefDimension,NomSysteme,typePresta,ligne,Quantite,formule,cte1,DateModif) values (16,'FV1','MOC',38,null,'8.8*CTE1','PERIMETRE',now());
</v>
      </c>
      <c r="DC21" t="str">
        <f t="shared" si="18"/>
        <v xml:space="preserve">INSERT INTO SC_SystemeProduits(RefDimension,NomSysteme,typePresta,ligne,Quantite,formule,cte1,DateModif) values (17,'FV1','MOC',38,null,'8.8*CTE1','PERIMETRE',now());
</v>
      </c>
      <c r="DF21" t="str">
        <f t="shared" si="19"/>
        <v xml:space="preserve">INSERT INTO SC_SystemeProduits(RefDimension,NomSysteme,typePresta,ligne,Quantite,formule,cte1,DateModif) values (18,'FV1','MOC',38,null,'8.8*CTE1','PERIMETRE',now());
</v>
      </c>
      <c r="ER21" t="str">
        <f t="shared" si="20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(13,'FV1','MOC',38,null,'8.8*CTE1','PERIMETRE',now());
',null,now());
</v>
      </c>
      <c r="ES21" t="str">
        <f t="shared" si="21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(13.'FV1'.'MOC'.38.null.'8.8*CTE1'.'PERIMETRE'.now());
,null,null,now());
</v>
      </c>
      <c r="ET21" t="str">
        <f t="shared" si="22"/>
        <v/>
      </c>
      <c r="EU21" t="str">
        <f t="shared" si="23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(14,'FV1','MOC',38,null,'8.8*CTE1','PERIMETRE',now());
',null,now());
</v>
      </c>
      <c r="EV21" t="str">
        <f t="shared" si="24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(14.'FV1'.'MOC'.38.null.'8.8*CTE1'.'PERIMETRE'.now());
,null,null,now());
</v>
      </c>
      <c r="EW21" t="str">
        <f t="shared" si="25"/>
        <v/>
      </c>
    </row>
    <row r="22" spans="1:153" x14ac:dyDescent="0.25">
      <c r="A22" s="67">
        <f>IF(B22="MATIERE",VLOOKUP($C22,MATIERE!$B$2:$K$601,10,0),IF(B22="MOA",VLOOKUP($C22,ATELIER!$B$2:$K$291,10,0),IF(B22="MOC",VLOOKUP($C22,CHANTIER!$B$2:$K$291,10,0),IF(B22="MP",VLOOKUP($C22,MINIPELLE!$B$2:$K$291,10,0),""))))</f>
        <v>40</v>
      </c>
      <c r="B22" t="s">
        <v>299</v>
      </c>
      <c r="C22" t="s">
        <v>142</v>
      </c>
      <c r="D22" t="s">
        <v>42</v>
      </c>
      <c r="F22" s="14" t="s">
        <v>665</v>
      </c>
      <c r="G22" s="14" t="s">
        <v>632</v>
      </c>
      <c r="H22">
        <v>10.3</v>
      </c>
      <c r="I22" s="14" t="s">
        <v>665</v>
      </c>
      <c r="J22" s="14" t="s">
        <v>632</v>
      </c>
      <c r="K22">
        <v>12.3</v>
      </c>
      <c r="L22" s="14" t="s">
        <v>665</v>
      </c>
      <c r="M22" s="14" t="s">
        <v>632</v>
      </c>
      <c r="N22">
        <v>13.3</v>
      </c>
      <c r="O22" s="14" t="s">
        <v>665</v>
      </c>
      <c r="P22" s="14" t="s">
        <v>632</v>
      </c>
      <c r="Q22">
        <v>14.3</v>
      </c>
      <c r="R22" s="14" t="s">
        <v>665</v>
      </c>
      <c r="S22" s="14" t="s">
        <v>632</v>
      </c>
      <c r="T22">
        <v>15.3</v>
      </c>
      <c r="U22" s="14" t="s">
        <v>665</v>
      </c>
      <c r="V22" s="14" t="s">
        <v>632</v>
      </c>
      <c r="W22">
        <v>16.3</v>
      </c>
      <c r="X22" s="14" t="s">
        <v>665</v>
      </c>
      <c r="Y22" s="14" t="s">
        <v>632</v>
      </c>
      <c r="Z22">
        <v>17.3</v>
      </c>
      <c r="AA22" s="14" t="s">
        <v>665</v>
      </c>
      <c r="AB22" s="14" t="s">
        <v>632</v>
      </c>
      <c r="AC22">
        <v>18.3</v>
      </c>
      <c r="AD22" s="14" t="s">
        <v>665</v>
      </c>
      <c r="AE22" s="14" t="s">
        <v>632</v>
      </c>
      <c r="AF22">
        <v>20.3</v>
      </c>
      <c r="AG22" s="14" t="s">
        <v>665</v>
      </c>
      <c r="AH22" s="14" t="s">
        <v>632</v>
      </c>
      <c r="AI22">
        <v>22.3</v>
      </c>
      <c r="AJ22" s="14" t="s">
        <v>665</v>
      </c>
      <c r="AK22" s="14" t="s">
        <v>632</v>
      </c>
      <c r="AL22">
        <v>23.3</v>
      </c>
      <c r="AM22" s="14" t="s">
        <v>665</v>
      </c>
      <c r="AN22" s="14" t="s">
        <v>632</v>
      </c>
      <c r="AO22">
        <v>22.3</v>
      </c>
      <c r="AP22" s="14" t="s">
        <v>665</v>
      </c>
      <c r="AQ22" s="14" t="s">
        <v>632</v>
      </c>
      <c r="AR22">
        <v>24.3</v>
      </c>
      <c r="AS22" s="14" t="s">
        <v>665</v>
      </c>
      <c r="AT22" s="14" t="s">
        <v>632</v>
      </c>
      <c r="AU22">
        <v>25.3</v>
      </c>
      <c r="AV22" s="14" t="s">
        <v>665</v>
      </c>
      <c r="AW22" s="14" t="s">
        <v>632</v>
      </c>
      <c r="AX22">
        <v>26.3</v>
      </c>
      <c r="AY22" s="14" t="s">
        <v>665</v>
      </c>
      <c r="AZ22" s="14" t="s">
        <v>632</v>
      </c>
      <c r="BA22">
        <v>28.3</v>
      </c>
      <c r="BB22" s="14" t="s">
        <v>665</v>
      </c>
      <c r="BC22" s="14" t="s">
        <v>632</v>
      </c>
      <c r="BD22">
        <v>26.3</v>
      </c>
      <c r="BE22" s="14" t="s">
        <v>665</v>
      </c>
      <c r="BF22" s="14" t="s">
        <v>632</v>
      </c>
      <c r="BG22" t="str">
        <f t="shared" si="2"/>
        <v xml:space="preserve">INSERT INTO SC_SystemeProduits(RefDimension,NomSysteme,typePresta,ligne,Quantite,formule,cte1,DateModif) values (1,'FV1','MOC',40,null,'CTE1+0.3','PERIMETRE',now());
</v>
      </c>
      <c r="BH22"/>
      <c r="BI22"/>
      <c r="BJ22" t="str">
        <f t="shared" si="3"/>
        <v xml:space="preserve">INSERT INTO SC_SystemeProduits(RefDimension,NomSysteme,typePresta,ligne,Quantite,formule,cte1,DateModif) values (2,'FV1','MOC',40,null,'CTE1+0.3','PERIMETRE',now());
</v>
      </c>
      <c r="BK22"/>
      <c r="BL22"/>
      <c r="BM22" t="str">
        <f t="shared" si="4"/>
        <v xml:space="preserve">INSERT INTO SC_SystemeProduits(RefDimension,NomSysteme,typePresta,ligne,Quantite,formule,cte1,DateModif) values (3,'FV1','MOC',40,null,'CTE1+0.3','PERIMETRE',now());
</v>
      </c>
      <c r="BP22" t="str">
        <f t="shared" si="5"/>
        <v xml:space="preserve">INSERT INTO SC_SystemeProduits(RefDimension,NomSysteme,typePresta,ligne,Quantite,formule,cte1,DateModif) values (4,'FV1','MOC',40,null,'CTE1+0.3','PERIMETRE',now());
</v>
      </c>
      <c r="BS22" t="str">
        <f t="shared" si="6"/>
        <v xml:space="preserve">INSERT INTO SC_SystemeProduits(RefDimension,NomSysteme,typePresta,ligne,Quantite,formule,cte1,DateModif) values (5,'FV1','MOC',40,null,'CTE1+0.3','PERIMETRE',now());
</v>
      </c>
      <c r="BV22" t="str">
        <f t="shared" si="7"/>
        <v xml:space="preserve">INSERT INTO SC_SystemeProduits(RefDimension,NomSysteme,typePresta,ligne,Quantite,formule,cte1,DateModif) values (6,'FV1','MOC',40,null,'CTE1+0.3','PERIMETRE',now());
</v>
      </c>
      <c r="BY22" t="str">
        <f t="shared" si="8"/>
        <v xml:space="preserve">INSERT INTO SC_SystemeProduits(RefDimension,NomSysteme,typePresta,ligne,Quantite,formule,cte1,DateModif) values (7,'FV1','MOC',40,null,'CTE1+0.3','PERIMETRE',now());
</v>
      </c>
      <c r="CB22" t="str">
        <f t="shared" si="9"/>
        <v xml:space="preserve">INSERT INTO SC_SystemeProduits(RefDimension,NomSysteme,typePresta,ligne,Quantite,formule,cte1,DateModif) values (8,'FV1','MOC',40,null,'CTE1+0.3','PERIMETRE',now());
</v>
      </c>
      <c r="CE22" t="str">
        <f t="shared" si="10"/>
        <v xml:space="preserve">INSERT INTO SC_SystemeProduits(RefDimension,NomSysteme,typePresta,ligne,Quantite,formule,cte1,DateModif) values (9,'FV1','MOC',40,null,'CTE1+0.3','PERIMETRE',now());
</v>
      </c>
      <c r="CH22" t="str">
        <f t="shared" si="11"/>
        <v xml:space="preserve">INSERT INTO SC_SystemeProduits(RefDimension,NomSysteme,typePresta,ligne,Quantite,formule,cte1,DateModif) values (10,'FV1','MOC',40,null,'CTE1+0.3','PERIMETRE',now());
</v>
      </c>
      <c r="CK22" t="str">
        <f t="shared" si="12"/>
        <v xml:space="preserve">INSERT INTO SC_SystemeProduits(RefDimension,NomSysteme,typePresta,ligne,Quantite,formule,cte1,DateModif) values (11,'FV1','MOC',40,null,'CTE1+0.3','PERIMETRE',now());
</v>
      </c>
      <c r="CN22" t="str">
        <f t="shared" si="13"/>
        <v xml:space="preserve">INSERT INTO SC_SystemeProduits(RefDimension,NomSysteme,typePresta,ligne,Quantite,formule,cte1,DateModif) values (12,'FV1','MOC',40,null,'CTE1+0.3','PERIMETRE',now());
</v>
      </c>
      <c r="CQ22" t="str">
        <f t="shared" si="14"/>
        <v xml:space="preserve">INSERT INTO SC_SystemeProduits(RefDimension,NomSysteme,typePresta,ligne,Quantite,formule,cte1,DateModif) values (13,'FV1','MOC',40,null,'CTE1+0.3','PERIMETRE',now());
</v>
      </c>
      <c r="CT22" t="str">
        <f t="shared" si="15"/>
        <v xml:space="preserve">INSERT INTO SC_SystemeProduits(RefDimension,NomSysteme,typePresta,ligne,Quantite,formule,cte1,DateModif) values (14,'FV1','MOC',40,null,'CTE1+0.3','PERIMETRE',now());
</v>
      </c>
      <c r="CW22" t="str">
        <f t="shared" si="16"/>
        <v xml:space="preserve">INSERT INTO SC_SystemeProduits(RefDimension,NomSysteme,typePresta,ligne,Quantite,formule,cte1,DateModif) values (15,'FV1','MOC',40,null,'CTE1+0.3','PERIMETRE',now());
</v>
      </c>
      <c r="CZ22" t="str">
        <f t="shared" si="17"/>
        <v xml:space="preserve">INSERT INTO SC_SystemeProduits(RefDimension,NomSysteme,typePresta,ligne,Quantite,formule,cte1,DateModif) values (16,'FV1','MOC',40,null,'CTE1+0.3','PERIMETRE',now());
</v>
      </c>
      <c r="DC22" t="str">
        <f t="shared" si="18"/>
        <v xml:space="preserve">INSERT INTO SC_SystemeProduits(RefDimension,NomSysteme,typePresta,ligne,Quantite,formule,cte1,DateModif) values (17,'FV1','MOC',40,null,'CTE1+0.3','PERIMETRE',now());
</v>
      </c>
      <c r="DF22" t="str">
        <f t="shared" si="19"/>
        <v xml:space="preserve">INSERT INTO SC_SystemeProduits(RefDimension,NomSysteme,typePresta,ligne,Quantite,formule,cte1,DateModif) values (18,'FV1','MOC',40,null,'CTE1+0.3','PERIMETRE',now());
</v>
      </c>
      <c r="ER22" t="str">
        <f t="shared" si="20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(13,'FV1','MOC',40,null,'CTE1+0.3','PERIMETRE',now());
',null,now());
</v>
      </c>
      <c r="ES22" t="str">
        <f t="shared" si="21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(13.'FV1'.'MOC'.40.null.'CTE1+0.3'.'PERIMETRE'.now());
,null,null,now());
</v>
      </c>
      <c r="ET22" t="str">
        <f t="shared" si="22"/>
        <v/>
      </c>
      <c r="EU22" t="str">
        <f t="shared" si="23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(14,'FV1','MOC',40,null,'CTE1+0.3','PERIMETRE',now());
',null,now());
</v>
      </c>
      <c r="EV22" t="str">
        <f t="shared" si="24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(14.'FV1'.'MOC'.40.null.'CTE1+0.3'.'PERIMETRE'.now());
,null,null,now());
</v>
      </c>
      <c r="EW22" t="str">
        <f t="shared" si="25"/>
        <v/>
      </c>
    </row>
    <row r="23" spans="1:153" x14ac:dyDescent="0.25">
      <c r="A23" s="67">
        <f>IF(B23="MATIERE",VLOOKUP($C23,MATIERE!$B$2:$K$601,10,0),IF(B23="MOA",VLOOKUP($C23,ATELIER!$B$2:$K$291,10,0),IF(B23="MOC",VLOOKUP($C23,CHANTIER!$B$2:$K$291,10,0),IF(B23="MP",VLOOKUP($C23,MINIPELLE!$B$2:$K$291,10,0),""))))</f>
        <v>39</v>
      </c>
      <c r="B23" t="s">
        <v>299</v>
      </c>
      <c r="C23" t="s">
        <v>140</v>
      </c>
      <c r="D23" t="s">
        <v>42</v>
      </c>
      <c r="F23" s="14" t="s">
        <v>666</v>
      </c>
      <c r="G23" s="14" t="s">
        <v>668</v>
      </c>
      <c r="H23">
        <v>4</v>
      </c>
      <c r="I23" s="14" t="s">
        <v>666</v>
      </c>
      <c r="J23" s="14" t="s">
        <v>668</v>
      </c>
      <c r="K23">
        <v>4</v>
      </c>
      <c r="L23" s="14" t="s">
        <v>666</v>
      </c>
      <c r="M23" s="14" t="s">
        <v>668</v>
      </c>
      <c r="N23">
        <v>4</v>
      </c>
      <c r="O23" s="14" t="s">
        <v>666</v>
      </c>
      <c r="P23" s="14" t="s">
        <v>668</v>
      </c>
      <c r="Q23">
        <v>6</v>
      </c>
      <c r="R23" s="14" t="s">
        <v>666</v>
      </c>
      <c r="S23" s="14" t="s">
        <v>668</v>
      </c>
      <c r="T23">
        <v>7</v>
      </c>
      <c r="U23" s="14" t="s">
        <v>666</v>
      </c>
      <c r="V23" s="14" t="s">
        <v>668</v>
      </c>
      <c r="W23">
        <v>8</v>
      </c>
      <c r="X23" s="14" t="s">
        <v>666</v>
      </c>
      <c r="Y23" s="14" t="s">
        <v>668</v>
      </c>
      <c r="Z23">
        <v>8</v>
      </c>
      <c r="AA23" s="14" t="s">
        <v>666</v>
      </c>
      <c r="AB23" s="14" t="s">
        <v>668</v>
      </c>
      <c r="AC23">
        <v>8</v>
      </c>
      <c r="AD23" s="14" t="s">
        <v>666</v>
      </c>
      <c r="AE23" s="14" t="s">
        <v>668</v>
      </c>
      <c r="AF23">
        <v>8</v>
      </c>
      <c r="AG23" s="14" t="s">
        <v>666</v>
      </c>
      <c r="AH23" s="14" t="s">
        <v>668</v>
      </c>
      <c r="AI23">
        <v>6</v>
      </c>
      <c r="AJ23" s="14" t="s">
        <v>666</v>
      </c>
      <c r="AK23" s="14" t="s">
        <v>668</v>
      </c>
      <c r="AL23">
        <v>7</v>
      </c>
      <c r="AM23" s="14" t="s">
        <v>666</v>
      </c>
      <c r="AN23" s="14" t="s">
        <v>668</v>
      </c>
      <c r="AO23">
        <v>8</v>
      </c>
      <c r="AP23" s="14" t="s">
        <v>666</v>
      </c>
      <c r="AQ23" s="14" t="s">
        <v>668</v>
      </c>
      <c r="AR23">
        <v>8</v>
      </c>
      <c r="AS23" s="14" t="s">
        <v>666</v>
      </c>
      <c r="AT23" s="14" t="s">
        <v>668</v>
      </c>
      <c r="AU23">
        <v>9</v>
      </c>
      <c r="AV23" s="14" t="s">
        <v>666</v>
      </c>
      <c r="AW23" s="14" t="s">
        <v>668</v>
      </c>
      <c r="AX23">
        <v>8</v>
      </c>
      <c r="AY23" s="14" t="s">
        <v>666</v>
      </c>
      <c r="AZ23" s="14" t="s">
        <v>668</v>
      </c>
      <c r="BA23">
        <v>8</v>
      </c>
      <c r="BB23" s="14" t="s">
        <v>666</v>
      </c>
      <c r="BC23" s="14" t="s">
        <v>668</v>
      </c>
      <c r="BD23">
        <v>10</v>
      </c>
      <c r="BE23" s="14" t="s">
        <v>666</v>
      </c>
      <c r="BF23" s="14" t="s">
        <v>668</v>
      </c>
      <c r="BG23" t="str">
        <f t="shared" si="2"/>
        <v xml:space="preserve">INSERT INTO SC_SystemeProduits(RefDimension,NomSysteme,typePresta,ligne,Quantite,formule,cte1,DateModif) values (1,'FV1','MOC',39,null,'2*CTE1','LONGUEUR',now());
</v>
      </c>
      <c r="BH23"/>
      <c r="BI23"/>
      <c r="BJ23" t="str">
        <f t="shared" si="3"/>
        <v xml:space="preserve">INSERT INTO SC_SystemeProduits(RefDimension,NomSysteme,typePresta,ligne,Quantite,formule,cte1,DateModif) values (2,'FV1','MOC',39,null,'2*CTE1','LONGUEUR',now());
</v>
      </c>
      <c r="BK23"/>
      <c r="BL23"/>
      <c r="BM23" t="str">
        <f t="shared" si="4"/>
        <v xml:space="preserve">INSERT INTO SC_SystemeProduits(RefDimension,NomSysteme,typePresta,ligne,Quantite,formule,cte1,DateModif) values (3,'FV1','MOC',39,null,'2*CTE1','LONGUEUR',now());
</v>
      </c>
      <c r="BP23" t="str">
        <f t="shared" si="5"/>
        <v xml:space="preserve">INSERT INTO SC_SystemeProduits(RefDimension,NomSysteme,typePresta,ligne,Quantite,formule,cte1,DateModif) values (4,'FV1','MOC',39,null,'2*CTE1','LONGUEUR',now());
</v>
      </c>
      <c r="BS23" t="str">
        <f t="shared" si="6"/>
        <v xml:space="preserve">INSERT INTO SC_SystemeProduits(RefDimension,NomSysteme,typePresta,ligne,Quantite,formule,cte1,DateModif) values (5,'FV1','MOC',39,null,'2*CTE1','LONGUEUR',now());
</v>
      </c>
      <c r="BV23" t="str">
        <f t="shared" si="7"/>
        <v xml:space="preserve">INSERT INTO SC_SystemeProduits(RefDimension,NomSysteme,typePresta,ligne,Quantite,formule,cte1,DateModif) values (6,'FV1','MOC',39,null,'2*CTE1','LONGUEUR',now());
</v>
      </c>
      <c r="BY23" t="str">
        <f t="shared" si="8"/>
        <v xml:space="preserve">INSERT INTO SC_SystemeProduits(RefDimension,NomSysteme,typePresta,ligne,Quantite,formule,cte1,DateModif) values (7,'FV1','MOC',39,null,'2*CTE1','LONGUEUR',now());
</v>
      </c>
      <c r="CB23" t="str">
        <f t="shared" si="9"/>
        <v xml:space="preserve">INSERT INTO SC_SystemeProduits(RefDimension,NomSysteme,typePresta,ligne,Quantite,formule,cte1,DateModif) values (8,'FV1','MOC',39,null,'2*CTE1','LONGUEUR',now());
</v>
      </c>
      <c r="CE23" t="str">
        <f t="shared" si="10"/>
        <v xml:space="preserve">INSERT INTO SC_SystemeProduits(RefDimension,NomSysteme,typePresta,ligne,Quantite,formule,cte1,DateModif) values (9,'FV1','MOC',39,null,'2*CTE1','LONGUEUR',now());
</v>
      </c>
      <c r="CH23" t="str">
        <f t="shared" si="11"/>
        <v xml:space="preserve">INSERT INTO SC_SystemeProduits(RefDimension,NomSysteme,typePresta,ligne,Quantite,formule,cte1,DateModif) values (10,'FV1','MOC',39,null,'2*CTE1','LONGUEUR',now());
</v>
      </c>
      <c r="CK23" t="str">
        <f t="shared" si="12"/>
        <v xml:space="preserve">INSERT INTO SC_SystemeProduits(RefDimension,NomSysteme,typePresta,ligne,Quantite,formule,cte1,DateModif) values (11,'FV1','MOC',39,null,'2*CTE1','LONGUEUR',now());
</v>
      </c>
      <c r="CN23" t="str">
        <f t="shared" si="13"/>
        <v xml:space="preserve">INSERT INTO SC_SystemeProduits(RefDimension,NomSysteme,typePresta,ligne,Quantite,formule,cte1,DateModif) values (12,'FV1','MOC',39,null,'2*CTE1','LONGUEUR',now());
</v>
      </c>
      <c r="CQ23" t="str">
        <f t="shared" si="14"/>
        <v xml:space="preserve">INSERT INTO SC_SystemeProduits(RefDimension,NomSysteme,typePresta,ligne,Quantite,formule,cte1,DateModif) values (13,'FV1','MOC',39,null,'2*CTE1','LONGUEUR',now());
</v>
      </c>
      <c r="CT23" t="str">
        <f t="shared" si="15"/>
        <v xml:space="preserve">INSERT INTO SC_SystemeProduits(RefDimension,NomSysteme,typePresta,ligne,Quantite,formule,cte1,DateModif) values (14,'FV1','MOC',39,null,'2*CTE1','LONGUEUR',now());
</v>
      </c>
      <c r="CW23" t="str">
        <f t="shared" si="16"/>
        <v xml:space="preserve">INSERT INTO SC_SystemeProduits(RefDimension,NomSysteme,typePresta,ligne,Quantite,formule,cte1,DateModif) values (15,'FV1','MOC',39,null,'2*CTE1','LONGUEUR',now());
</v>
      </c>
      <c r="CZ23" t="str">
        <f t="shared" si="17"/>
        <v xml:space="preserve">INSERT INTO SC_SystemeProduits(RefDimension,NomSysteme,typePresta,ligne,Quantite,formule,cte1,DateModif) values (16,'FV1','MOC',39,null,'2*CTE1','LONGUEUR',now());
</v>
      </c>
      <c r="DC23" t="str">
        <f t="shared" si="18"/>
        <v xml:space="preserve">INSERT INTO SC_SystemeProduits(RefDimension,NomSysteme,typePresta,ligne,Quantite,formule,cte1,DateModif) values (17,'FV1','MOC',39,null,'2*CTE1','LONGUEUR',now());
</v>
      </c>
      <c r="DF23" t="str">
        <f t="shared" si="19"/>
        <v xml:space="preserve">INSERT INTO SC_SystemeProduits(RefDimension,NomSysteme,typePresta,ligne,Quantite,formule,cte1,DateModif) values (18,'FV1','MOC',39,null,'2*CTE1','LONGUEUR',now());
</v>
      </c>
      <c r="ER23" t="str">
        <f t="shared" si="20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(13,'FV1','MOC',39,null,'2*CTE1','LONGUEUR',now());
',null,now());
</v>
      </c>
      <c r="ES23" t="str">
        <f t="shared" si="21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(13.'FV1'.'MOC'.39.null.'2*CTE1'.'LONGUEUR'.now());
,null,null,now());
</v>
      </c>
      <c r="ET23" t="str">
        <f t="shared" si="22"/>
        <v/>
      </c>
      <c r="EU23" t="str">
        <f t="shared" si="23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(14,'FV1','MOC',39,null,'2*CTE1','LONGUEUR',now());
',null,now());
</v>
      </c>
      <c r="EV23" t="str">
        <f t="shared" si="24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(14.'FV1'.'MOC'.39.null.'2*CTE1'.'LONGUEUR'.now());
,null,null,now());
</v>
      </c>
      <c r="EW23" t="str">
        <f t="shared" si="25"/>
        <v/>
      </c>
    </row>
    <row r="24" spans="1:153" x14ac:dyDescent="0.25">
      <c r="A24" s="67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153" ht="57" x14ac:dyDescent="0.25">
      <c r="A25" s="67">
        <f>IF(B25="MATIERE",VLOOKUP($C25,MATIERE!$B$2:$K$601,10,0),IF(B25="MOA",VLOOKUP($C25,ATELIER!$B$2:$K$291,10,0),IF(B25="MOC",VLOOKUP($C25,CHANTIER!$B$2:$K$291,10,0),IF(B25="MP",VLOOKUP($C25,MINIPELLE!$B$2:$K$291,10,0),""))))</f>
        <v>94</v>
      </c>
      <c r="B25" s="89" t="s">
        <v>299</v>
      </c>
      <c r="C25" s="60" t="s">
        <v>2055</v>
      </c>
      <c r="F25" s="69" t="s">
        <v>689</v>
      </c>
      <c r="G25" s="69" t="s">
        <v>668</v>
      </c>
      <c r="H25" s="89"/>
      <c r="I25" s="69" t="s">
        <v>689</v>
      </c>
      <c r="J25" s="69" t="s">
        <v>668</v>
      </c>
      <c r="K25" s="89"/>
      <c r="L25" s="69" t="s">
        <v>689</v>
      </c>
      <c r="M25" s="69" t="s">
        <v>668</v>
      </c>
      <c r="N25" s="89"/>
      <c r="O25" s="69" t="s">
        <v>689</v>
      </c>
      <c r="P25" s="69" t="s">
        <v>668</v>
      </c>
      <c r="Q25" s="89"/>
      <c r="R25" s="69" t="s">
        <v>689</v>
      </c>
      <c r="S25" s="69" t="s">
        <v>668</v>
      </c>
      <c r="T25" s="89"/>
      <c r="U25" s="69" t="s">
        <v>689</v>
      </c>
      <c r="V25" s="69" t="s">
        <v>668</v>
      </c>
      <c r="W25" s="89"/>
      <c r="X25" s="69" t="s">
        <v>689</v>
      </c>
      <c r="Y25" s="69" t="s">
        <v>668</v>
      </c>
      <c r="Z25" s="89"/>
      <c r="AA25" s="69" t="s">
        <v>689</v>
      </c>
      <c r="AB25" s="69" t="s">
        <v>668</v>
      </c>
      <c r="AC25" s="89"/>
      <c r="AD25" s="69" t="s">
        <v>689</v>
      </c>
      <c r="AE25" s="69" t="s">
        <v>668</v>
      </c>
      <c r="AF25" s="89"/>
      <c r="AG25" s="69" t="s">
        <v>689</v>
      </c>
      <c r="AH25" s="69" t="s">
        <v>668</v>
      </c>
      <c r="AI25" s="89"/>
      <c r="AJ25" s="69" t="s">
        <v>689</v>
      </c>
      <c r="AK25" s="69" t="s">
        <v>668</v>
      </c>
      <c r="AL25" s="89"/>
      <c r="AM25" s="69" t="s">
        <v>689</v>
      </c>
      <c r="AN25" s="69" t="s">
        <v>668</v>
      </c>
      <c r="AO25" s="89"/>
      <c r="AP25" s="69" t="s">
        <v>689</v>
      </c>
      <c r="AQ25" s="69" t="s">
        <v>668</v>
      </c>
      <c r="AR25" s="89"/>
      <c r="AS25" s="69" t="s">
        <v>689</v>
      </c>
      <c r="AT25" s="69" t="s">
        <v>668</v>
      </c>
      <c r="AU25" s="89"/>
      <c r="AV25" s="69" t="s">
        <v>689</v>
      </c>
      <c r="AW25" s="69" t="s">
        <v>668</v>
      </c>
      <c r="AX25" s="89"/>
      <c r="AY25" s="69" t="s">
        <v>689</v>
      </c>
      <c r="AZ25" s="69" t="s">
        <v>668</v>
      </c>
      <c r="BA25" s="89"/>
      <c r="BB25" s="69" t="s">
        <v>689</v>
      </c>
      <c r="BC25" s="69" t="s">
        <v>668</v>
      </c>
      <c r="BD25" s="89"/>
      <c r="BE25" s="69" t="s">
        <v>689</v>
      </c>
      <c r="BF25" s="69" t="s">
        <v>668</v>
      </c>
    </row>
    <row r="26" spans="1:153" x14ac:dyDescent="0.25">
      <c r="A26" s="67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153" x14ac:dyDescent="0.25">
      <c r="A27" s="67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153" x14ac:dyDescent="0.25">
      <c r="A28" s="67">
        <f>IF(B28="MATIERE",VLOOKUP($C28,MATIERE!$B$2:$K$601,10,0),IF(B28="MOA",VLOOKUP($C28,ATELIER!$B$2:$K$291,10,0),IF(B28="MOC",VLOOKUP($C28,CHANTIER!$B$2:$K$291,10,0),IF(B28="MP",VLOOKUP($C28,MINIPELLE!$B$2:$K$291,10,0),""))))</f>
        <v>558</v>
      </c>
      <c r="B28" s="89" t="s">
        <v>295</v>
      </c>
      <c r="C28" s="125" t="s">
        <v>2037</v>
      </c>
      <c r="E28" s="91"/>
      <c r="F28" s="90"/>
      <c r="G28" s="90"/>
      <c r="H28" s="91">
        <v>1</v>
      </c>
      <c r="I28" s="90"/>
      <c r="J28" s="90"/>
      <c r="K28" s="91"/>
      <c r="L28" s="90"/>
      <c r="M28" s="90"/>
      <c r="N28" s="91"/>
      <c r="O28" s="90"/>
      <c r="P28" s="90"/>
      <c r="Q28" s="91"/>
      <c r="R28" s="90"/>
      <c r="S28" s="90"/>
      <c r="T28" s="91"/>
      <c r="U28" s="90"/>
      <c r="V28" s="90"/>
      <c r="W28" s="91"/>
      <c r="X28" s="90"/>
      <c r="Y28" s="90"/>
      <c r="Z28" s="91"/>
      <c r="AA28" s="90"/>
      <c r="AB28" s="90"/>
      <c r="AC28" s="91"/>
      <c r="AD28" s="90"/>
      <c r="AE28" s="90"/>
      <c r="AF28" s="91"/>
      <c r="AG28" s="90"/>
      <c r="AH28" s="90"/>
      <c r="AI28" s="91"/>
      <c r="AJ28" s="90"/>
      <c r="AK28" s="90"/>
      <c r="AL28" s="91"/>
      <c r="AM28" s="90"/>
      <c r="AN28" s="90"/>
      <c r="AO28" s="91"/>
      <c r="AP28" s="90"/>
      <c r="AQ28" s="90"/>
      <c r="AR28" s="91"/>
      <c r="AS28" s="90"/>
      <c r="AT28" s="90"/>
      <c r="AU28" s="91"/>
      <c r="AV28" s="90"/>
      <c r="AW28" s="90"/>
      <c r="AX28" s="91"/>
      <c r="AY28" s="90"/>
      <c r="AZ28" s="90"/>
      <c r="BA28" s="91"/>
      <c r="BB28" s="90"/>
      <c r="BC28" s="90"/>
      <c r="BD28" s="91"/>
      <c r="BE28" s="90"/>
      <c r="BF28" s="90"/>
    </row>
    <row r="29" spans="1:153" x14ac:dyDescent="0.25">
      <c r="A29" s="67">
        <f>IF(B29="MATIERE",VLOOKUP($C29,MATIERE!$B$2:$K$601,10,0),IF(B29="MOA",VLOOKUP($C29,ATELIER!$B$2:$K$291,10,0),IF(B29="MOC",VLOOKUP($C29,CHANTIER!$B$2:$K$291,10,0),IF(B29="MP",VLOOKUP($C29,MINIPELLE!$B$2:$K$291,10,0),""))))</f>
        <v>559</v>
      </c>
      <c r="B29" s="89" t="s">
        <v>295</v>
      </c>
      <c r="C29" s="125" t="s">
        <v>2038</v>
      </c>
      <c r="E29" s="91"/>
      <c r="F29" s="90"/>
      <c r="G29" s="90"/>
      <c r="H29" s="91"/>
      <c r="I29" s="90"/>
      <c r="J29" s="90"/>
      <c r="K29" s="91">
        <v>1</v>
      </c>
      <c r="L29" s="90"/>
      <c r="M29" s="90"/>
      <c r="N29" s="91"/>
      <c r="O29" s="90"/>
      <c r="P29" s="90"/>
      <c r="Q29" s="91"/>
      <c r="R29" s="90"/>
      <c r="S29" s="90"/>
      <c r="T29" s="91"/>
      <c r="U29" s="90"/>
      <c r="V29" s="90"/>
      <c r="W29" s="91"/>
      <c r="X29" s="90"/>
      <c r="Y29" s="90"/>
      <c r="Z29" s="91"/>
      <c r="AA29" s="90"/>
      <c r="AB29" s="90"/>
      <c r="AC29" s="91"/>
      <c r="AD29" s="90"/>
      <c r="AE29" s="90"/>
      <c r="AF29" s="91"/>
      <c r="AG29" s="90"/>
      <c r="AH29" s="90"/>
      <c r="AI29" s="91"/>
      <c r="AJ29" s="90"/>
      <c r="AK29" s="90"/>
      <c r="AL29" s="91"/>
      <c r="AM29" s="90"/>
      <c r="AN29" s="90"/>
      <c r="AO29" s="91"/>
      <c r="AP29" s="90"/>
      <c r="AQ29" s="90"/>
      <c r="AR29" s="91"/>
      <c r="AS29" s="90"/>
      <c r="AT29" s="90"/>
      <c r="AU29" s="91"/>
      <c r="AV29" s="90"/>
      <c r="AW29" s="90"/>
      <c r="AX29" s="91"/>
      <c r="AY29" s="90"/>
      <c r="AZ29" s="90"/>
      <c r="BA29" s="91"/>
      <c r="BB29" s="90"/>
      <c r="BC29" s="90"/>
      <c r="BD29" s="91"/>
      <c r="BE29" s="90"/>
      <c r="BF29" s="90"/>
    </row>
    <row r="30" spans="1:153" x14ac:dyDescent="0.25">
      <c r="A30" s="67">
        <f>IF(B30="MATIERE",VLOOKUP($C30,MATIERE!$B$2:$K$601,10,0),IF(B30="MOA",VLOOKUP($C30,ATELIER!$B$2:$K$291,10,0),IF(B30="MOC",VLOOKUP($C30,CHANTIER!$B$2:$K$291,10,0),IF(B30="MP",VLOOKUP($C30,MINIPELLE!$B$2:$K$291,10,0),""))))</f>
        <v>560</v>
      </c>
      <c r="B30" s="89" t="s">
        <v>295</v>
      </c>
      <c r="C30" s="125" t="s">
        <v>2039</v>
      </c>
      <c r="E30" s="91"/>
      <c r="F30" s="90"/>
      <c r="G30" s="90"/>
      <c r="H30" s="91"/>
      <c r="I30" s="90"/>
      <c r="J30" s="90"/>
      <c r="K30" s="91"/>
      <c r="L30" s="90"/>
      <c r="M30" s="90"/>
      <c r="N30" s="91">
        <v>1</v>
      </c>
      <c r="O30" s="90"/>
      <c r="P30" s="90"/>
      <c r="Q30" s="91"/>
      <c r="R30" s="90"/>
      <c r="S30" s="90"/>
      <c r="T30" s="91"/>
      <c r="U30" s="90"/>
      <c r="V30" s="90"/>
      <c r="W30" s="91"/>
      <c r="X30" s="90"/>
      <c r="Y30" s="90"/>
      <c r="Z30" s="91"/>
      <c r="AA30" s="90"/>
      <c r="AB30" s="90"/>
      <c r="AC30" s="91"/>
      <c r="AD30" s="90"/>
      <c r="AE30" s="90"/>
      <c r="AF30" s="91"/>
      <c r="AG30" s="90"/>
      <c r="AH30" s="90"/>
      <c r="AI30" s="91"/>
      <c r="AJ30" s="90"/>
      <c r="AK30" s="90"/>
      <c r="AL30" s="91"/>
      <c r="AM30" s="90"/>
      <c r="AN30" s="90"/>
      <c r="AO30" s="91"/>
      <c r="AP30" s="90"/>
      <c r="AQ30" s="90"/>
      <c r="AR30" s="91"/>
      <c r="AS30" s="90"/>
      <c r="AT30" s="90"/>
      <c r="AU30" s="91"/>
      <c r="AV30" s="90"/>
      <c r="AW30" s="90"/>
      <c r="AX30" s="91"/>
      <c r="AY30" s="90"/>
      <c r="AZ30" s="90"/>
      <c r="BA30" s="91"/>
      <c r="BB30" s="90"/>
      <c r="BC30" s="90"/>
      <c r="BD30" s="91"/>
      <c r="BE30" s="90"/>
      <c r="BF30" s="90"/>
    </row>
    <row r="31" spans="1:153" x14ac:dyDescent="0.25">
      <c r="A31" s="67">
        <f>IF(B31="MATIERE",VLOOKUP($C31,MATIERE!$B$2:$K$601,10,0),IF(B31="MOA",VLOOKUP($C31,ATELIER!$B$2:$K$291,10,0),IF(B31="MOC",VLOOKUP($C31,CHANTIER!$B$2:$K$291,10,0),IF(B31="MP",VLOOKUP($C31,MINIPELLE!$B$2:$K$291,10,0),""))))</f>
        <v>561</v>
      </c>
      <c r="B31" s="89" t="s">
        <v>295</v>
      </c>
      <c r="C31" s="125" t="s">
        <v>2040</v>
      </c>
      <c r="E31" s="91"/>
      <c r="F31" s="90"/>
      <c r="G31" s="90"/>
      <c r="H31" s="91"/>
      <c r="I31" s="90"/>
      <c r="J31" s="90"/>
      <c r="K31" s="91"/>
      <c r="L31" s="90"/>
      <c r="M31" s="90"/>
      <c r="N31" s="91"/>
      <c r="O31" s="90"/>
      <c r="P31" s="90"/>
      <c r="Q31" s="91">
        <v>1</v>
      </c>
      <c r="R31" s="90"/>
      <c r="S31" s="90"/>
      <c r="T31" s="91"/>
      <c r="U31" s="90"/>
      <c r="V31" s="90"/>
      <c r="W31" s="91"/>
      <c r="X31" s="90"/>
      <c r="Y31" s="90"/>
      <c r="Z31" s="91"/>
      <c r="AA31" s="90"/>
      <c r="AB31" s="90"/>
      <c r="AC31" s="91"/>
      <c r="AD31" s="90"/>
      <c r="AE31" s="90"/>
      <c r="AF31" s="91"/>
      <c r="AG31" s="90"/>
      <c r="AH31" s="90"/>
      <c r="AI31" s="91"/>
      <c r="AJ31" s="90"/>
      <c r="AK31" s="90"/>
      <c r="AL31" s="91"/>
      <c r="AM31" s="90"/>
      <c r="AN31" s="90"/>
      <c r="AO31" s="91"/>
      <c r="AP31" s="90"/>
      <c r="AQ31" s="90"/>
      <c r="AR31" s="91"/>
      <c r="AS31" s="90"/>
      <c r="AT31" s="90"/>
      <c r="AU31" s="91"/>
      <c r="AV31" s="90"/>
      <c r="AW31" s="90"/>
      <c r="AX31" s="91"/>
      <c r="AY31" s="90"/>
      <c r="AZ31" s="90"/>
      <c r="BA31" s="91"/>
      <c r="BB31" s="90"/>
      <c r="BC31" s="90"/>
      <c r="BD31" s="91"/>
      <c r="BE31" s="90"/>
      <c r="BF31" s="90"/>
    </row>
    <row r="32" spans="1:153" x14ac:dyDescent="0.25">
      <c r="A32" s="67">
        <f>IF(B32="MATIERE",VLOOKUP($C32,MATIERE!$B$2:$K$601,10,0),IF(B32="MOA",VLOOKUP($C32,ATELIER!$B$2:$K$291,10,0),IF(B32="MOC",VLOOKUP($C32,CHANTIER!$B$2:$K$291,10,0),IF(B32="MP",VLOOKUP($C32,MINIPELLE!$B$2:$K$291,10,0),""))))</f>
        <v>563</v>
      </c>
      <c r="B32" s="89" t="s">
        <v>295</v>
      </c>
      <c r="C32" s="125" t="s">
        <v>2042</v>
      </c>
      <c r="E32" s="91"/>
      <c r="F32" s="90"/>
      <c r="G32" s="90"/>
      <c r="H32" s="91"/>
      <c r="I32" s="90"/>
      <c r="J32" s="90"/>
      <c r="K32" s="91"/>
      <c r="L32" s="90"/>
      <c r="M32" s="90"/>
      <c r="N32" s="91"/>
      <c r="O32" s="90"/>
      <c r="P32" s="90"/>
      <c r="Q32" s="91"/>
      <c r="R32" s="90"/>
      <c r="S32" s="90"/>
      <c r="T32" s="91">
        <v>1</v>
      </c>
      <c r="U32" s="90"/>
      <c r="V32" s="90"/>
      <c r="W32" s="91"/>
      <c r="X32" s="90"/>
      <c r="Y32" s="90"/>
      <c r="Z32" s="91"/>
      <c r="AA32" s="90"/>
      <c r="AB32" s="90"/>
      <c r="AC32" s="91"/>
      <c r="AD32" s="90"/>
      <c r="AE32" s="90"/>
      <c r="AF32" s="91"/>
      <c r="AG32" s="90"/>
      <c r="AH32" s="90"/>
      <c r="AI32" s="91"/>
      <c r="AJ32" s="90"/>
      <c r="AK32" s="90"/>
      <c r="AL32" s="91"/>
      <c r="AM32" s="90"/>
      <c r="AN32" s="90"/>
      <c r="AO32" s="91"/>
      <c r="AP32" s="90"/>
      <c r="AQ32" s="90"/>
      <c r="AR32" s="91"/>
      <c r="AS32" s="90"/>
      <c r="AT32" s="90"/>
      <c r="AU32" s="91"/>
      <c r="AV32" s="90"/>
      <c r="AW32" s="90"/>
      <c r="AX32" s="91"/>
      <c r="AY32" s="90"/>
      <c r="AZ32" s="90"/>
      <c r="BA32" s="91"/>
      <c r="BB32" s="90"/>
      <c r="BC32" s="90"/>
      <c r="BD32" s="91"/>
      <c r="BE32" s="90"/>
      <c r="BF32" s="90"/>
    </row>
    <row r="33" spans="1:58" x14ac:dyDescent="0.25">
      <c r="A33" s="67">
        <f>IF(B33="MATIERE",VLOOKUP($C33,MATIERE!$B$2:$K$601,10,0),IF(B33="MOA",VLOOKUP($C33,ATELIER!$B$2:$K$291,10,0),IF(B33="MOC",VLOOKUP($C33,CHANTIER!$B$2:$K$291,10,0),IF(B33="MP",VLOOKUP($C33,MINIPELLE!$B$2:$K$291,10,0),""))))</f>
        <v>564</v>
      </c>
      <c r="B33" s="89" t="s">
        <v>295</v>
      </c>
      <c r="C33" s="125" t="s">
        <v>2043</v>
      </c>
      <c r="E33" s="91"/>
      <c r="F33" s="90"/>
      <c r="G33" s="90"/>
      <c r="H33" s="91"/>
      <c r="I33" s="90"/>
      <c r="J33" s="90"/>
      <c r="K33" s="91"/>
      <c r="L33" s="90"/>
      <c r="M33" s="90"/>
      <c r="N33" s="91"/>
      <c r="O33" s="90"/>
      <c r="P33" s="90"/>
      <c r="Q33" s="91"/>
      <c r="R33" s="90"/>
      <c r="S33" s="90"/>
      <c r="T33" s="91"/>
      <c r="U33" s="90"/>
      <c r="V33" s="90"/>
      <c r="W33" s="91">
        <v>1</v>
      </c>
      <c r="X33" s="90"/>
      <c r="Y33" s="90"/>
      <c r="Z33" s="91"/>
      <c r="AA33" s="90"/>
      <c r="AB33" s="90"/>
      <c r="AC33" s="91"/>
      <c r="AD33" s="90"/>
      <c r="AE33" s="90"/>
      <c r="AF33" s="91"/>
      <c r="AG33" s="90"/>
      <c r="AH33" s="90"/>
      <c r="AI33" s="91"/>
      <c r="AJ33" s="90"/>
      <c r="AK33" s="90"/>
      <c r="AL33" s="91"/>
      <c r="AM33" s="90"/>
      <c r="AN33" s="90"/>
      <c r="AO33" s="91"/>
      <c r="AP33" s="90"/>
      <c r="AQ33" s="90"/>
      <c r="AR33" s="91"/>
      <c r="AS33" s="90"/>
      <c r="AT33" s="90"/>
      <c r="AU33" s="91"/>
      <c r="AV33" s="90"/>
      <c r="AW33" s="90"/>
      <c r="AX33" s="91"/>
      <c r="AY33" s="90"/>
      <c r="AZ33" s="90"/>
      <c r="BA33" s="91"/>
      <c r="BB33" s="90"/>
      <c r="BC33" s="90"/>
      <c r="BD33" s="91"/>
      <c r="BE33" s="90"/>
      <c r="BF33" s="90"/>
    </row>
    <row r="34" spans="1:58" x14ac:dyDescent="0.25">
      <c r="A34" s="67">
        <f>IF(B34="MATIERE",VLOOKUP($C34,MATIERE!$B$2:$K$601,10,0),IF(B34="MOA",VLOOKUP($C34,ATELIER!$B$2:$K$291,10,0),IF(B34="MOC",VLOOKUP($C34,CHANTIER!$B$2:$K$291,10,0),IF(B34="MP",VLOOKUP($C34,MINIPELLE!$B$2:$K$291,10,0),""))))</f>
        <v>565</v>
      </c>
      <c r="B34" s="89" t="s">
        <v>295</v>
      </c>
      <c r="C34" s="125" t="s">
        <v>2044</v>
      </c>
      <c r="E34" s="91"/>
      <c r="F34" s="90"/>
      <c r="G34" s="90"/>
      <c r="H34" s="91"/>
      <c r="I34" s="90"/>
      <c r="J34" s="90"/>
      <c r="K34" s="91"/>
      <c r="L34" s="90"/>
      <c r="M34" s="90"/>
      <c r="N34" s="91"/>
      <c r="O34" s="90"/>
      <c r="P34" s="90"/>
      <c r="Q34" s="91"/>
      <c r="R34" s="90"/>
      <c r="S34" s="90"/>
      <c r="T34" s="91"/>
      <c r="U34" s="90"/>
      <c r="V34" s="90"/>
      <c r="W34" s="91"/>
      <c r="X34" s="90"/>
      <c r="Y34" s="90"/>
      <c r="Z34" s="91">
        <v>1</v>
      </c>
      <c r="AA34" s="90"/>
      <c r="AB34" s="90"/>
      <c r="AC34" s="91"/>
      <c r="AD34" s="90"/>
      <c r="AE34" s="90"/>
      <c r="AF34" s="91"/>
      <c r="AG34" s="90"/>
      <c r="AH34" s="90"/>
      <c r="AI34" s="91"/>
      <c r="AJ34" s="90"/>
      <c r="AK34" s="90"/>
      <c r="AL34" s="91"/>
      <c r="AM34" s="90"/>
      <c r="AN34" s="90"/>
      <c r="AO34" s="91"/>
      <c r="AP34" s="90"/>
      <c r="AQ34" s="90"/>
      <c r="AR34" s="91"/>
      <c r="AS34" s="90"/>
      <c r="AT34" s="90"/>
      <c r="AU34" s="91"/>
      <c r="AV34" s="90"/>
      <c r="AW34" s="90"/>
      <c r="AX34" s="91"/>
      <c r="AY34" s="90"/>
      <c r="AZ34" s="90"/>
      <c r="BA34" s="91"/>
      <c r="BB34" s="90"/>
      <c r="BC34" s="90"/>
      <c r="BD34" s="91"/>
      <c r="BE34" s="90"/>
      <c r="BF34" s="90"/>
    </row>
    <row r="35" spans="1:58" x14ac:dyDescent="0.25">
      <c r="A35" s="67">
        <f>IF(B35="MATIERE",VLOOKUP($C35,MATIERE!$B$2:$K$601,10,0),IF(B35="MOA",VLOOKUP($C35,ATELIER!$B$2:$K$291,10,0),IF(B35="MOC",VLOOKUP($C35,CHANTIER!$B$2:$K$291,10,0),IF(B35="MP",VLOOKUP($C35,MINIPELLE!$B$2:$K$291,10,0),""))))</f>
        <v>566</v>
      </c>
      <c r="B35" s="89" t="s">
        <v>295</v>
      </c>
      <c r="C35" s="125" t="s">
        <v>2045</v>
      </c>
      <c r="E35" s="91"/>
      <c r="F35" s="90"/>
      <c r="G35" s="90"/>
      <c r="H35" s="91"/>
      <c r="I35" s="90"/>
      <c r="J35" s="90"/>
      <c r="K35" s="91"/>
      <c r="L35" s="90"/>
      <c r="M35" s="90"/>
      <c r="N35" s="91"/>
      <c r="O35" s="90"/>
      <c r="P35" s="90"/>
      <c r="Q35" s="91"/>
      <c r="R35" s="90"/>
      <c r="S35" s="90"/>
      <c r="T35" s="91"/>
      <c r="U35" s="90"/>
      <c r="V35" s="90"/>
      <c r="W35" s="91"/>
      <c r="X35" s="90"/>
      <c r="Y35" s="90"/>
      <c r="Z35" s="91"/>
      <c r="AA35" s="90"/>
      <c r="AB35" s="90"/>
      <c r="AC35" s="91">
        <v>1</v>
      </c>
      <c r="AD35" s="90"/>
      <c r="AE35" s="90"/>
      <c r="AF35" s="91"/>
      <c r="AG35" s="90"/>
      <c r="AH35" s="90"/>
      <c r="AI35" s="91"/>
      <c r="AJ35" s="90"/>
      <c r="AK35" s="90"/>
      <c r="AL35" s="91"/>
      <c r="AM35" s="90"/>
      <c r="AN35" s="90"/>
      <c r="AO35" s="91"/>
      <c r="AP35" s="90"/>
      <c r="AQ35" s="90"/>
      <c r="AR35" s="91"/>
      <c r="AS35" s="90"/>
      <c r="AT35" s="90"/>
      <c r="AU35" s="91"/>
      <c r="AV35" s="90"/>
      <c r="AW35" s="90"/>
      <c r="AX35" s="91"/>
      <c r="AY35" s="90"/>
      <c r="AZ35" s="90"/>
      <c r="BA35" s="91"/>
      <c r="BB35" s="90"/>
      <c r="BC35" s="90"/>
      <c r="BD35" s="91"/>
      <c r="BE35" s="90"/>
      <c r="BF35" s="90"/>
    </row>
    <row r="36" spans="1:58" x14ac:dyDescent="0.25">
      <c r="A36" s="67">
        <f>IF(B36="MATIERE",VLOOKUP($C36,MATIERE!$B$2:$K$601,10,0),IF(B36="MOA",VLOOKUP($C36,ATELIER!$B$2:$K$291,10,0),IF(B36="MOC",VLOOKUP($C36,CHANTIER!$B$2:$K$291,10,0),IF(B36="MP",VLOOKUP($C36,MINIPELLE!$B$2:$K$291,10,0),""))))</f>
        <v>567</v>
      </c>
      <c r="B36" s="89" t="s">
        <v>295</v>
      </c>
      <c r="C36" s="125" t="s">
        <v>2046</v>
      </c>
      <c r="E36" s="91"/>
      <c r="F36" s="90"/>
      <c r="G36" s="90"/>
      <c r="H36" s="91"/>
      <c r="I36" s="90"/>
      <c r="J36" s="90"/>
      <c r="K36" s="91"/>
      <c r="L36" s="90"/>
      <c r="M36" s="90"/>
      <c r="N36" s="91"/>
      <c r="O36" s="90"/>
      <c r="P36" s="90"/>
      <c r="Q36" s="91"/>
      <c r="R36" s="90"/>
      <c r="S36" s="90"/>
      <c r="T36" s="91"/>
      <c r="U36" s="90"/>
      <c r="V36" s="90"/>
      <c r="W36" s="91"/>
      <c r="X36" s="90"/>
      <c r="Y36" s="90"/>
      <c r="Z36" s="91"/>
      <c r="AA36" s="90"/>
      <c r="AB36" s="90"/>
      <c r="AC36" s="91"/>
      <c r="AD36" s="90"/>
      <c r="AE36" s="90"/>
      <c r="AF36" s="91">
        <v>1</v>
      </c>
      <c r="AG36" s="90"/>
      <c r="AH36" s="90"/>
      <c r="AI36" s="91"/>
      <c r="AJ36" s="90"/>
      <c r="AK36" s="90"/>
      <c r="AL36" s="91"/>
      <c r="AM36" s="90"/>
      <c r="AN36" s="90"/>
      <c r="AO36" s="91"/>
      <c r="AP36" s="90"/>
      <c r="AQ36" s="90"/>
      <c r="AR36" s="91"/>
      <c r="AS36" s="90"/>
      <c r="AT36" s="90"/>
      <c r="AU36" s="91"/>
      <c r="AV36" s="90"/>
      <c r="AW36" s="90"/>
      <c r="AX36" s="91"/>
      <c r="AY36" s="90"/>
      <c r="AZ36" s="90"/>
      <c r="BA36" s="91"/>
      <c r="BB36" s="90"/>
      <c r="BC36" s="90"/>
      <c r="BD36" s="91"/>
      <c r="BE36" s="90"/>
      <c r="BF36" s="90"/>
    </row>
    <row r="37" spans="1:58" x14ac:dyDescent="0.25">
      <c r="A37" s="67">
        <f>IF(B37="MATIERE",VLOOKUP($C37,MATIERE!$B$2:$K$601,10,0),IF(B37="MOA",VLOOKUP($C37,ATELIER!$B$2:$K$291,10,0),IF(B37="MOC",VLOOKUP($C37,CHANTIER!$B$2:$K$291,10,0),IF(B37="MP",VLOOKUP($C37,MINIPELLE!$B$2:$K$291,10,0),""))))</f>
        <v>568</v>
      </c>
      <c r="B37" s="89" t="s">
        <v>295</v>
      </c>
      <c r="C37" s="125" t="s">
        <v>2047</v>
      </c>
      <c r="E37" s="91"/>
      <c r="F37" s="90"/>
      <c r="G37" s="90"/>
      <c r="H37" s="91"/>
      <c r="I37" s="90"/>
      <c r="J37" s="90"/>
      <c r="K37" s="91"/>
      <c r="L37" s="90"/>
      <c r="M37" s="90"/>
      <c r="N37" s="91"/>
      <c r="O37" s="90"/>
      <c r="P37" s="90"/>
      <c r="Q37" s="91"/>
      <c r="R37" s="90"/>
      <c r="S37" s="90"/>
      <c r="T37" s="91"/>
      <c r="U37" s="90"/>
      <c r="V37" s="90"/>
      <c r="W37" s="91"/>
      <c r="X37" s="90"/>
      <c r="Y37" s="90"/>
      <c r="Z37" s="91"/>
      <c r="AA37" s="90"/>
      <c r="AB37" s="90"/>
      <c r="AC37" s="91"/>
      <c r="AD37" s="90"/>
      <c r="AE37" s="90"/>
      <c r="AF37" s="91"/>
      <c r="AG37" s="90"/>
      <c r="AH37" s="90"/>
      <c r="AI37" s="91">
        <v>1</v>
      </c>
      <c r="AJ37" s="90"/>
      <c r="AK37" s="90"/>
      <c r="AL37" s="91"/>
      <c r="AM37" s="90"/>
      <c r="AN37" s="90"/>
      <c r="AO37" s="91"/>
      <c r="AP37" s="90"/>
      <c r="AQ37" s="90"/>
      <c r="AR37" s="91"/>
      <c r="AS37" s="90"/>
      <c r="AT37" s="90"/>
      <c r="AU37" s="91"/>
      <c r="AV37" s="90"/>
      <c r="AW37" s="90"/>
      <c r="AX37" s="91"/>
      <c r="AY37" s="90"/>
      <c r="AZ37" s="90"/>
      <c r="BA37" s="91"/>
      <c r="BB37" s="90"/>
      <c r="BC37" s="90"/>
      <c r="BD37" s="91"/>
      <c r="BE37" s="90"/>
      <c r="BF37" s="90"/>
    </row>
    <row r="38" spans="1:58" x14ac:dyDescent="0.25">
      <c r="A38" s="67">
        <f>IF(B38="MATIERE",VLOOKUP($C38,MATIERE!$B$2:$K$601,10,0),IF(B38="MOA",VLOOKUP($C38,ATELIER!$B$2:$K$291,10,0),IF(B38="MOC",VLOOKUP($C38,CHANTIER!$B$2:$K$291,10,0),IF(B38="MP",VLOOKUP($C38,MINIPELLE!$B$2:$K$291,10,0),""))))</f>
        <v>569</v>
      </c>
      <c r="B38" s="89" t="s">
        <v>295</v>
      </c>
      <c r="C38" s="125" t="s">
        <v>2048</v>
      </c>
      <c r="E38" s="91"/>
      <c r="F38" s="90"/>
      <c r="G38" s="90"/>
      <c r="H38" s="91"/>
      <c r="I38" s="90"/>
      <c r="J38" s="90"/>
      <c r="K38" s="91"/>
      <c r="L38" s="90"/>
      <c r="M38" s="90"/>
      <c r="N38" s="91"/>
      <c r="O38" s="90"/>
      <c r="P38" s="90"/>
      <c r="Q38" s="91"/>
      <c r="R38" s="90"/>
      <c r="S38" s="90"/>
      <c r="T38" s="91"/>
      <c r="U38" s="90"/>
      <c r="V38" s="90"/>
      <c r="W38" s="91"/>
      <c r="X38" s="90"/>
      <c r="Y38" s="90"/>
      <c r="Z38" s="91"/>
      <c r="AA38" s="90"/>
      <c r="AB38" s="90"/>
      <c r="AC38" s="91"/>
      <c r="AD38" s="90"/>
      <c r="AE38" s="90"/>
      <c r="AF38" s="91"/>
      <c r="AG38" s="90"/>
      <c r="AH38" s="90"/>
      <c r="AI38" s="91"/>
      <c r="AJ38" s="90"/>
      <c r="AK38" s="90"/>
      <c r="AL38" s="91">
        <v>1</v>
      </c>
      <c r="AM38" s="90"/>
      <c r="AN38" s="90"/>
      <c r="AO38" s="91"/>
      <c r="AP38" s="90"/>
      <c r="AQ38" s="90"/>
      <c r="AR38" s="91"/>
      <c r="AS38" s="90"/>
      <c r="AT38" s="90"/>
      <c r="AU38" s="91"/>
      <c r="AV38" s="90"/>
      <c r="AW38" s="90"/>
      <c r="AX38" s="91"/>
      <c r="AY38" s="90"/>
      <c r="AZ38" s="90"/>
      <c r="BA38" s="91"/>
      <c r="BB38" s="90"/>
      <c r="BC38" s="90"/>
      <c r="BD38" s="91"/>
      <c r="BE38" s="90"/>
      <c r="BF38" s="90"/>
    </row>
    <row r="39" spans="1:58" x14ac:dyDescent="0.25">
      <c r="A39" s="67">
        <f>IF(B39="MATIERE",VLOOKUP($C39,MATIERE!$B$2:$K$601,10,0),IF(B39="MOA",VLOOKUP($C39,ATELIER!$B$2:$K$291,10,0),IF(B39="MOC",VLOOKUP($C39,CHANTIER!$B$2:$K$291,10,0),IF(B39="MP",VLOOKUP($C39,MINIPELLE!$B$2:$K$291,10,0),""))))</f>
        <v>570</v>
      </c>
      <c r="B39" s="89" t="s">
        <v>295</v>
      </c>
      <c r="C39" s="125" t="s">
        <v>2049</v>
      </c>
      <c r="E39" s="91"/>
      <c r="F39" s="90"/>
      <c r="G39" s="90"/>
      <c r="H39" s="91"/>
      <c r="I39" s="90"/>
      <c r="J39" s="90"/>
      <c r="K39" s="91"/>
      <c r="L39" s="90"/>
      <c r="M39" s="90"/>
      <c r="N39" s="91"/>
      <c r="O39" s="90"/>
      <c r="P39" s="90"/>
      <c r="Q39" s="91"/>
      <c r="R39" s="90"/>
      <c r="S39" s="90"/>
      <c r="T39" s="91"/>
      <c r="U39" s="90"/>
      <c r="V39" s="90"/>
      <c r="W39" s="91"/>
      <c r="X39" s="90"/>
      <c r="Y39" s="90"/>
      <c r="Z39" s="91"/>
      <c r="AA39" s="90"/>
      <c r="AB39" s="90"/>
      <c r="AC39" s="91"/>
      <c r="AD39" s="90"/>
      <c r="AE39" s="90"/>
      <c r="AF39" s="91"/>
      <c r="AG39" s="90"/>
      <c r="AH39" s="90"/>
      <c r="AI39" s="91"/>
      <c r="AJ39" s="90"/>
      <c r="AK39" s="90"/>
      <c r="AL39" s="91"/>
      <c r="AM39" s="90"/>
      <c r="AN39" s="90"/>
      <c r="AO39" s="91">
        <v>1</v>
      </c>
      <c r="AP39" s="90"/>
      <c r="AQ39" s="90"/>
      <c r="AR39" s="91"/>
      <c r="AS39" s="90"/>
      <c r="AT39" s="90"/>
      <c r="AU39" s="91"/>
      <c r="AV39" s="90"/>
      <c r="AW39" s="90"/>
      <c r="AX39" s="91"/>
      <c r="AY39" s="90"/>
      <c r="AZ39" s="90"/>
      <c r="BA39" s="91"/>
      <c r="BB39" s="90"/>
      <c r="BC39" s="90"/>
      <c r="BD39" s="91"/>
      <c r="BE39" s="90"/>
      <c r="BF39" s="90"/>
    </row>
    <row r="40" spans="1:58" x14ac:dyDescent="0.25">
      <c r="A40" s="67">
        <f>IF(B40="MATIERE",VLOOKUP($C40,MATIERE!$B$2:$K$601,10,0),IF(B40="MOA",VLOOKUP($C40,ATELIER!$B$2:$K$291,10,0),IF(B40="MOC",VLOOKUP($C40,CHANTIER!$B$2:$K$291,10,0),IF(B40="MP",VLOOKUP($C40,MINIPELLE!$B$2:$K$291,10,0),""))))</f>
        <v>571</v>
      </c>
      <c r="B40" s="89" t="s">
        <v>295</v>
      </c>
      <c r="C40" s="125" t="s">
        <v>2050</v>
      </c>
      <c r="E40" s="91"/>
      <c r="F40" s="90"/>
      <c r="G40" s="90"/>
      <c r="H40" s="91"/>
      <c r="I40" s="90"/>
      <c r="J40" s="90"/>
      <c r="K40" s="91"/>
      <c r="L40" s="90"/>
      <c r="M40" s="90"/>
      <c r="N40" s="91"/>
      <c r="O40" s="90"/>
      <c r="P40" s="90"/>
      <c r="Q40" s="91"/>
      <c r="R40" s="90"/>
      <c r="S40" s="90"/>
      <c r="T40" s="91"/>
      <c r="U40" s="90"/>
      <c r="V40" s="90"/>
      <c r="W40" s="91"/>
      <c r="X40" s="90"/>
      <c r="Y40" s="90"/>
      <c r="Z40" s="91"/>
      <c r="AA40" s="90"/>
      <c r="AB40" s="90"/>
      <c r="AC40" s="91"/>
      <c r="AD40" s="90"/>
      <c r="AE40" s="90"/>
      <c r="AF40" s="91"/>
      <c r="AG40" s="90"/>
      <c r="AH40" s="90"/>
      <c r="AI40" s="91"/>
      <c r="AJ40" s="90"/>
      <c r="AK40" s="90"/>
      <c r="AL40" s="91"/>
      <c r="AM40" s="90"/>
      <c r="AN40" s="90"/>
      <c r="AO40" s="91"/>
      <c r="AP40" s="90"/>
      <c r="AQ40" s="90"/>
      <c r="AR40" s="91">
        <v>1</v>
      </c>
      <c r="AS40" s="90"/>
      <c r="AT40" s="90"/>
      <c r="AU40" s="91"/>
      <c r="AV40" s="90"/>
      <c r="AW40" s="90"/>
      <c r="AX40" s="91"/>
      <c r="AY40" s="90"/>
      <c r="AZ40" s="90"/>
      <c r="BA40" s="91"/>
      <c r="BB40" s="90"/>
      <c r="BC40" s="90"/>
      <c r="BD40" s="91"/>
      <c r="BE40" s="90"/>
      <c r="BF40" s="90"/>
    </row>
    <row r="41" spans="1:58" x14ac:dyDescent="0.25">
      <c r="A41" s="67">
        <f>IF(B41="MATIERE",VLOOKUP($C41,MATIERE!$B$2:$K$601,10,0),IF(B41="MOA",VLOOKUP($C41,ATELIER!$B$2:$K$291,10,0),IF(B41="MOC",VLOOKUP($C41,CHANTIER!$B$2:$K$291,10,0),IF(B41="MP",VLOOKUP($C41,MINIPELLE!$B$2:$K$291,10,0),""))))</f>
        <v>572</v>
      </c>
      <c r="B41" s="89" t="s">
        <v>295</v>
      </c>
      <c r="C41" s="125" t="s">
        <v>2051</v>
      </c>
      <c r="E41" s="91"/>
      <c r="F41" s="90"/>
      <c r="G41" s="90"/>
      <c r="H41" s="91"/>
      <c r="I41" s="90"/>
      <c r="J41" s="90"/>
      <c r="K41" s="91"/>
      <c r="L41" s="90"/>
      <c r="M41" s="90"/>
      <c r="N41" s="91"/>
      <c r="O41" s="90"/>
      <c r="P41" s="90"/>
      <c r="Q41" s="91"/>
      <c r="R41" s="90"/>
      <c r="S41" s="90"/>
      <c r="T41" s="91"/>
      <c r="U41" s="90"/>
      <c r="V41" s="90"/>
      <c r="W41" s="91"/>
      <c r="X41" s="90"/>
      <c r="Y41" s="90"/>
      <c r="Z41" s="91"/>
      <c r="AA41" s="90"/>
      <c r="AB41" s="90"/>
      <c r="AC41" s="91"/>
      <c r="AD41" s="90"/>
      <c r="AE41" s="90"/>
      <c r="AF41" s="91"/>
      <c r="AG41" s="90"/>
      <c r="AH41" s="90"/>
      <c r="AI41" s="91"/>
      <c r="AJ41" s="90"/>
      <c r="AK41" s="90"/>
      <c r="AL41" s="91"/>
      <c r="AM41" s="90"/>
      <c r="AN41" s="90"/>
      <c r="AO41" s="91"/>
      <c r="AP41" s="90"/>
      <c r="AQ41" s="90"/>
      <c r="AR41" s="91"/>
      <c r="AS41" s="90"/>
      <c r="AT41" s="90"/>
      <c r="AU41" s="91">
        <v>1</v>
      </c>
      <c r="AV41" s="90"/>
      <c r="AW41" s="90"/>
      <c r="AX41" s="91">
        <v>1</v>
      </c>
      <c r="AY41" s="90"/>
      <c r="AZ41" s="90"/>
      <c r="BA41" s="91"/>
      <c r="BB41" s="90"/>
      <c r="BC41" s="90"/>
      <c r="BD41" s="91"/>
      <c r="BE41" s="90"/>
      <c r="BF41" s="90"/>
    </row>
    <row r="42" spans="1:58" x14ac:dyDescent="0.25">
      <c r="A42" s="67">
        <f>IF(B42="MATIERE",VLOOKUP($C42,MATIERE!$B$2:$K$601,10,0),IF(B42="MOA",VLOOKUP($C42,ATELIER!$B$2:$K$291,10,0),IF(B42="MOC",VLOOKUP($C42,CHANTIER!$B$2:$K$291,10,0),IF(B42="MP",VLOOKUP($C42,MINIPELLE!$B$2:$K$291,10,0),""))))</f>
        <v>573</v>
      </c>
      <c r="B42" s="89" t="s">
        <v>295</v>
      </c>
      <c r="C42" s="125" t="s">
        <v>2052</v>
      </c>
      <c r="E42" s="91"/>
      <c r="F42" s="90"/>
      <c r="G42" s="90"/>
      <c r="H42" s="91"/>
      <c r="I42" s="90"/>
      <c r="J42" s="90"/>
      <c r="K42" s="91"/>
      <c r="L42" s="90"/>
      <c r="M42" s="90"/>
      <c r="N42" s="91"/>
      <c r="O42" s="90"/>
      <c r="P42" s="90"/>
      <c r="Q42" s="91"/>
      <c r="R42" s="90"/>
      <c r="S42" s="90"/>
      <c r="T42" s="91"/>
      <c r="U42" s="90"/>
      <c r="V42" s="90"/>
      <c r="W42" s="91"/>
      <c r="X42" s="90"/>
      <c r="Y42" s="90"/>
      <c r="Z42" s="91"/>
      <c r="AA42" s="90"/>
      <c r="AB42" s="90"/>
      <c r="AC42" s="91"/>
      <c r="AD42" s="90"/>
      <c r="AE42" s="90"/>
      <c r="AF42" s="91"/>
      <c r="AG42" s="90"/>
      <c r="AH42" s="90"/>
      <c r="AI42" s="91"/>
      <c r="AJ42" s="90"/>
      <c r="AK42" s="90"/>
      <c r="AL42" s="91"/>
      <c r="AM42" s="90"/>
      <c r="AN42" s="90"/>
      <c r="AO42" s="91"/>
      <c r="AP42" s="90"/>
      <c r="AQ42" s="90"/>
      <c r="AR42" s="91"/>
      <c r="AS42" s="90"/>
      <c r="AT42" s="90"/>
      <c r="AU42" s="91"/>
      <c r="AV42" s="90"/>
      <c r="AW42" s="90"/>
      <c r="AX42" s="91"/>
      <c r="AY42" s="90"/>
      <c r="AZ42" s="90"/>
      <c r="BA42" s="91">
        <v>1</v>
      </c>
      <c r="BB42" s="90"/>
      <c r="BC42" s="90"/>
      <c r="BD42" s="91">
        <v>1</v>
      </c>
      <c r="BE42" s="90"/>
      <c r="BF42" s="90"/>
    </row>
    <row r="43" spans="1:58" x14ac:dyDescent="0.25">
      <c r="B43" s="89"/>
    </row>
    <row r="44" spans="1:58" x14ac:dyDescent="0.25">
      <c r="B44" s="8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K68"/>
  <sheetViews>
    <sheetView topLeftCell="B1" workbookViewId="0">
      <selection activeCell="BG4" sqref="BG4:DH52"/>
    </sheetView>
  </sheetViews>
  <sheetFormatPr baseColWidth="10" defaultRowHeight="15" x14ac:dyDescent="0.25"/>
  <cols>
    <col min="2" max="2" width="59.28515625" style="66" customWidth="1"/>
    <col min="7" max="7" width="36.140625" customWidth="1"/>
    <col min="11" max="11" width="11.42578125" style="66"/>
  </cols>
  <sheetData>
    <row r="1" spans="1:11" x14ac:dyDescent="0.25">
      <c r="B1" s="66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242</v>
      </c>
    </row>
    <row r="2" spans="1:11" x14ac:dyDescent="0.25">
      <c r="A2">
        <v>2</v>
      </c>
      <c r="B2" s="66" t="s">
        <v>1756</v>
      </c>
      <c r="C2" t="s">
        <v>7</v>
      </c>
      <c r="D2" t="s">
        <v>8</v>
      </c>
      <c r="E2">
        <v>0.08</v>
      </c>
      <c r="F2" t="s">
        <v>9</v>
      </c>
      <c r="H2" t="str">
        <f>SUBSTITUTE(SUBSTITUTE(SUBSTITUTE(SUBSTITUTE(SUBSTITUTE(SUBSTITUTE(SUBSTITUTE(SUBSTITUTE($H$1,"#TYPE#","ATELIER"),"#LIBELLE#",B2),"#CATEGORIE#",C2),"#POSTE#",F2),"#UNITE#",D2),"#TEMPS#",SUBSTITUTE(E2,",",".")),"#DETAIL#",SUBSTITUTE(G2,"'","\'")),"#LIGNE#",A2)</f>
        <v>Insert into SC_Prestation (ligne,typePresta,designation,categorie,poste,unite,temps,detail) values (2,'ATELIER','COUPES TUYAUX PVC','MOA_ALIM','scie pendulaire','pc',0.08,'');</v>
      </c>
      <c r="K2" s="66">
        <f>A2</f>
        <v>2</v>
      </c>
    </row>
    <row r="3" spans="1:11" x14ac:dyDescent="0.25">
      <c r="A3">
        <v>3</v>
      </c>
      <c r="B3" s="66" t="s">
        <v>1761</v>
      </c>
      <c r="C3" t="s">
        <v>7</v>
      </c>
      <c r="D3" t="s">
        <v>8</v>
      </c>
      <c r="E3">
        <v>0.2</v>
      </c>
      <c r="G3" t="s">
        <v>11</v>
      </c>
      <c r="H3" t="str">
        <f t="shared" ref="H3:H36" si="0">SUBSTITUTE(SUBSTITUTE(SUBSTITUTE(SUBSTITUTE(SUBSTITUTE(SUBSTITUTE(SUBSTITUTE(SUBSTITUTE($H$1,"#TYPE#","ATELIER"),"#LIBELLE#",B3),"#CATEGORIE#",C3),"#POSTE#",F3),"#UNITE#",D3),"#TEMPS#",SUBSTITUTE(E3,",",".")),"#DETAIL#",SUBSTITUTE(G3,"'","\'")),"#LIGNE#",A3)</f>
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</c>
      <c r="K3" s="66">
        <f t="shared" ref="K3:K66" si="1">A3</f>
        <v>3</v>
      </c>
    </row>
    <row r="4" spans="1:11" x14ac:dyDescent="0.25">
      <c r="A4">
        <v>4</v>
      </c>
      <c r="B4" s="66" t="s">
        <v>1762</v>
      </c>
      <c r="C4" t="s">
        <v>7</v>
      </c>
      <c r="D4" t="s">
        <v>8</v>
      </c>
      <c r="E4">
        <v>1.25</v>
      </c>
      <c r="F4" t="s">
        <v>13</v>
      </c>
      <c r="G4" t="s">
        <v>14</v>
      </c>
      <c r="H4" t="str">
        <f t="shared" si="0"/>
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</c>
      <c r="K4" s="66">
        <f t="shared" si="1"/>
        <v>4</v>
      </c>
    </row>
    <row r="5" spans="1:11" x14ac:dyDescent="0.25">
      <c r="A5">
        <v>5</v>
      </c>
      <c r="B5" s="66" t="s">
        <v>1763</v>
      </c>
      <c r="C5" t="s">
        <v>7</v>
      </c>
      <c r="D5" t="s">
        <v>8</v>
      </c>
      <c r="E5">
        <v>0.5</v>
      </c>
      <c r="G5" t="s">
        <v>15</v>
      </c>
      <c r="H5" t="str">
        <f t="shared" si="0"/>
        <v>Insert into SC_Prestation (ligne,typePresta,designation,categorie,poste,unite,temps,detail) values (5,'ATELIER','PRÉPARATION DU POSTE DE RELEVAGE','MOA_ALIM','','pc',0.5,'Percer à la scie cloche + pose du joint forscheda + tuyau + câbles');</v>
      </c>
      <c r="K5" s="66">
        <f t="shared" si="1"/>
        <v>5</v>
      </c>
    </row>
    <row r="6" spans="1:11" x14ac:dyDescent="0.25">
      <c r="A6">
        <v>6</v>
      </c>
      <c r="B6" s="66" t="s">
        <v>1764</v>
      </c>
      <c r="C6" t="s">
        <v>7</v>
      </c>
      <c r="D6" t="s">
        <v>8</v>
      </c>
      <c r="E6">
        <v>0.25</v>
      </c>
      <c r="F6" t="s">
        <v>17</v>
      </c>
      <c r="G6" t="s">
        <v>18</v>
      </c>
      <c r="H6" t="str">
        <f t="shared" si="0"/>
        <v>Insert into SC_Prestation (ligne,typePresta,designation,categorie,poste,unite,temps,detail) values (6,'ATELIER','COLLAGE','MOA_ALIM','taille crayon','pc',0.25,'pour un chaque EH');</v>
      </c>
      <c r="K6" s="66">
        <f t="shared" si="1"/>
        <v>6</v>
      </c>
    </row>
    <row r="7" spans="1:11" x14ac:dyDescent="0.25">
      <c r="A7">
        <v>7</v>
      </c>
      <c r="B7" s="66" t="s">
        <v>1765</v>
      </c>
      <c r="C7" t="s">
        <v>7</v>
      </c>
      <c r="D7" t="s">
        <v>8</v>
      </c>
      <c r="E7">
        <v>0.02</v>
      </c>
      <c r="G7" t="s">
        <v>19</v>
      </c>
      <c r="H7" t="str">
        <f t="shared" si="0"/>
        <v>Insert into SC_Prestation (ligne,typePresta,designation,categorie,poste,unite,temps,detail) values (7,'ATELIER','METAL – ROND À BÉTON DIA 12 MM','MOA_ALIM','','pc',0.02,'Prédécouper rond à béton dia 12 mm pour lestage poste');</v>
      </c>
      <c r="K7" s="66">
        <f t="shared" si="1"/>
        <v>7</v>
      </c>
    </row>
    <row r="8" spans="1:11" x14ac:dyDescent="0.25">
      <c r="A8">
        <v>8</v>
      </c>
      <c r="B8" s="66" t="s">
        <v>1766</v>
      </c>
      <c r="C8" t="s">
        <v>7</v>
      </c>
      <c r="D8" t="s">
        <v>20</v>
      </c>
      <c r="E8">
        <v>0.25</v>
      </c>
      <c r="G8" t="s">
        <v>21</v>
      </c>
      <c r="H8" t="str">
        <f t="shared" si="0"/>
        <v>Insert into SC_Prestation (ligne,typePresta,designation,categorie,poste,unite,temps,detail) values (8,'ATELIER','AÉRATION POSTE','MOA_ALIM','','forfait',0.25,'2 bout de tuyaux 50, 1 coude 90° , une réduc 50/63');</v>
      </c>
      <c r="K8" s="66">
        <f t="shared" si="1"/>
        <v>8</v>
      </c>
    </row>
    <row r="9" spans="1:11" x14ac:dyDescent="0.25">
      <c r="A9">
        <v>9</v>
      </c>
      <c r="B9" s="66" t="s">
        <v>1767</v>
      </c>
      <c r="C9" t="s">
        <v>23</v>
      </c>
      <c r="D9" t="s">
        <v>8</v>
      </c>
      <c r="E9">
        <v>0.15</v>
      </c>
      <c r="F9" t="s">
        <v>24</v>
      </c>
      <c r="H9" t="str">
        <f t="shared" si="0"/>
        <v>Insert into SC_Prestation (ligne,typePresta,designation,categorie,poste,unite,temps,detail) values (9,'ATELIER','COUPES PLAQUES BÉTON 50','MOA_BETON','banc de sciage','pc',0.15,'');</v>
      </c>
      <c r="K9" s="66">
        <f t="shared" si="1"/>
        <v>9</v>
      </c>
    </row>
    <row r="10" spans="1:11" x14ac:dyDescent="0.25">
      <c r="A10">
        <v>10</v>
      </c>
      <c r="B10" s="66" t="s">
        <v>1768</v>
      </c>
      <c r="C10" t="s">
        <v>23</v>
      </c>
      <c r="D10" t="s">
        <v>8</v>
      </c>
      <c r="E10">
        <v>0.1</v>
      </c>
      <c r="F10" t="s">
        <v>24</v>
      </c>
      <c r="H10" t="str">
        <f t="shared" si="0"/>
        <v>Insert into SC_Prestation (ligne,typePresta,designation,categorie,poste,unite,temps,detail) values (10,'ATELIER','COUPES PLAQUES BÉTON 25','MOA_BETON','banc de sciage','pc',0.1,'');</v>
      </c>
      <c r="K10" s="66">
        <f t="shared" si="1"/>
        <v>10</v>
      </c>
    </row>
    <row r="11" spans="1:11" x14ac:dyDescent="0.25">
      <c r="A11">
        <v>11</v>
      </c>
      <c r="B11" s="66" t="s">
        <v>1769</v>
      </c>
      <c r="C11" t="s">
        <v>23</v>
      </c>
      <c r="D11" t="s">
        <v>8</v>
      </c>
      <c r="E11">
        <v>0.1</v>
      </c>
      <c r="F11" t="s">
        <v>27</v>
      </c>
      <c r="G11" t="s">
        <v>28</v>
      </c>
      <c r="H11" t="str">
        <f t="shared" si="0"/>
        <v>Insert into SC_Prestation (ligne,typePresta,designation,categorie,poste,unite,temps,detail) values (11,'ATELIER','PERCERMENT PLAQUES BÉTON','MOA_BETON','perforateur','pc',0.1,'Coef / plaques --- 3 trous par plaque ---&gt; élévateur');</v>
      </c>
      <c r="K11" s="66">
        <f t="shared" si="1"/>
        <v>11</v>
      </c>
    </row>
    <row r="12" spans="1:11" x14ac:dyDescent="0.25">
      <c r="A12">
        <v>12</v>
      </c>
      <c r="B12" s="66" t="s">
        <v>1770</v>
      </c>
      <c r="C12" t="s">
        <v>30</v>
      </c>
      <c r="D12" t="s">
        <v>8</v>
      </c>
      <c r="E12">
        <v>0.08</v>
      </c>
      <c r="F12" t="s">
        <v>9</v>
      </c>
      <c r="H12" t="str">
        <f t="shared" si="0"/>
        <v>Insert into SC_Prestation (ligne,typePresta,designation,categorie,poste,unite,temps,detail) values (12,'ATELIER','COUPES BASTAINGS','MOA_BOIS','scie pendulaire','pc',0.08,'');</v>
      </c>
      <c r="K12" s="66">
        <f t="shared" si="1"/>
        <v>12</v>
      </c>
    </row>
    <row r="13" spans="1:11" x14ac:dyDescent="0.25">
      <c r="A13">
        <v>13</v>
      </c>
      <c r="B13" s="66" t="s">
        <v>1771</v>
      </c>
      <c r="C13" t="s">
        <v>30</v>
      </c>
      <c r="D13" t="s">
        <v>8</v>
      </c>
      <c r="E13">
        <v>0.04</v>
      </c>
      <c r="F13" t="s">
        <v>9</v>
      </c>
      <c r="H13" t="str">
        <f t="shared" si="0"/>
        <v>Insert into SC_Prestation (ligne,typePresta,designation,categorie,poste,unite,temps,detail) values (13,'ATELIER','COUPES MI-BOIS BASTAINGS','MOA_BOIS','scie pendulaire','pc',0.04,'');</v>
      </c>
      <c r="K13" s="66">
        <f t="shared" si="1"/>
        <v>13</v>
      </c>
    </row>
    <row r="14" spans="1:11" x14ac:dyDescent="0.25">
      <c r="A14">
        <v>14</v>
      </c>
      <c r="B14" s="66" t="s">
        <v>1772</v>
      </c>
      <c r="C14" t="s">
        <v>30</v>
      </c>
      <c r="D14" t="s">
        <v>8</v>
      </c>
      <c r="E14">
        <v>0.08</v>
      </c>
      <c r="F14" t="s">
        <v>9</v>
      </c>
      <c r="H14" t="str">
        <f t="shared" si="0"/>
        <v>Insert into SC_Prestation (ligne,typePresta,designation,categorie,poste,unite,temps,detail) values (14,'ATELIER','COUPES CHEVRONS','MOA_BOIS','scie pendulaire','pc',0.08,'');</v>
      </c>
      <c r="K14" s="66">
        <f t="shared" si="1"/>
        <v>14</v>
      </c>
    </row>
    <row r="15" spans="1:11" x14ac:dyDescent="0.25">
      <c r="A15">
        <v>15</v>
      </c>
      <c r="B15" s="66" t="s">
        <v>1773</v>
      </c>
      <c r="C15" t="s">
        <v>30</v>
      </c>
      <c r="D15" t="s">
        <v>8</v>
      </c>
      <c r="E15">
        <v>0.08</v>
      </c>
      <c r="F15" t="s">
        <v>9</v>
      </c>
      <c r="H15" t="str">
        <f t="shared" si="0"/>
        <v>Insert into SC_Prestation (ligne,typePresta,designation,categorie,poste,unite,temps,detail) values (15,'ATELIER','COUPES BARDAGE LAME À DIMENSION','MOA_BOIS','scie pendulaire','pc',0.08,'');</v>
      </c>
      <c r="K15" s="66">
        <f t="shared" si="1"/>
        <v>15</v>
      </c>
    </row>
    <row r="16" spans="1:11" x14ac:dyDescent="0.25">
      <c r="A16">
        <v>16</v>
      </c>
      <c r="B16" s="66" t="s">
        <v>1774</v>
      </c>
      <c r="C16" t="s">
        <v>30</v>
      </c>
      <c r="D16" t="s">
        <v>8</v>
      </c>
      <c r="E16">
        <v>0.08</v>
      </c>
      <c r="F16" t="s">
        <v>9</v>
      </c>
      <c r="G16" t="s">
        <v>34</v>
      </c>
      <c r="H16" t="str">
        <f t="shared" si="0"/>
        <v>Insert into SC_Prestation (ligne,typePresta,designation,categorie,poste,unite,temps,detail) values (16,'ATELIER','COUPE PIQUET ','MOA_BOIS','scie pendulaire','pc',0.08,'couper à dimension + taillage pointe');</v>
      </c>
      <c r="K16" s="66">
        <f t="shared" si="1"/>
        <v>16</v>
      </c>
    </row>
    <row r="17" spans="1:11" x14ac:dyDescent="0.25">
      <c r="A17">
        <v>17</v>
      </c>
      <c r="B17" s="66" t="s">
        <v>1775</v>
      </c>
      <c r="C17" t="s">
        <v>30</v>
      </c>
      <c r="D17" t="s">
        <v>8</v>
      </c>
      <c r="E17">
        <v>0.15</v>
      </c>
      <c r="F17" t="s">
        <v>36</v>
      </c>
      <c r="H17" t="str">
        <f t="shared" si="0"/>
        <v>Insert into SC_Prestation (ligne,typePresta,designation,categorie,poste,unite,temps,detail) values (17,'ATELIER','COUPES TRAVERSES','MOA_BOIS','scie pendulaire ou tronçonneuse','pc',0.15,'');</v>
      </c>
      <c r="K17" s="66">
        <f t="shared" si="1"/>
        <v>17</v>
      </c>
    </row>
    <row r="18" spans="1:11" x14ac:dyDescent="0.25">
      <c r="A18">
        <v>18</v>
      </c>
      <c r="B18" s="66" t="s">
        <v>1776</v>
      </c>
      <c r="C18" t="s">
        <v>30</v>
      </c>
      <c r="D18" t="s">
        <v>8</v>
      </c>
      <c r="E18">
        <v>0.08</v>
      </c>
      <c r="G18" t="s">
        <v>37</v>
      </c>
      <c r="H18" t="str">
        <f t="shared" si="0"/>
        <v>Insert into SC_Prestation (ligne,typePresta,designation,categorie,poste,unite,temps,detail) values (18,'ATELIER','PERCEMENT BASTAINGS','MOA_BOIS','','pc',0.08,'Coef / bastaings');</v>
      </c>
      <c r="K18" s="66">
        <f t="shared" si="1"/>
        <v>18</v>
      </c>
    </row>
    <row r="19" spans="1:11" x14ac:dyDescent="0.25">
      <c r="A19">
        <v>19</v>
      </c>
      <c r="B19" s="66" t="s">
        <v>1777</v>
      </c>
      <c r="C19" t="s">
        <v>30</v>
      </c>
      <c r="D19" t="s">
        <v>8</v>
      </c>
      <c r="E19">
        <v>0.05</v>
      </c>
      <c r="F19" t="s">
        <v>39</v>
      </c>
      <c r="G19" t="s">
        <v>40</v>
      </c>
      <c r="H19" t="str">
        <f t="shared" si="0"/>
        <v>Insert into SC_Prestation (ligne,typePresta,designation,categorie,poste,unite,temps,detail) values (19,'ATELIER','ENCOCHES','MOA_BOIS','Tondeuse oscillations','pc',0.05,'emplacement barre / nb barre *2');</v>
      </c>
      <c r="K19" s="66">
        <f t="shared" si="1"/>
        <v>19</v>
      </c>
    </row>
    <row r="20" spans="1:11" x14ac:dyDescent="0.25">
      <c r="A20">
        <v>20</v>
      </c>
      <c r="B20" s="66" t="s">
        <v>1778</v>
      </c>
      <c r="C20" t="s">
        <v>30</v>
      </c>
      <c r="D20" t="s">
        <v>42</v>
      </c>
      <c r="E20">
        <v>0.05</v>
      </c>
      <c r="F20" t="s">
        <v>43</v>
      </c>
      <c r="H20" t="str">
        <f t="shared" si="0"/>
        <v>Insert into SC_Prestation (ligne,typePresta,designation,categorie,poste,unite,temps,detail) values (20,'ATELIER','FEUILLURES','MOA_BOIS','scie circulaire','ml',0.05,'');</v>
      </c>
      <c r="K20" s="66">
        <f t="shared" si="1"/>
        <v>20</v>
      </c>
    </row>
    <row r="21" spans="1:11" x14ac:dyDescent="0.25">
      <c r="A21">
        <v>21</v>
      </c>
      <c r="B21" s="66" t="s">
        <v>1779</v>
      </c>
      <c r="C21" t="s">
        <v>30</v>
      </c>
      <c r="D21" t="s">
        <v>8</v>
      </c>
      <c r="E21">
        <v>0.05</v>
      </c>
      <c r="G21" t="s">
        <v>44</v>
      </c>
      <c r="H21" t="str">
        <f t="shared" si="0"/>
        <v>Insert into SC_Prestation (ligne,typePresta,designation,categorie,poste,unite,temps,detail) values (21,'ATELIER','PERCEMENT CHEVRONS','MOA_BOIS','','pc',0.05,'Coef / chevrons');</v>
      </c>
      <c r="K21" s="66">
        <f t="shared" si="1"/>
        <v>21</v>
      </c>
    </row>
    <row r="22" spans="1:11" x14ac:dyDescent="0.25">
      <c r="A22">
        <v>22</v>
      </c>
      <c r="B22" s="66" t="s">
        <v>1780</v>
      </c>
      <c r="C22" t="s">
        <v>46</v>
      </c>
      <c r="D22" t="s">
        <v>8</v>
      </c>
      <c r="E22">
        <v>0.02</v>
      </c>
      <c r="F22" t="s">
        <v>47</v>
      </c>
      <c r="G22" t="s">
        <v>48</v>
      </c>
      <c r="H22" t="str">
        <f t="shared" si="0"/>
        <v>Insert into SC_Prestation (ligne,typePresta,designation,categorie,poste,unite,temps,detail) values (22,'ATELIER','PERÇAGE CORNIÈRE GALVA 5EH','MOA_PROTECTION_SANITAIRE','perceuse','pc',0.02,'par trou');</v>
      </c>
      <c r="K22" s="66">
        <f t="shared" si="1"/>
        <v>22</v>
      </c>
    </row>
    <row r="23" spans="1:11" x14ac:dyDescent="0.25">
      <c r="A23">
        <v>23</v>
      </c>
      <c r="B23" s="66" t="s">
        <v>1781</v>
      </c>
      <c r="C23" t="s">
        <v>46</v>
      </c>
      <c r="D23" t="s">
        <v>8</v>
      </c>
      <c r="E23">
        <v>0.12</v>
      </c>
      <c r="F23" t="s">
        <v>47</v>
      </c>
      <c r="H23" t="str">
        <f t="shared" si="0"/>
        <v>Insert into SC_Prestation (ligne,typePresta,designation,categorie,poste,unite,temps,detail) values (23,'ATELIER','PRÉPERCER BARRE T MÉTAL','MOA_PROTECTION_SANITAIRE','perceuse','pc',0.12,'');</v>
      </c>
      <c r="K23" s="66">
        <f t="shared" si="1"/>
        <v>23</v>
      </c>
    </row>
    <row r="24" spans="1:11" x14ac:dyDescent="0.25">
      <c r="A24">
        <v>24</v>
      </c>
      <c r="B24" s="66" t="s">
        <v>1782</v>
      </c>
      <c r="C24" t="s">
        <v>50</v>
      </c>
      <c r="D24" t="s">
        <v>8</v>
      </c>
      <c r="E24">
        <v>0.02</v>
      </c>
      <c r="F24" t="s">
        <v>51</v>
      </c>
      <c r="G24" t="s">
        <v>52</v>
      </c>
      <c r="H24" t="str">
        <f t="shared" si="0"/>
        <v>Insert into SC_Prestation (ligne,typePresta,designation,categorie,poste,unite,temps,detail) values (24,'ATELIER','COUPE TIGE MÉTAL DIA 12','MOA_Systèmes_Constructifs','grosse meule','pc',0.02,'SC traverses chêne');</v>
      </c>
      <c r="K24" s="66">
        <f t="shared" si="1"/>
        <v>24</v>
      </c>
    </row>
    <row r="25" spans="1:11" x14ac:dyDescent="0.25">
      <c r="A25">
        <v>25</v>
      </c>
      <c r="B25" s="66" t="s">
        <v>286</v>
      </c>
      <c r="K25" s="66">
        <f t="shared" si="1"/>
        <v>25</v>
      </c>
    </row>
    <row r="26" spans="1:11" x14ac:dyDescent="0.25">
      <c r="A26">
        <v>26</v>
      </c>
      <c r="B26" s="66" t="s">
        <v>1783</v>
      </c>
      <c r="C26" t="s">
        <v>54</v>
      </c>
      <c r="D26" t="s">
        <v>8</v>
      </c>
      <c r="E26">
        <v>0.25</v>
      </c>
      <c r="F26" t="s">
        <v>13</v>
      </c>
      <c r="G26" t="s">
        <v>14</v>
      </c>
      <c r="H26" t="str">
        <f t="shared" si="0"/>
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</c>
      <c r="K26" s="66">
        <f t="shared" si="1"/>
        <v>26</v>
      </c>
    </row>
    <row r="27" spans="1:11" x14ac:dyDescent="0.25">
      <c r="A27">
        <v>27</v>
      </c>
      <c r="B27" s="66" t="s">
        <v>1784</v>
      </c>
      <c r="C27" t="s">
        <v>54</v>
      </c>
      <c r="D27" t="s">
        <v>8</v>
      </c>
      <c r="E27">
        <v>0.05</v>
      </c>
      <c r="F27" t="s">
        <v>56</v>
      </c>
      <c r="G27" t="s">
        <v>57</v>
      </c>
      <c r="H27" t="str">
        <f t="shared" si="0"/>
        <v>Insert into SC_Prestation (ligne,typePresta,designation,categorie,poste,unite,temps,detail) values (27,'ATELIER','POSE DRAINAGE BAC','MOA_Tronc_Commun','collage','pc',0.05,'pose + collage');</v>
      </c>
      <c r="K27" s="66">
        <f t="shared" si="1"/>
        <v>27</v>
      </c>
    </row>
    <row r="28" spans="1:11" x14ac:dyDescent="0.25">
      <c r="A28">
        <v>28</v>
      </c>
      <c r="B28" s="66" t="s">
        <v>1785</v>
      </c>
      <c r="C28" t="s">
        <v>54</v>
      </c>
      <c r="D28" t="s">
        <v>8</v>
      </c>
      <c r="E28">
        <v>0.25</v>
      </c>
      <c r="F28" t="s">
        <v>59</v>
      </c>
      <c r="G28" t="s">
        <v>60</v>
      </c>
      <c r="H28" t="str">
        <f t="shared" si="0"/>
        <v>Insert into SC_Prestation (ligne,typePresta,designation,categorie,poste,unite,temps,detail) values (28,'ATELIER','JOINT FORSCHEDA DN100 BAC','MOA_Tronc_Commun','scie cloche','pc',0.25,'percer a la scie cloche de 108 + pose du joint');</v>
      </c>
      <c r="K28" s="66">
        <f t="shared" si="1"/>
        <v>28</v>
      </c>
    </row>
    <row r="29" spans="1:11" x14ac:dyDescent="0.25">
      <c r="A29">
        <v>29</v>
      </c>
      <c r="B29" s="66" t="s">
        <v>1786</v>
      </c>
      <c r="C29" t="s">
        <v>7</v>
      </c>
      <c r="D29" t="s">
        <v>8</v>
      </c>
      <c r="E29">
        <v>0.12</v>
      </c>
      <c r="F29" t="s">
        <v>59</v>
      </c>
      <c r="G29" t="s">
        <v>62</v>
      </c>
      <c r="H29" t="str">
        <f t="shared" si="0"/>
        <v>Insert into SC_Prestation (ligne,typePresta,designation,categorie,poste,unite,temps,detail) values (29,'ATELIER','JOINT FORSCHEDA DN50 BAC','MOA_ALIM','scie cloche','pc',0.12,'percer a la scie cloche de 60 + pose du joint');</v>
      </c>
      <c r="K29" s="66">
        <f t="shared" si="1"/>
        <v>29</v>
      </c>
    </row>
    <row r="30" spans="1:11" x14ac:dyDescent="0.25">
      <c r="A30">
        <v>30</v>
      </c>
      <c r="B30" s="66" t="s">
        <v>1787</v>
      </c>
      <c r="C30" t="s">
        <v>54</v>
      </c>
      <c r="D30" t="s">
        <v>8</v>
      </c>
      <c r="E30">
        <v>0.05</v>
      </c>
      <c r="F30" t="s">
        <v>56</v>
      </c>
      <c r="G30" t="s">
        <v>64</v>
      </c>
      <c r="H30" t="str">
        <f t="shared" si="0"/>
        <v>Insert into SC_Prestation (ligne,typePresta,designation,categorie,poste,unite,temps,detail) values (30,'ATELIER','POSE AÉRATION BAC','MOA_Tronc_Commun','collage','pc',0.05,'collage de l\'aération sur le drain');</v>
      </c>
      <c r="K30" s="66">
        <f t="shared" si="1"/>
        <v>30</v>
      </c>
    </row>
    <row r="31" spans="1:11" x14ac:dyDescent="0.25">
      <c r="A31">
        <v>31</v>
      </c>
      <c r="B31" s="66" t="s">
        <v>1788</v>
      </c>
      <c r="C31" t="s">
        <v>54</v>
      </c>
      <c r="D31" t="s">
        <v>8</v>
      </c>
      <c r="E31">
        <v>0.12</v>
      </c>
      <c r="G31" t="s">
        <v>65</v>
      </c>
      <c r="H31" t="str">
        <f t="shared" si="0"/>
        <v>Insert into SC_Prestation (ligne,typePresta,designation,categorie,poste,unite,temps,detail) values (31,'ATELIER',' PRÉPARATION DRAINAGE BAC','MOA_Tronc_Commun','','pc',0.12,'2 coupes + manchon bouchon + T');</v>
      </c>
      <c r="K31" s="66">
        <f t="shared" si="1"/>
        <v>31</v>
      </c>
    </row>
    <row r="32" spans="1:11" x14ac:dyDescent="0.25">
      <c r="A32">
        <v>32</v>
      </c>
      <c r="B32" s="66" t="s">
        <v>1789</v>
      </c>
      <c r="C32" t="s">
        <v>54</v>
      </c>
      <c r="D32" t="s">
        <v>8</v>
      </c>
      <c r="E32">
        <v>0.15</v>
      </c>
      <c r="F32" t="s">
        <v>9</v>
      </c>
      <c r="H32" t="str">
        <f t="shared" si="0"/>
        <v>Insert into SC_Prestation (ligne,typePresta,designation,categorie,poste,unite,temps,detail) values (32,'ATELIER','PASSAGE DE MEMBRANE DIA 50','MOA_Tronc_Commun','scie pendulaire','pc',0.15,'');</v>
      </c>
      <c r="K32" s="66">
        <f t="shared" si="1"/>
        <v>32</v>
      </c>
    </row>
    <row r="33" spans="1:11" x14ac:dyDescent="0.25">
      <c r="A33">
        <v>33</v>
      </c>
      <c r="B33" s="66" t="s">
        <v>1790</v>
      </c>
      <c r="C33" t="s">
        <v>54</v>
      </c>
      <c r="D33" t="s">
        <v>8</v>
      </c>
      <c r="E33">
        <v>0.25</v>
      </c>
      <c r="F33" t="s">
        <v>9</v>
      </c>
      <c r="G33" t="s">
        <v>68</v>
      </c>
      <c r="H33" t="str">
        <f t="shared" si="0"/>
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</c>
      <c r="K33" s="66">
        <f t="shared" si="1"/>
        <v>33</v>
      </c>
    </row>
    <row r="34" spans="1:11" x14ac:dyDescent="0.25">
      <c r="A34">
        <v>34</v>
      </c>
      <c r="B34" s="66" t="s">
        <v>1791</v>
      </c>
      <c r="C34" t="s">
        <v>54</v>
      </c>
      <c r="D34" t="s">
        <v>8</v>
      </c>
      <c r="E34">
        <v>0.15</v>
      </c>
      <c r="F34" t="s">
        <v>70</v>
      </c>
      <c r="G34" t="s">
        <v>71</v>
      </c>
      <c r="H34" t="str">
        <f t="shared" si="0"/>
        <v>Insert into SC_Prestation (ligne,typePresta,designation,categorie,poste,unite,temps,detail) values (34,'ATELIER','DÉCOUPE RÉHAUSSE BÉTON FH','MOA_Tronc_Commun','meuleuse','pc',0.15,'découper le passage de tuyau dia 100');</v>
      </c>
      <c r="K34" s="66">
        <f t="shared" si="1"/>
        <v>34</v>
      </c>
    </row>
    <row r="35" spans="1:11" x14ac:dyDescent="0.25">
      <c r="A35">
        <v>35</v>
      </c>
      <c r="B35" s="66" t="s">
        <v>286</v>
      </c>
      <c r="K35" s="66">
        <f t="shared" si="1"/>
        <v>35</v>
      </c>
    </row>
    <row r="36" spans="1:11" x14ac:dyDescent="0.25">
      <c r="A36">
        <v>36</v>
      </c>
      <c r="B36" s="66" t="s">
        <v>1792</v>
      </c>
      <c r="C36" t="s">
        <v>54</v>
      </c>
      <c r="D36" t="s">
        <v>20</v>
      </c>
      <c r="E36">
        <v>0.12</v>
      </c>
      <c r="F36" t="s">
        <v>9</v>
      </c>
      <c r="G36" t="s">
        <v>72</v>
      </c>
      <c r="H36" t="str">
        <f t="shared" si="0"/>
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</c>
      <c r="K36" s="66">
        <f t="shared" si="1"/>
        <v>36</v>
      </c>
    </row>
    <row r="37" spans="1:11" x14ac:dyDescent="0.25">
      <c r="K37" s="66">
        <f t="shared" si="1"/>
        <v>0</v>
      </c>
    </row>
    <row r="38" spans="1:11" x14ac:dyDescent="0.25">
      <c r="K38" s="66">
        <f t="shared" si="1"/>
        <v>0</v>
      </c>
    </row>
    <row r="39" spans="1:11" x14ac:dyDescent="0.25">
      <c r="K39" s="66">
        <f t="shared" si="1"/>
        <v>0</v>
      </c>
    </row>
    <row r="40" spans="1:11" x14ac:dyDescent="0.25">
      <c r="K40" s="66">
        <f t="shared" si="1"/>
        <v>0</v>
      </c>
    </row>
    <row r="41" spans="1:11" x14ac:dyDescent="0.25">
      <c r="K41" s="66">
        <f t="shared" si="1"/>
        <v>0</v>
      </c>
    </row>
    <row r="42" spans="1:11" x14ac:dyDescent="0.25">
      <c r="K42" s="66">
        <f t="shared" si="1"/>
        <v>0</v>
      </c>
    </row>
    <row r="43" spans="1:11" x14ac:dyDescent="0.25">
      <c r="K43" s="66">
        <f t="shared" si="1"/>
        <v>0</v>
      </c>
    </row>
    <row r="44" spans="1:11" x14ac:dyDescent="0.25">
      <c r="K44" s="66">
        <f t="shared" si="1"/>
        <v>0</v>
      </c>
    </row>
    <row r="45" spans="1:11" x14ac:dyDescent="0.25">
      <c r="K45" s="66">
        <f t="shared" si="1"/>
        <v>0</v>
      </c>
    </row>
    <row r="46" spans="1:11" x14ac:dyDescent="0.25">
      <c r="K46" s="66">
        <f t="shared" si="1"/>
        <v>0</v>
      </c>
    </row>
    <row r="47" spans="1:11" x14ac:dyDescent="0.25">
      <c r="K47" s="66">
        <f t="shared" si="1"/>
        <v>0</v>
      </c>
    </row>
    <row r="48" spans="1:11" x14ac:dyDescent="0.25">
      <c r="K48" s="66">
        <f t="shared" si="1"/>
        <v>0</v>
      </c>
    </row>
    <row r="49" spans="11:11" x14ac:dyDescent="0.25">
      <c r="K49" s="66">
        <f t="shared" si="1"/>
        <v>0</v>
      </c>
    </row>
    <row r="50" spans="11:11" x14ac:dyDescent="0.25">
      <c r="K50" s="66">
        <f t="shared" si="1"/>
        <v>0</v>
      </c>
    </row>
    <row r="51" spans="11:11" x14ac:dyDescent="0.25">
      <c r="K51" s="66">
        <f t="shared" si="1"/>
        <v>0</v>
      </c>
    </row>
    <row r="52" spans="11:11" x14ac:dyDescent="0.25">
      <c r="K52" s="66">
        <f t="shared" si="1"/>
        <v>0</v>
      </c>
    </row>
    <row r="53" spans="11:11" x14ac:dyDescent="0.25">
      <c r="K53" s="66">
        <f t="shared" si="1"/>
        <v>0</v>
      </c>
    </row>
    <row r="54" spans="11:11" x14ac:dyDescent="0.25">
      <c r="K54" s="66">
        <f t="shared" si="1"/>
        <v>0</v>
      </c>
    </row>
    <row r="55" spans="11:11" x14ac:dyDescent="0.25">
      <c r="K55" s="66">
        <f t="shared" si="1"/>
        <v>0</v>
      </c>
    </row>
    <row r="56" spans="11:11" x14ac:dyDescent="0.25">
      <c r="K56" s="66">
        <f t="shared" si="1"/>
        <v>0</v>
      </c>
    </row>
    <row r="57" spans="11:11" x14ac:dyDescent="0.25">
      <c r="K57" s="66">
        <f t="shared" si="1"/>
        <v>0</v>
      </c>
    </row>
    <row r="58" spans="11:11" x14ac:dyDescent="0.25">
      <c r="K58" s="66">
        <f t="shared" si="1"/>
        <v>0</v>
      </c>
    </row>
    <row r="59" spans="11:11" x14ac:dyDescent="0.25">
      <c r="K59" s="66">
        <f t="shared" si="1"/>
        <v>0</v>
      </c>
    </row>
    <row r="60" spans="11:11" x14ac:dyDescent="0.25">
      <c r="K60" s="66">
        <f t="shared" si="1"/>
        <v>0</v>
      </c>
    </row>
    <row r="61" spans="11:11" x14ac:dyDescent="0.25">
      <c r="K61" s="66">
        <f t="shared" si="1"/>
        <v>0</v>
      </c>
    </row>
    <row r="62" spans="11:11" x14ac:dyDescent="0.25">
      <c r="K62" s="66">
        <f t="shared" si="1"/>
        <v>0</v>
      </c>
    </row>
    <row r="63" spans="11:11" x14ac:dyDescent="0.25">
      <c r="K63" s="66">
        <f t="shared" si="1"/>
        <v>0</v>
      </c>
    </row>
    <row r="64" spans="11:11" x14ac:dyDescent="0.25">
      <c r="K64" s="66">
        <f t="shared" si="1"/>
        <v>0</v>
      </c>
    </row>
    <row r="65" spans="11:11" x14ac:dyDescent="0.25">
      <c r="K65" s="66">
        <f t="shared" si="1"/>
        <v>0</v>
      </c>
    </row>
    <row r="66" spans="11:11" x14ac:dyDescent="0.25">
      <c r="K66" s="66">
        <f t="shared" si="1"/>
        <v>0</v>
      </c>
    </row>
    <row r="67" spans="11:11" x14ac:dyDescent="0.25">
      <c r="K67" s="66">
        <f t="shared" ref="K67:K68" si="2">A67</f>
        <v>0</v>
      </c>
    </row>
    <row r="68" spans="11:11" x14ac:dyDescent="0.25">
      <c r="K68" s="66">
        <f t="shared" si="2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tabColor rgb="FFFF0000"/>
  </sheetPr>
  <dimension ref="A1:DH42"/>
  <sheetViews>
    <sheetView topLeftCell="A15" workbookViewId="0">
      <selection activeCell="C23" sqref="C23"/>
    </sheetView>
  </sheetViews>
  <sheetFormatPr baseColWidth="10" defaultRowHeight="15" x14ac:dyDescent="0.25"/>
  <cols>
    <col min="5" max="5" width="4.42578125" customWidth="1"/>
    <col min="6" max="7" width="1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12.85546875" customWidth="1"/>
    <col min="15" max="15" width="10.28515625" style="14" customWidth="1"/>
    <col min="16" max="16" width="13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83" width="3.28515625" customWidth="1"/>
    <col min="84" max="84" width="3.5703125" customWidth="1"/>
    <col min="85" max="112" width="3.28515625" customWidth="1"/>
  </cols>
  <sheetData>
    <row r="1" spans="1:112" x14ac:dyDescent="0.25">
      <c r="A1" t="s">
        <v>676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>
        <f>VLOOKUP($C4,[1]MATIERES!$A$2:$K$379,11,0)</f>
        <v>56</v>
      </c>
      <c r="B4" t="s">
        <v>295</v>
      </c>
      <c r="C4" t="s">
        <v>166</v>
      </c>
      <c r="D4" t="s">
        <v>42</v>
      </c>
      <c r="E4">
        <v>63.139999999999993</v>
      </c>
      <c r="F4" s="14" t="s">
        <v>687</v>
      </c>
      <c r="G4" s="14" t="s">
        <v>632</v>
      </c>
      <c r="H4">
        <v>77</v>
      </c>
      <c r="I4" s="14" t="s">
        <v>687</v>
      </c>
      <c r="J4" s="14" t="s">
        <v>632</v>
      </c>
      <c r="K4">
        <v>92.4</v>
      </c>
      <c r="L4" s="14" t="s">
        <v>687</v>
      </c>
      <c r="M4" s="14" t="s">
        <v>632</v>
      </c>
      <c r="N4">
        <v>100.10000000000001</v>
      </c>
      <c r="O4" s="14" t="s">
        <v>687</v>
      </c>
      <c r="P4" s="14" t="s">
        <v>632</v>
      </c>
      <c r="Q4">
        <v>107.80000000000001</v>
      </c>
      <c r="R4" s="14" t="s">
        <v>687</v>
      </c>
      <c r="S4" s="14" t="s">
        <v>632</v>
      </c>
      <c r="T4">
        <v>115.50000000000001</v>
      </c>
      <c r="U4" s="14" t="s">
        <v>687</v>
      </c>
      <c r="V4" s="14" t="s">
        <v>632</v>
      </c>
      <c r="W4">
        <v>123.20000000000002</v>
      </c>
      <c r="X4" s="14" t="s">
        <v>687</v>
      </c>
      <c r="Y4" s="14" t="s">
        <v>632</v>
      </c>
      <c r="Z4">
        <v>130.9</v>
      </c>
      <c r="AA4" s="14" t="s">
        <v>687</v>
      </c>
      <c r="AB4" s="14" t="s">
        <v>632</v>
      </c>
      <c r="AC4">
        <v>138.60000000000002</v>
      </c>
      <c r="AD4" s="14" t="s">
        <v>687</v>
      </c>
      <c r="AE4" s="14" t="s">
        <v>632</v>
      </c>
      <c r="AF4">
        <v>154</v>
      </c>
      <c r="AG4" s="14" t="s">
        <v>687</v>
      </c>
      <c r="AH4" s="14" t="s">
        <v>632</v>
      </c>
      <c r="AI4">
        <v>169.4</v>
      </c>
      <c r="AJ4" s="14" t="s">
        <v>687</v>
      </c>
      <c r="AK4" s="14" t="s">
        <v>632</v>
      </c>
      <c r="AL4">
        <v>177.10000000000002</v>
      </c>
      <c r="AM4" s="14" t="s">
        <v>687</v>
      </c>
      <c r="AN4" s="14" t="s">
        <v>632</v>
      </c>
      <c r="AO4">
        <v>169.4</v>
      </c>
      <c r="AP4" s="14" t="s">
        <v>687</v>
      </c>
      <c r="AQ4" s="14" t="s">
        <v>632</v>
      </c>
      <c r="AR4">
        <v>184.8</v>
      </c>
      <c r="AS4" s="14" t="s">
        <v>687</v>
      </c>
      <c r="AT4" s="14" t="s">
        <v>632</v>
      </c>
      <c r="AU4">
        <v>192.50000000000003</v>
      </c>
      <c r="AV4" s="14" t="s">
        <v>687</v>
      </c>
      <c r="AW4" s="14" t="s">
        <v>632</v>
      </c>
      <c r="AX4">
        <v>200.20000000000002</v>
      </c>
      <c r="AY4" s="14" t="s">
        <v>687</v>
      </c>
      <c r="AZ4" s="14" t="s">
        <v>632</v>
      </c>
      <c r="BA4">
        <v>215.60000000000002</v>
      </c>
      <c r="BB4" s="14" t="s">
        <v>687</v>
      </c>
      <c r="BC4" s="14" t="s">
        <v>632</v>
      </c>
      <c r="BD4">
        <v>200.20000000000002</v>
      </c>
      <c r="BE4" s="14" t="s">
        <v>687</v>
      </c>
      <c r="BF4" s="14" t="s">
        <v>632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(1,'FV2','MATIERE',56,null,'7.7*CTE1','PERIMETRE',now());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(2,'FV2','MATIERE',56,null,'7.7*CTE1','PERIMETRE',now());
</v>
      </c>
      <c r="BK4"/>
      <c r="BL4"/>
      <c r="BM4" t="str">
        <f t="shared" si="0"/>
        <v xml:space="preserve">INSERT INTO SC_SystemeProduits(RefDimension,NomSysteme,typePresta,ligne,Quantite,formule,cte1,DateModif) values (3,'FV2','MATIERE',56,null,'7.7*CTE1','PERIMETRE',now());
</v>
      </c>
      <c r="BP4" t="str">
        <f t="shared" si="0"/>
        <v xml:space="preserve">INSERT INTO SC_SystemeProduits(RefDimension,NomSysteme,typePresta,ligne,Quantite,formule,cte1,DateModif) values (4,'FV2','MATIERE',56,null,'7.7*CTE1','PERIMETRE',now());
</v>
      </c>
      <c r="BS4" t="str">
        <f t="shared" si="0"/>
        <v xml:space="preserve">INSERT INTO SC_SystemeProduits(RefDimension,NomSysteme,typePresta,ligne,Quantite,formule,cte1,DateModif) values (5,'FV2','MATIERE',56,null,'7.7*CTE1','PERIMETRE',now());
</v>
      </c>
      <c r="BV4" t="str">
        <f t="shared" si="0"/>
        <v xml:space="preserve">INSERT INTO SC_SystemeProduits(RefDimension,NomSysteme,typePresta,ligne,Quantite,formule,cte1,DateModif) values (6,'FV2','MATIERE',56,null,'7.7*CTE1','PERIMETRE',now());
</v>
      </c>
      <c r="BY4" t="str">
        <f t="shared" si="0"/>
        <v xml:space="preserve">INSERT INTO SC_SystemeProduits(RefDimension,NomSysteme,typePresta,ligne,Quantite,formule,cte1,DateModif) values (7,'FV2','MATIERE',56,null,'7.7*CTE1','PERIMETRE',now());
</v>
      </c>
      <c r="CB4" t="str">
        <f t="shared" si="0"/>
        <v xml:space="preserve">INSERT INTO SC_SystemeProduits(RefDimension,NomSysteme,typePresta,ligne,Quantite,formule,cte1,DateModif) values (8,'FV2','MATIERE',56,null,'7.7*CTE1','PERIMETRE',now());
</v>
      </c>
      <c r="CE4" t="str">
        <f t="shared" si="0"/>
        <v xml:space="preserve">INSERT INTO SC_SystemeProduits(RefDimension,NomSysteme,typePresta,ligne,Quantite,formule,cte1,DateModif) values (9,'FV2','MATIERE',56,null,'7.7*CTE1','PERIMETRE',now());
</v>
      </c>
      <c r="CH4" t="str">
        <f t="shared" si="0"/>
        <v xml:space="preserve">INSERT INTO SC_SystemeProduits(RefDimension,NomSysteme,typePresta,ligne,Quantite,formule,cte1,DateModif) values (10,'FV2','MATIERE',56,null,'7.7*CTE1','PERIMETRE',now());
</v>
      </c>
      <c r="CK4" t="str">
        <f t="shared" si="0"/>
        <v xml:space="preserve">INSERT INTO SC_SystemeProduits(RefDimension,NomSysteme,typePresta,ligne,Quantite,formule,cte1,DateModif) values (11,'FV2','MATIERE',56,null,'7.7*CTE1','PERIMETRE',now());
</v>
      </c>
      <c r="CN4" t="str">
        <f t="shared" si="0"/>
        <v xml:space="preserve">INSERT INTO SC_SystemeProduits(RefDimension,NomSysteme,typePresta,ligne,Quantite,formule,cte1,DateModif) values (12,'FV2','MATIERE',56,null,'7.7*CTE1','PERIMETRE',now());
</v>
      </c>
      <c r="CQ4" t="str">
        <f t="shared" si="0"/>
        <v xml:space="preserve">INSERT INTO SC_SystemeProduits(RefDimension,NomSysteme,typePresta,ligne,Quantite,formule,cte1,DateModif) values (13,'FV2','MATIERE',56,null,'7.7*CTE1','PERIMETRE',now());
</v>
      </c>
      <c r="CT4" t="str">
        <f t="shared" si="0"/>
        <v xml:space="preserve">INSERT INTO SC_SystemeProduits(RefDimension,NomSysteme,typePresta,ligne,Quantite,formule,cte1,DateModif) values (14,'FV2','MATIERE',56,null,'7.7*CTE1','PERIMETRE',now());
</v>
      </c>
      <c r="CW4" t="str">
        <f t="shared" si="0"/>
        <v xml:space="preserve">INSERT INTO SC_SystemeProduits(RefDimension,NomSysteme,typePresta,ligne,Quantite,formule,cte1,DateModif) values (15,'FV2','MATIERE',56,null,'7.7*CTE1','PERIMETRE',now());
</v>
      </c>
      <c r="CZ4" t="str">
        <f t="shared" si="0"/>
        <v xml:space="preserve">INSERT INTO SC_SystemeProduits(RefDimension,NomSysteme,typePresta,ligne,Quantite,formule,cte1,DateModif) values (16,'FV2','MATIERE',56,null,'7.7*CTE1','PERIMETRE',now());
</v>
      </c>
      <c r="DC4" t="str">
        <f t="shared" si="0"/>
        <v xml:space="preserve">INSERT INTO SC_SystemeProduits(RefDimension,NomSysteme,typePresta,ligne,Quantite,formule,cte1,DateModif) values (17,'FV2','MATIERE',56,null,'7.7*CTE1','PERIMETRE',now());
</v>
      </c>
      <c r="DF4" t="str">
        <f t="shared" si="0"/>
        <v xml:space="preserve">INSERT INTO SC_SystemeProduits(RefDimension,NomSysteme,typePresta,ligne,Quantite,formule,cte1,DateModif) values (18,'FV2','MATIERE',56,null,'7.7*CTE1','PERIMETRE',now());
</v>
      </c>
    </row>
    <row r="5" spans="1:112" x14ac:dyDescent="0.25">
      <c r="A5" s="12">
        <f>VLOOKUP($C5,[1]MATIERES!$A$2:$K$379,11,0)</f>
        <v>58</v>
      </c>
      <c r="B5" t="s">
        <v>295</v>
      </c>
      <c r="C5" t="s">
        <v>340</v>
      </c>
      <c r="D5" t="s">
        <v>42</v>
      </c>
      <c r="E5">
        <v>9.02</v>
      </c>
      <c r="F5" s="14" t="s">
        <v>644</v>
      </c>
      <c r="G5" s="14" t="s">
        <v>632</v>
      </c>
      <c r="H5">
        <v>11</v>
      </c>
      <c r="I5" s="14" t="s">
        <v>644</v>
      </c>
      <c r="J5" s="14" t="s">
        <v>632</v>
      </c>
      <c r="K5">
        <v>13.200000000000001</v>
      </c>
      <c r="L5" s="14" t="s">
        <v>644</v>
      </c>
      <c r="M5" s="14" t="s">
        <v>632</v>
      </c>
      <c r="N5">
        <v>14.3</v>
      </c>
      <c r="O5" s="14" t="s">
        <v>644</v>
      </c>
      <c r="P5" s="14" t="s">
        <v>632</v>
      </c>
      <c r="Q5">
        <v>15.400000000000002</v>
      </c>
      <c r="R5" s="14" t="s">
        <v>644</v>
      </c>
      <c r="S5" s="14" t="s">
        <v>632</v>
      </c>
      <c r="T5">
        <v>16.5</v>
      </c>
      <c r="U5" s="14" t="s">
        <v>644</v>
      </c>
      <c r="V5" s="14" t="s">
        <v>632</v>
      </c>
      <c r="W5">
        <v>17.600000000000001</v>
      </c>
      <c r="X5" s="14" t="s">
        <v>644</v>
      </c>
      <c r="Y5" s="14" t="s">
        <v>632</v>
      </c>
      <c r="Z5">
        <v>18.700000000000003</v>
      </c>
      <c r="AA5" s="14" t="s">
        <v>644</v>
      </c>
      <c r="AB5" s="14" t="s">
        <v>632</v>
      </c>
      <c r="AC5">
        <v>19.8</v>
      </c>
      <c r="AD5" s="14" t="s">
        <v>644</v>
      </c>
      <c r="AE5" s="14" t="s">
        <v>632</v>
      </c>
      <c r="AF5">
        <v>22</v>
      </c>
      <c r="AG5" s="14" t="s">
        <v>644</v>
      </c>
      <c r="AH5" s="14" t="s">
        <v>632</v>
      </c>
      <c r="AI5">
        <v>24.200000000000003</v>
      </c>
      <c r="AJ5" s="14" t="s">
        <v>644</v>
      </c>
      <c r="AK5" s="14" t="s">
        <v>632</v>
      </c>
      <c r="AL5">
        <v>25.3</v>
      </c>
      <c r="AM5" s="14" t="s">
        <v>644</v>
      </c>
      <c r="AN5" s="14" t="s">
        <v>632</v>
      </c>
      <c r="AO5">
        <v>24.200000000000003</v>
      </c>
      <c r="AP5" s="14" t="s">
        <v>644</v>
      </c>
      <c r="AQ5" s="14" t="s">
        <v>632</v>
      </c>
      <c r="AR5">
        <v>26.400000000000002</v>
      </c>
      <c r="AS5" s="14" t="s">
        <v>644</v>
      </c>
      <c r="AT5" s="14" t="s">
        <v>632</v>
      </c>
      <c r="AU5">
        <v>27.500000000000004</v>
      </c>
      <c r="AV5" s="14" t="s">
        <v>644</v>
      </c>
      <c r="AW5" s="14" t="s">
        <v>632</v>
      </c>
      <c r="AX5">
        <v>28.6</v>
      </c>
      <c r="AY5" s="14" t="s">
        <v>644</v>
      </c>
      <c r="AZ5" s="14" t="s">
        <v>632</v>
      </c>
      <c r="BA5">
        <v>30.800000000000004</v>
      </c>
      <c r="BB5" s="14" t="s">
        <v>644</v>
      </c>
      <c r="BC5" s="14" t="s">
        <v>632</v>
      </c>
      <c r="BD5">
        <v>28.6</v>
      </c>
      <c r="BE5" s="14" t="s">
        <v>644</v>
      </c>
      <c r="BF5" s="14" t="s">
        <v>632</v>
      </c>
      <c r="BG5" t="str">
        <f t="shared" ref="BG5:BG2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(1,'FV2','MATIERE',58,null,'1.1*CTE1','PERIMETRE',now());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(2,'FV2','MATIERE',58,null,'1.1*CTE1','PERIMETRE',now());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(3,'FV2','MATIERE',58,null,'1.1*CTE1','PERIMETRE',now());
</v>
      </c>
      <c r="BP5" t="str">
        <f t="shared" si="0"/>
        <v xml:space="preserve">INSERT INTO SC_SystemeProduits(RefDimension,NomSysteme,typePresta,ligne,Quantite,formule,cte1,DateModif) values (4,'FV2','MATIERE',58,null,'1.1*CTE1','PERIMETRE',now());
</v>
      </c>
      <c r="BS5" t="str">
        <f t="shared" si="0"/>
        <v xml:space="preserve">INSERT INTO SC_SystemeProduits(RefDimension,NomSysteme,typePresta,ligne,Quantite,formule,cte1,DateModif) values (5,'FV2','MATIERE',58,null,'1.1*CTE1','PERIMETRE',now());
</v>
      </c>
      <c r="BV5" t="str">
        <f t="shared" si="0"/>
        <v xml:space="preserve">INSERT INTO SC_SystemeProduits(RefDimension,NomSysteme,typePresta,ligne,Quantite,formule,cte1,DateModif) values (6,'FV2','MATIERE',58,null,'1.1*CTE1','PERIMETRE',now());
</v>
      </c>
      <c r="BY5" t="str">
        <f t="shared" si="0"/>
        <v xml:space="preserve">INSERT INTO SC_SystemeProduits(RefDimension,NomSysteme,typePresta,ligne,Quantite,formule,cte1,DateModif) values (7,'FV2','MATIERE',58,null,'1.1*CTE1','PERIMETRE',now());
</v>
      </c>
      <c r="CB5" t="str">
        <f t="shared" si="0"/>
        <v xml:space="preserve">INSERT INTO SC_SystemeProduits(RefDimension,NomSysteme,typePresta,ligne,Quantite,formule,cte1,DateModif) values (8,'FV2','MATIERE',58,null,'1.1*CTE1','PERIMETRE',now());
</v>
      </c>
      <c r="CE5" t="str">
        <f t="shared" si="0"/>
        <v xml:space="preserve">INSERT INTO SC_SystemeProduits(RefDimension,NomSysteme,typePresta,ligne,Quantite,formule,cte1,DateModif) values (9,'FV2','MATIERE',58,null,'1.1*CTE1','PERIMETRE',now());
</v>
      </c>
      <c r="CH5" t="str">
        <f t="shared" si="0"/>
        <v xml:space="preserve">INSERT INTO SC_SystemeProduits(RefDimension,NomSysteme,typePresta,ligne,Quantite,formule,cte1,DateModif) values (10,'FV2','MATIERE',58,null,'1.1*CTE1','PERIMETRE',now());
</v>
      </c>
      <c r="CK5" t="str">
        <f t="shared" si="0"/>
        <v xml:space="preserve">INSERT INTO SC_SystemeProduits(RefDimension,NomSysteme,typePresta,ligne,Quantite,formule,cte1,DateModif) values (11,'FV2','MATIERE',58,null,'1.1*CTE1','PERIMETRE',now());
</v>
      </c>
      <c r="CN5" t="str">
        <f t="shared" si="0"/>
        <v xml:space="preserve">INSERT INTO SC_SystemeProduits(RefDimension,NomSysteme,typePresta,ligne,Quantite,formule,cte1,DateModif) values (12,'FV2','MATIERE',58,null,'1.1*CTE1','PERIMETRE',now());
</v>
      </c>
      <c r="CQ5" t="str">
        <f t="shared" si="0"/>
        <v xml:space="preserve">INSERT INTO SC_SystemeProduits(RefDimension,NomSysteme,typePresta,ligne,Quantite,formule,cte1,DateModif) values (13,'FV2','MATIERE',58,null,'1.1*CTE1','PERIMETRE',now());
</v>
      </c>
      <c r="CT5" t="str">
        <f t="shared" si="0"/>
        <v xml:space="preserve">INSERT INTO SC_SystemeProduits(RefDimension,NomSysteme,typePresta,ligne,Quantite,formule,cte1,DateModif) values (14,'FV2','MATIERE',58,null,'1.1*CTE1','PERIMETRE',now());
</v>
      </c>
      <c r="CW5" t="str">
        <f t="shared" si="0"/>
        <v xml:space="preserve">INSERT INTO SC_SystemeProduits(RefDimension,NomSysteme,typePresta,ligne,Quantite,formule,cte1,DateModif) values (15,'FV2','MATIERE',58,null,'1.1*CTE1','PERIMETRE',now());
</v>
      </c>
      <c r="CZ5" t="str">
        <f t="shared" si="0"/>
        <v xml:space="preserve">INSERT INTO SC_SystemeProduits(RefDimension,NomSysteme,typePresta,ligne,Quantite,formule,cte1,DateModif) values (16,'FV2','MATIERE',58,null,'1.1*CTE1','PERIMETRE',now());
</v>
      </c>
      <c r="DC5" t="str">
        <f t="shared" si="0"/>
        <v xml:space="preserve">INSERT INTO SC_SystemeProduits(RefDimension,NomSysteme,typePresta,ligne,Quantite,formule,cte1,DateModif) values (17,'FV2','MATIERE',58,null,'1.1*CTE1','PERIMETRE',now());
</v>
      </c>
      <c r="DF5" t="str">
        <f t="shared" si="0"/>
        <v xml:space="preserve">INSERT INTO SC_SystemeProduits(RefDimension,NomSysteme,typePresta,ligne,Quantite,formule,cte1,DateModif) values (18,'FV2','MATIERE',58,null,'1.1*CTE1','PERIMETRE',now());
</v>
      </c>
    </row>
    <row r="6" spans="1:112" x14ac:dyDescent="0.25">
      <c r="A6" s="12">
        <f>VLOOKUP($C6,[1]MATIERES!$A$2:$K$379,11,0)</f>
        <v>82</v>
      </c>
      <c r="B6" t="s">
        <v>295</v>
      </c>
      <c r="C6" t="s">
        <v>339</v>
      </c>
      <c r="D6" t="s">
        <v>8</v>
      </c>
      <c r="E6">
        <v>8.5</v>
      </c>
      <c r="F6" s="14" t="s">
        <v>665</v>
      </c>
      <c r="G6" s="14" t="s">
        <v>632</v>
      </c>
      <c r="H6">
        <v>10.3</v>
      </c>
      <c r="I6" s="14" t="s">
        <v>665</v>
      </c>
      <c r="J6" s="14" t="s">
        <v>632</v>
      </c>
      <c r="K6">
        <v>12.3</v>
      </c>
      <c r="L6" s="14" t="s">
        <v>665</v>
      </c>
      <c r="M6" s="14" t="s">
        <v>632</v>
      </c>
      <c r="N6">
        <v>13.3</v>
      </c>
      <c r="O6" s="14" t="s">
        <v>665</v>
      </c>
      <c r="P6" s="14" t="s">
        <v>632</v>
      </c>
      <c r="Q6">
        <v>14.3</v>
      </c>
      <c r="R6" s="14" t="s">
        <v>665</v>
      </c>
      <c r="S6" s="14" t="s">
        <v>632</v>
      </c>
      <c r="T6">
        <v>15.3</v>
      </c>
      <c r="U6" s="14" t="s">
        <v>665</v>
      </c>
      <c r="V6" s="14" t="s">
        <v>632</v>
      </c>
      <c r="W6">
        <v>16.3</v>
      </c>
      <c r="X6" s="14" t="s">
        <v>665</v>
      </c>
      <c r="Y6" s="14" t="s">
        <v>632</v>
      </c>
      <c r="Z6">
        <v>17.3</v>
      </c>
      <c r="AA6" s="14" t="s">
        <v>665</v>
      </c>
      <c r="AB6" s="14" t="s">
        <v>632</v>
      </c>
      <c r="AC6">
        <v>18.3</v>
      </c>
      <c r="AD6" s="14" t="s">
        <v>665</v>
      </c>
      <c r="AE6" s="14" t="s">
        <v>632</v>
      </c>
      <c r="AF6">
        <v>20.3</v>
      </c>
      <c r="AG6" s="14" t="s">
        <v>665</v>
      </c>
      <c r="AH6" s="14" t="s">
        <v>632</v>
      </c>
      <c r="AI6">
        <v>22.3</v>
      </c>
      <c r="AJ6" s="14" t="s">
        <v>665</v>
      </c>
      <c r="AK6" s="14" t="s">
        <v>632</v>
      </c>
      <c r="AL6">
        <v>23.3</v>
      </c>
      <c r="AM6" s="14" t="s">
        <v>665</v>
      </c>
      <c r="AN6" s="14" t="s">
        <v>632</v>
      </c>
      <c r="AO6">
        <v>22.3</v>
      </c>
      <c r="AP6" s="14" t="s">
        <v>665</v>
      </c>
      <c r="AQ6" s="14" t="s">
        <v>632</v>
      </c>
      <c r="AR6">
        <v>24.3</v>
      </c>
      <c r="AS6" s="14" t="s">
        <v>665</v>
      </c>
      <c r="AT6" s="14" t="s">
        <v>632</v>
      </c>
      <c r="AU6">
        <v>25.3</v>
      </c>
      <c r="AV6" s="14" t="s">
        <v>665</v>
      </c>
      <c r="AW6" s="14" t="s">
        <v>632</v>
      </c>
      <c r="AX6">
        <v>26.3</v>
      </c>
      <c r="AY6" s="14" t="s">
        <v>665</v>
      </c>
      <c r="AZ6" s="14" t="s">
        <v>632</v>
      </c>
      <c r="BA6">
        <v>28.3</v>
      </c>
      <c r="BB6" s="14" t="s">
        <v>665</v>
      </c>
      <c r="BC6" s="14" t="s">
        <v>632</v>
      </c>
      <c r="BD6">
        <v>26.3</v>
      </c>
      <c r="BE6" s="14" t="s">
        <v>665</v>
      </c>
      <c r="BF6" s="14" t="s">
        <v>632</v>
      </c>
      <c r="BG6" t="str">
        <f t="shared" si="1"/>
        <v xml:space="preserve">INSERT INTO SC_SystemeProduits(RefDimension,NomSysteme,typePresta,ligne,Quantite,formule,cte1,DateModif) values (1,'FV2','MATIERE',82,null,'CTE1+0.3','PERIMETRE',now());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(2,'FV2','MATIERE',82,null,'CTE1+0.3','PERIMETRE',now());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(3,'FV2','MATIERE',82,null,'CTE1+0.3','PERIMETRE',now());
</v>
      </c>
      <c r="BP6" t="str">
        <f t="shared" si="0"/>
        <v xml:space="preserve">INSERT INTO SC_SystemeProduits(RefDimension,NomSysteme,typePresta,ligne,Quantite,formule,cte1,DateModif) values (4,'FV2','MATIERE',82,null,'CTE1+0.3','PERIMETRE',now());
</v>
      </c>
      <c r="BS6" t="str">
        <f t="shared" si="0"/>
        <v xml:space="preserve">INSERT INTO SC_SystemeProduits(RefDimension,NomSysteme,typePresta,ligne,Quantite,formule,cte1,DateModif) values (5,'FV2','MATIERE',82,null,'CTE1+0.3','PERIMETRE',now());
</v>
      </c>
      <c r="BV6" t="str">
        <f t="shared" si="0"/>
        <v xml:space="preserve">INSERT INTO SC_SystemeProduits(RefDimension,NomSysteme,typePresta,ligne,Quantite,formule,cte1,DateModif) values (6,'FV2','MATIERE',82,null,'CTE1+0.3','PERIMETRE',now());
</v>
      </c>
      <c r="BY6" t="str">
        <f t="shared" si="0"/>
        <v xml:space="preserve">INSERT INTO SC_SystemeProduits(RefDimension,NomSysteme,typePresta,ligne,Quantite,formule,cte1,DateModif) values (7,'FV2','MATIERE',82,null,'CTE1+0.3','PERIMETRE',now());
</v>
      </c>
      <c r="CB6" t="str">
        <f t="shared" si="0"/>
        <v xml:space="preserve">INSERT INTO SC_SystemeProduits(RefDimension,NomSysteme,typePresta,ligne,Quantite,formule,cte1,DateModif) values (8,'FV2','MATIERE',82,null,'CTE1+0.3','PERIMETRE',now());
</v>
      </c>
      <c r="CE6" t="str">
        <f t="shared" si="0"/>
        <v xml:space="preserve">INSERT INTO SC_SystemeProduits(RefDimension,NomSysteme,typePresta,ligne,Quantite,formule,cte1,DateModif) values (9,'FV2','MATIERE',82,null,'CTE1+0.3','PERIMETRE',now());
</v>
      </c>
      <c r="CH6" t="str">
        <f t="shared" si="0"/>
        <v xml:space="preserve">INSERT INTO SC_SystemeProduits(RefDimension,NomSysteme,typePresta,ligne,Quantite,formule,cte1,DateModif) values (10,'FV2','MATIERE',82,null,'CTE1+0.3','PERIMETRE',now());
</v>
      </c>
      <c r="CK6" t="str">
        <f t="shared" si="0"/>
        <v xml:space="preserve">INSERT INTO SC_SystemeProduits(RefDimension,NomSysteme,typePresta,ligne,Quantite,formule,cte1,DateModif) values (11,'FV2','MATIERE',82,null,'CTE1+0.3','PERIMETRE',now());
</v>
      </c>
      <c r="CN6" t="str">
        <f t="shared" si="0"/>
        <v xml:space="preserve">INSERT INTO SC_SystemeProduits(RefDimension,NomSysteme,typePresta,ligne,Quantite,formule,cte1,DateModif) values (12,'FV2','MATIERE',82,null,'CTE1+0.3','PERIMETRE',now());
</v>
      </c>
      <c r="CQ6" t="str">
        <f t="shared" si="0"/>
        <v xml:space="preserve">INSERT INTO SC_SystemeProduits(RefDimension,NomSysteme,typePresta,ligne,Quantite,formule,cte1,DateModif) values (13,'FV2','MATIERE',82,null,'CTE1+0.3','PERIMETRE',now());
</v>
      </c>
      <c r="CT6" t="str">
        <f t="shared" si="0"/>
        <v xml:space="preserve">INSERT INTO SC_SystemeProduits(RefDimension,NomSysteme,typePresta,ligne,Quantite,formule,cte1,DateModif) values (14,'FV2','MATIERE',82,null,'CTE1+0.3','PERIMETRE',now());
</v>
      </c>
      <c r="CW6" t="str">
        <f t="shared" si="0"/>
        <v xml:space="preserve">INSERT INTO SC_SystemeProduits(RefDimension,NomSysteme,typePresta,ligne,Quantite,formule,cte1,DateModif) values (15,'FV2','MATIERE',82,null,'CTE1+0.3','PERIMETRE',now());
</v>
      </c>
      <c r="CZ6" t="str">
        <f t="shared" si="0"/>
        <v xml:space="preserve">INSERT INTO SC_SystemeProduits(RefDimension,NomSysteme,typePresta,ligne,Quantite,formule,cte1,DateModif) values (16,'FV2','MATIERE',82,null,'CTE1+0.3','PERIMETRE',now());
</v>
      </c>
      <c r="DC6" t="str">
        <f t="shared" si="0"/>
        <v xml:space="preserve">INSERT INTO SC_SystemeProduits(RefDimension,NomSysteme,typePresta,ligne,Quantite,formule,cte1,DateModif) values (17,'FV2','MATIERE',82,null,'CTE1+0.3','PERIMETRE',now());
</v>
      </c>
      <c r="DF6" t="str">
        <f t="shared" si="0"/>
        <v xml:space="preserve">INSERT INTO SC_SystemeProduits(RefDimension,NomSysteme,typePresta,ligne,Quantite,formule,cte1,DateModif) values (18,'FV2','MATIERE',82,null,'CTE1+0.3','PERIMETRE',now());
</v>
      </c>
    </row>
    <row r="7" spans="1:112" x14ac:dyDescent="0.25">
      <c r="A7" s="12">
        <f>VLOOKUP($C7,[1]MATIERES!$A$2:$K$379,11,0)</f>
        <v>90</v>
      </c>
      <c r="B7" t="s">
        <v>295</v>
      </c>
      <c r="C7" t="s">
        <v>341</v>
      </c>
      <c r="D7" t="s">
        <v>42</v>
      </c>
      <c r="E7">
        <v>14.76</v>
      </c>
      <c r="F7" s="14" t="s">
        <v>693</v>
      </c>
      <c r="G7" s="14" t="s">
        <v>632</v>
      </c>
      <c r="H7">
        <v>18</v>
      </c>
      <c r="I7" s="14" t="s">
        <v>688</v>
      </c>
      <c r="J7" s="14" t="s">
        <v>632</v>
      </c>
      <c r="K7">
        <v>21.6</v>
      </c>
      <c r="L7" s="14" t="s">
        <v>688</v>
      </c>
      <c r="M7" s="14" t="s">
        <v>632</v>
      </c>
      <c r="N7">
        <v>23.400000000000002</v>
      </c>
      <c r="O7" s="14" t="s">
        <v>688</v>
      </c>
      <c r="P7" s="14" t="s">
        <v>632</v>
      </c>
      <c r="Q7">
        <v>25.2</v>
      </c>
      <c r="R7" s="14" t="s">
        <v>688</v>
      </c>
      <c r="S7" s="14" t="s">
        <v>632</v>
      </c>
      <c r="T7">
        <v>27</v>
      </c>
      <c r="U7" s="14" t="s">
        <v>688</v>
      </c>
      <c r="V7" s="14" t="s">
        <v>632</v>
      </c>
      <c r="W7">
        <v>28.8</v>
      </c>
      <c r="X7" s="14" t="s">
        <v>688</v>
      </c>
      <c r="Y7" s="14" t="s">
        <v>632</v>
      </c>
      <c r="Z7">
        <v>30.6</v>
      </c>
      <c r="AA7" s="14" t="s">
        <v>688</v>
      </c>
      <c r="AB7" s="14" t="s">
        <v>632</v>
      </c>
      <c r="AC7">
        <v>32.4</v>
      </c>
      <c r="AD7" s="14" t="s">
        <v>688</v>
      </c>
      <c r="AE7" s="14" t="s">
        <v>632</v>
      </c>
      <c r="AF7">
        <v>36</v>
      </c>
      <c r="AG7" s="14" t="s">
        <v>688</v>
      </c>
      <c r="AH7" s="14" t="s">
        <v>632</v>
      </c>
      <c r="AI7">
        <v>39.6</v>
      </c>
      <c r="AJ7" s="14" t="s">
        <v>688</v>
      </c>
      <c r="AK7" s="14" t="s">
        <v>632</v>
      </c>
      <c r="AL7">
        <v>41.4</v>
      </c>
      <c r="AM7" s="14" t="s">
        <v>688</v>
      </c>
      <c r="AN7" s="14" t="s">
        <v>632</v>
      </c>
      <c r="AO7">
        <v>39.6</v>
      </c>
      <c r="AP7" s="14" t="s">
        <v>688</v>
      </c>
      <c r="AQ7" s="14" t="s">
        <v>632</v>
      </c>
      <c r="AR7">
        <v>43.2</v>
      </c>
      <c r="AS7" s="14" t="s">
        <v>688</v>
      </c>
      <c r="AT7" s="14" t="s">
        <v>632</v>
      </c>
      <c r="AU7">
        <v>45</v>
      </c>
      <c r="AV7" s="14" t="s">
        <v>688</v>
      </c>
      <c r="AW7" s="14" t="s">
        <v>632</v>
      </c>
      <c r="AX7">
        <v>46.800000000000004</v>
      </c>
      <c r="AY7" s="14" t="s">
        <v>688</v>
      </c>
      <c r="AZ7" s="14" t="s">
        <v>632</v>
      </c>
      <c r="BA7">
        <v>50.4</v>
      </c>
      <c r="BB7" s="14" t="s">
        <v>688</v>
      </c>
      <c r="BC7" s="14" t="s">
        <v>632</v>
      </c>
      <c r="BD7">
        <v>46.800000000000004</v>
      </c>
      <c r="BE7" s="14" t="s">
        <v>688</v>
      </c>
      <c r="BF7" s="14" t="s">
        <v>632</v>
      </c>
      <c r="BG7" t="str">
        <f t="shared" si="1"/>
        <v xml:space="preserve">INSERT INTO SC_SystemeProduits(RefDimension,NomSysteme,typePresta,ligne,Quantite,formule,cte1,DateModif) values (1,'FV2','MATIERE',90,null,'1.8*CTE1','PERIMETRE',now());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(2,'FV2','MATIERE',90,null,'CTE1*1.8','PERIMETRE',now());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(3,'FV2','MATIERE',90,null,'CTE1*1.8','PERIMETRE',now());
</v>
      </c>
      <c r="BP7" t="str">
        <f t="shared" si="0"/>
        <v xml:space="preserve">INSERT INTO SC_SystemeProduits(RefDimension,NomSysteme,typePresta,ligne,Quantite,formule,cte1,DateModif) values (4,'FV2','MATIERE',90,null,'CTE1*1.8','PERIMETRE',now());
</v>
      </c>
      <c r="BS7" t="str">
        <f t="shared" si="0"/>
        <v xml:space="preserve">INSERT INTO SC_SystemeProduits(RefDimension,NomSysteme,typePresta,ligne,Quantite,formule,cte1,DateModif) values (5,'FV2','MATIERE',90,null,'CTE1*1.8','PERIMETRE',now());
</v>
      </c>
      <c r="BV7" t="str">
        <f t="shared" si="0"/>
        <v xml:space="preserve">INSERT INTO SC_SystemeProduits(RefDimension,NomSysteme,typePresta,ligne,Quantite,formule,cte1,DateModif) values (6,'FV2','MATIERE',90,null,'CTE1*1.8','PERIMETRE',now());
</v>
      </c>
      <c r="BY7" t="str">
        <f t="shared" si="0"/>
        <v xml:space="preserve">INSERT INTO SC_SystemeProduits(RefDimension,NomSysteme,typePresta,ligne,Quantite,formule,cte1,DateModif) values (7,'FV2','MATIERE',90,null,'CTE1*1.8','PERIMETRE',now());
</v>
      </c>
      <c r="CB7" t="str">
        <f t="shared" si="0"/>
        <v xml:space="preserve">INSERT INTO SC_SystemeProduits(RefDimension,NomSysteme,typePresta,ligne,Quantite,formule,cte1,DateModif) values (8,'FV2','MATIERE',90,null,'CTE1*1.8','PERIMETRE',now());
</v>
      </c>
      <c r="CE7" t="str">
        <f t="shared" si="0"/>
        <v xml:space="preserve">INSERT INTO SC_SystemeProduits(RefDimension,NomSysteme,typePresta,ligne,Quantite,formule,cte1,DateModif) values (9,'FV2','MATIERE',90,null,'CTE1*1.8','PERIMETRE',now());
</v>
      </c>
      <c r="CH7" t="str">
        <f t="shared" si="0"/>
        <v xml:space="preserve">INSERT INTO SC_SystemeProduits(RefDimension,NomSysteme,typePresta,ligne,Quantite,formule,cte1,DateModif) values (10,'FV2','MATIERE',90,null,'CTE1*1.8','PERIMETRE',now());
</v>
      </c>
      <c r="CK7" t="str">
        <f t="shared" si="0"/>
        <v xml:space="preserve">INSERT INTO SC_SystemeProduits(RefDimension,NomSysteme,typePresta,ligne,Quantite,formule,cte1,DateModif) values (11,'FV2','MATIERE',90,null,'CTE1*1.8','PERIMETRE',now());
</v>
      </c>
      <c r="CN7" t="str">
        <f t="shared" si="0"/>
        <v xml:space="preserve">INSERT INTO SC_SystemeProduits(RefDimension,NomSysteme,typePresta,ligne,Quantite,formule,cte1,DateModif) values (12,'FV2','MATIERE',90,null,'CTE1*1.8','PERIMETRE',now());
</v>
      </c>
      <c r="CQ7" t="str">
        <f t="shared" si="0"/>
        <v xml:space="preserve">INSERT INTO SC_SystemeProduits(RefDimension,NomSysteme,typePresta,ligne,Quantite,formule,cte1,DateModif) values (13,'FV2','MATIERE',90,null,'CTE1*1.8','PERIMETRE',now());
</v>
      </c>
      <c r="CT7" t="str">
        <f t="shared" si="0"/>
        <v xml:space="preserve">INSERT INTO SC_SystemeProduits(RefDimension,NomSysteme,typePresta,ligne,Quantite,formule,cte1,DateModif) values (14,'FV2','MATIERE',90,null,'CTE1*1.8','PERIMETRE',now());
</v>
      </c>
      <c r="CW7" t="str">
        <f t="shared" si="0"/>
        <v xml:space="preserve">INSERT INTO SC_SystemeProduits(RefDimension,NomSysteme,typePresta,ligne,Quantite,formule,cte1,DateModif) values (15,'FV2','MATIERE',90,null,'CTE1*1.8','PERIMETRE',now());
</v>
      </c>
      <c r="CZ7" t="str">
        <f t="shared" si="0"/>
        <v xml:space="preserve">INSERT INTO SC_SystemeProduits(RefDimension,NomSysteme,typePresta,ligne,Quantite,formule,cte1,DateModif) values (16,'FV2','MATIERE',90,null,'CTE1*1.8','PERIMETRE',now());
</v>
      </c>
      <c r="DC7" t="str">
        <f t="shared" si="0"/>
        <v xml:space="preserve">INSERT INTO SC_SystemeProduits(RefDimension,NomSysteme,typePresta,ligne,Quantite,formule,cte1,DateModif) values (17,'FV2','MATIERE',90,null,'CTE1*1.8','PERIMETRE',now());
</v>
      </c>
      <c r="DF7" t="str">
        <f t="shared" si="0"/>
        <v xml:space="preserve">INSERT INTO SC_SystemeProduits(RefDimension,NomSysteme,typePresta,ligne,Quantite,formule,cte1,DateModif) values (18,'FV2','MATIERE',90,null,'CTE1*1.8','PERIMETRE',now());
</v>
      </c>
    </row>
    <row r="8" spans="1:112" x14ac:dyDescent="0.25">
      <c r="A8" s="12">
        <f>VLOOKUP($C8,[1]MATIERES!$A$2:$K$379,11,0)</f>
        <v>376</v>
      </c>
      <c r="B8" t="s">
        <v>295</v>
      </c>
      <c r="C8" t="s">
        <v>252</v>
      </c>
      <c r="D8" t="s">
        <v>285</v>
      </c>
      <c r="E8">
        <v>1.0495999999999999</v>
      </c>
      <c r="F8" s="14" t="s">
        <v>690</v>
      </c>
      <c r="G8" s="14" t="s">
        <v>632</v>
      </c>
      <c r="H8">
        <v>1.2800000000000002</v>
      </c>
      <c r="I8" s="14" t="s">
        <v>690</v>
      </c>
      <c r="J8" s="14" t="s">
        <v>632</v>
      </c>
      <c r="K8">
        <v>1.536</v>
      </c>
      <c r="L8" s="14" t="s">
        <v>690</v>
      </c>
      <c r="M8" s="14" t="s">
        <v>632</v>
      </c>
      <c r="N8">
        <v>1.6640000000000001</v>
      </c>
      <c r="O8" s="14" t="s">
        <v>690</v>
      </c>
      <c r="P8" s="14" t="s">
        <v>632</v>
      </c>
      <c r="Q8">
        <v>1.7920000000000003</v>
      </c>
      <c r="R8" s="14" t="s">
        <v>690</v>
      </c>
      <c r="S8" s="14" t="s">
        <v>632</v>
      </c>
      <c r="T8">
        <v>1.92</v>
      </c>
      <c r="U8" s="14" t="s">
        <v>690</v>
      </c>
      <c r="V8" s="14" t="s">
        <v>632</v>
      </c>
      <c r="W8">
        <v>2.048</v>
      </c>
      <c r="X8" s="14" t="s">
        <v>690</v>
      </c>
      <c r="Y8" s="14" t="s">
        <v>632</v>
      </c>
      <c r="Z8">
        <v>2.1760000000000002</v>
      </c>
      <c r="AA8" s="14" t="s">
        <v>690</v>
      </c>
      <c r="AB8" s="14" t="s">
        <v>632</v>
      </c>
      <c r="AC8">
        <v>2.3039999999999998</v>
      </c>
      <c r="AD8" s="14" t="s">
        <v>690</v>
      </c>
      <c r="AE8" s="14" t="s">
        <v>632</v>
      </c>
      <c r="AF8">
        <v>2.5600000000000005</v>
      </c>
      <c r="AG8" s="14" t="s">
        <v>690</v>
      </c>
      <c r="AH8" s="14" t="s">
        <v>632</v>
      </c>
      <c r="AI8">
        <v>2.8160000000000003</v>
      </c>
      <c r="AJ8" s="14" t="s">
        <v>690</v>
      </c>
      <c r="AK8" s="14" t="s">
        <v>632</v>
      </c>
      <c r="AL8">
        <v>2.9440000000000004</v>
      </c>
      <c r="AM8" s="14" t="s">
        <v>690</v>
      </c>
      <c r="AN8" s="14" t="s">
        <v>632</v>
      </c>
      <c r="AO8">
        <v>2.8160000000000003</v>
      </c>
      <c r="AP8" s="14" t="s">
        <v>690</v>
      </c>
      <c r="AQ8" s="14" t="s">
        <v>632</v>
      </c>
      <c r="AR8">
        <v>3.0720000000000001</v>
      </c>
      <c r="AS8" s="14" t="s">
        <v>690</v>
      </c>
      <c r="AT8" s="14" t="s">
        <v>632</v>
      </c>
      <c r="AU8">
        <v>3.2</v>
      </c>
      <c r="AV8" s="14" t="s">
        <v>690</v>
      </c>
      <c r="AW8" s="14" t="s">
        <v>632</v>
      </c>
      <c r="AX8">
        <v>3.3280000000000003</v>
      </c>
      <c r="AY8" s="14" t="s">
        <v>690</v>
      </c>
      <c r="AZ8" s="14" t="s">
        <v>632</v>
      </c>
      <c r="BA8">
        <v>3.5840000000000005</v>
      </c>
      <c r="BB8" s="14" t="s">
        <v>690</v>
      </c>
      <c r="BC8" s="14" t="s">
        <v>632</v>
      </c>
      <c r="BD8">
        <v>3.3280000000000003</v>
      </c>
      <c r="BE8" s="14" t="s">
        <v>690</v>
      </c>
      <c r="BF8" s="14" t="s">
        <v>632</v>
      </c>
      <c r="BG8" t="str">
        <f t="shared" si="1"/>
        <v xml:space="preserve">INSERT INTO SC_SystemeProduits(RefDimension,NomSysteme,typePresta,ligne,Quantite,formule,cte1,DateModif) values (1,'FV2','MATIERE',376,null,'1.6*0.08*CTE1','PERIMETRE',now());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(2,'FV2','MATIERE',376,null,'1.6*0.08*CTE1','PERIMETRE',now());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(3,'FV2','MATIERE',376,null,'1.6*0.08*CTE1','PERIMETRE',now());
</v>
      </c>
      <c r="BP8" t="str">
        <f t="shared" si="0"/>
        <v xml:space="preserve">INSERT INTO SC_SystemeProduits(RefDimension,NomSysteme,typePresta,ligne,Quantite,formule,cte1,DateModif) values (4,'FV2','MATIERE',376,null,'1.6*0.08*CTE1','PERIMETRE',now());
</v>
      </c>
      <c r="BS8" t="str">
        <f t="shared" si="0"/>
        <v xml:space="preserve">INSERT INTO SC_SystemeProduits(RefDimension,NomSysteme,typePresta,ligne,Quantite,formule,cte1,DateModif) values (5,'FV2','MATIERE',376,null,'1.6*0.08*CTE1','PERIMETRE',now());
</v>
      </c>
      <c r="BV8" t="str">
        <f t="shared" si="0"/>
        <v xml:space="preserve">INSERT INTO SC_SystemeProduits(RefDimension,NomSysteme,typePresta,ligne,Quantite,formule,cte1,DateModif) values (6,'FV2','MATIERE',376,null,'1.6*0.08*CTE1','PERIMETRE',now());
</v>
      </c>
      <c r="BY8" t="str">
        <f t="shared" si="0"/>
        <v xml:space="preserve">INSERT INTO SC_SystemeProduits(RefDimension,NomSysteme,typePresta,ligne,Quantite,formule,cte1,DateModif) values (7,'FV2','MATIERE',376,null,'1.6*0.08*CTE1','PERIMETRE',now());
</v>
      </c>
      <c r="CB8" t="str">
        <f t="shared" si="0"/>
        <v xml:space="preserve">INSERT INTO SC_SystemeProduits(RefDimension,NomSysteme,typePresta,ligne,Quantite,formule,cte1,DateModif) values (8,'FV2','MATIERE',376,null,'1.6*0.08*CTE1','PERIMETRE',now());
</v>
      </c>
      <c r="CE8" t="str">
        <f t="shared" si="0"/>
        <v xml:space="preserve">INSERT INTO SC_SystemeProduits(RefDimension,NomSysteme,typePresta,ligne,Quantite,formule,cte1,DateModif) values (9,'FV2','MATIERE',376,null,'1.6*0.08*CTE1','PERIMETRE',now());
</v>
      </c>
      <c r="CH8" t="str">
        <f t="shared" si="0"/>
        <v xml:space="preserve">INSERT INTO SC_SystemeProduits(RefDimension,NomSysteme,typePresta,ligne,Quantite,formule,cte1,DateModif) values (10,'FV2','MATIERE',376,null,'1.6*0.08*CTE1','PERIMETRE',now());
</v>
      </c>
      <c r="CK8" t="str">
        <f t="shared" si="0"/>
        <v xml:space="preserve">INSERT INTO SC_SystemeProduits(RefDimension,NomSysteme,typePresta,ligne,Quantite,formule,cte1,DateModif) values (11,'FV2','MATIERE',376,null,'1.6*0.08*CTE1','PERIMETRE',now());
</v>
      </c>
      <c r="CN8" t="str">
        <f t="shared" si="0"/>
        <v xml:space="preserve">INSERT INTO SC_SystemeProduits(RefDimension,NomSysteme,typePresta,ligne,Quantite,formule,cte1,DateModif) values (12,'FV2','MATIERE',376,null,'1.6*0.08*CTE1','PERIMETRE',now());
</v>
      </c>
      <c r="CQ8" t="str">
        <f t="shared" si="0"/>
        <v xml:space="preserve">INSERT INTO SC_SystemeProduits(RefDimension,NomSysteme,typePresta,ligne,Quantite,formule,cte1,DateModif) values (13,'FV2','MATIERE',376,null,'1.6*0.08*CTE1','PERIMETRE',now());
</v>
      </c>
      <c r="CT8" t="str">
        <f t="shared" si="0"/>
        <v xml:space="preserve">INSERT INTO SC_SystemeProduits(RefDimension,NomSysteme,typePresta,ligne,Quantite,formule,cte1,DateModif) values (14,'FV2','MATIERE',376,null,'1.6*0.08*CTE1','PERIMETRE',now());
</v>
      </c>
      <c r="CW8" t="str">
        <f t="shared" si="0"/>
        <v xml:space="preserve">INSERT INTO SC_SystemeProduits(RefDimension,NomSysteme,typePresta,ligne,Quantite,formule,cte1,DateModif) values (15,'FV2','MATIERE',376,null,'1.6*0.08*CTE1','PERIMETRE',now());
</v>
      </c>
      <c r="CZ8" t="str">
        <f t="shared" si="0"/>
        <v xml:space="preserve">INSERT INTO SC_SystemeProduits(RefDimension,NomSysteme,typePresta,ligne,Quantite,formule,cte1,DateModif) values (16,'FV2','MATIERE',376,null,'1.6*0.08*CTE1','PERIMETRE',now());
</v>
      </c>
      <c r="DC8" t="str">
        <f t="shared" si="0"/>
        <v xml:space="preserve">INSERT INTO SC_SystemeProduits(RefDimension,NomSysteme,typePresta,ligne,Quantite,formule,cte1,DateModif) values (17,'FV2','MATIERE',376,null,'1.6*0.08*CTE1','PERIMETRE',now());
</v>
      </c>
      <c r="DF8" t="str">
        <f t="shared" si="0"/>
        <v xml:space="preserve">INSERT INTO SC_SystemeProduits(RefDimension,NomSysteme,typePresta,ligne,Quantite,formule,cte1,DateModif) values (18,'FV2','MATIERE',376,null,'1.6*0.08*CTE1','PERIMETRE',now());
</v>
      </c>
    </row>
    <row r="9" spans="1:112" x14ac:dyDescent="0.25">
      <c r="A9" s="12">
        <f>VLOOKUP($C9,[1]MATIERES!$A$2:$K$379,11,0)</f>
        <v>61</v>
      </c>
      <c r="B9" t="s">
        <v>295</v>
      </c>
      <c r="C9" t="s">
        <v>342</v>
      </c>
      <c r="D9" t="s">
        <v>42</v>
      </c>
      <c r="E9">
        <v>1.6</v>
      </c>
      <c r="F9" s="14" t="s">
        <v>689</v>
      </c>
      <c r="G9" s="14" t="s">
        <v>668</v>
      </c>
      <c r="H9">
        <v>2</v>
      </c>
      <c r="I9" s="14" t="s">
        <v>689</v>
      </c>
      <c r="J9" s="14" t="s">
        <v>668</v>
      </c>
      <c r="K9">
        <v>2</v>
      </c>
      <c r="L9" s="14" t="s">
        <v>689</v>
      </c>
      <c r="M9" s="14" t="s">
        <v>668</v>
      </c>
      <c r="N9">
        <v>2.5</v>
      </c>
      <c r="O9" s="14" t="s">
        <v>689</v>
      </c>
      <c r="P9" s="14" t="s">
        <v>668</v>
      </c>
      <c r="Q9">
        <v>3</v>
      </c>
      <c r="R9" s="14" t="s">
        <v>689</v>
      </c>
      <c r="S9" s="14" t="s">
        <v>668</v>
      </c>
      <c r="T9">
        <v>3.5</v>
      </c>
      <c r="U9" s="14" t="s">
        <v>689</v>
      </c>
      <c r="V9" s="14" t="s">
        <v>668</v>
      </c>
      <c r="W9">
        <v>4</v>
      </c>
      <c r="X9" s="14" t="s">
        <v>689</v>
      </c>
      <c r="Y9" s="14" t="s">
        <v>668</v>
      </c>
      <c r="Z9">
        <v>4</v>
      </c>
      <c r="AA9" s="14" t="s">
        <v>689</v>
      </c>
      <c r="AB9" s="14" t="s">
        <v>668</v>
      </c>
      <c r="AC9">
        <v>4</v>
      </c>
      <c r="AD9" s="14" t="s">
        <v>689</v>
      </c>
      <c r="AE9" s="14" t="s">
        <v>668</v>
      </c>
      <c r="AF9">
        <v>4</v>
      </c>
      <c r="AG9" s="14" t="s">
        <v>689</v>
      </c>
      <c r="AH9" s="14" t="s">
        <v>668</v>
      </c>
      <c r="AI9">
        <v>3</v>
      </c>
      <c r="AJ9" s="14" t="s">
        <v>689</v>
      </c>
      <c r="AK9" s="14" t="s">
        <v>668</v>
      </c>
      <c r="AL9">
        <v>3.5</v>
      </c>
      <c r="AM9" s="14" t="s">
        <v>689</v>
      </c>
      <c r="AN9" s="14" t="s">
        <v>668</v>
      </c>
      <c r="AO9">
        <v>4</v>
      </c>
      <c r="AP9" s="14" t="s">
        <v>689</v>
      </c>
      <c r="AQ9" s="14" t="s">
        <v>668</v>
      </c>
      <c r="AR9">
        <v>4</v>
      </c>
      <c r="AS9" s="14" t="s">
        <v>689</v>
      </c>
      <c r="AT9" s="14" t="s">
        <v>668</v>
      </c>
      <c r="AU9">
        <v>4.5</v>
      </c>
      <c r="AV9" s="14" t="s">
        <v>689</v>
      </c>
      <c r="AW9" s="14" t="s">
        <v>668</v>
      </c>
      <c r="AX9">
        <v>4</v>
      </c>
      <c r="AY9" s="14" t="s">
        <v>689</v>
      </c>
      <c r="AZ9" s="14" t="s">
        <v>668</v>
      </c>
      <c r="BA9">
        <v>4</v>
      </c>
      <c r="BB9" s="14" t="s">
        <v>689</v>
      </c>
      <c r="BC9" s="14" t="s">
        <v>668</v>
      </c>
      <c r="BD9">
        <v>5</v>
      </c>
      <c r="BE9" s="14" t="s">
        <v>689</v>
      </c>
      <c r="BF9" s="14" t="s">
        <v>668</v>
      </c>
      <c r="BG9" t="str">
        <f t="shared" si="1"/>
        <v xml:space="preserve">INSERT INTO SC_SystemeProduits(RefDimension,NomSysteme,typePresta,ligne,Quantite,formule,cte1,DateModif) values (1,'FV2','MATIERE',61,null,'1*CTE1','LONGUEUR',now());
</v>
      </c>
      <c r="BH9"/>
      <c r="BI9"/>
      <c r="BJ9" t="str">
        <f t="shared" ref="BJ9:BJ2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(2,'FV2','MATIERE',61,null,'1*CTE1','LONGUEUR',now());
</v>
      </c>
      <c r="BK9"/>
      <c r="BL9"/>
      <c r="BM9" t="str">
        <f t="shared" ref="BM9:BM2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(3,'FV2','MATIERE',61,null,'1*CTE1','LONGUEUR',now());
</v>
      </c>
      <c r="BP9" t="str">
        <f t="shared" ref="BP9:BP2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(4,'FV2','MATIERE',61,null,'1*CTE1','LONGUEUR',now());
</v>
      </c>
      <c r="BS9" t="str">
        <f t="shared" ref="BS9:BS2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(5,'FV2','MATIERE',61,null,'1*CTE1','LONGUEUR',now());
</v>
      </c>
      <c r="BV9" t="str">
        <f t="shared" ref="BV9:BV2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(6,'FV2','MATIERE',61,null,'1*CTE1','LONGUEUR',now());
</v>
      </c>
      <c r="BY9" t="str">
        <f t="shared" ref="BY9:BY2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(7,'FV2','MATIERE',61,null,'1*CTE1','LONGUEUR',now());
</v>
      </c>
      <c r="CB9" t="str">
        <f t="shared" ref="CB9:CB2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(8,'FV2','MATIERE',61,null,'1*CTE1','LONGUEUR',now());
</v>
      </c>
      <c r="CE9" t="str">
        <f t="shared" ref="CE9:CE2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(9,'FV2','MATIERE',61,null,'1*CTE1','LONGUEUR',now());
</v>
      </c>
      <c r="CH9" t="str">
        <f t="shared" ref="CH9:CH2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(10,'FV2','MATIERE',61,null,'1*CTE1','LONGUEUR',now());
</v>
      </c>
      <c r="CK9" t="str">
        <f t="shared" ref="CK9:CK2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(11,'FV2','MATIERE',61,null,'1*CTE1','LONGUEUR',now());
</v>
      </c>
      <c r="CN9" t="str">
        <f t="shared" ref="CN9:CN2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(12,'FV2','MATIERE',61,null,'1*CTE1','LONGUEUR',now());
</v>
      </c>
      <c r="CQ9" t="str">
        <f t="shared" ref="CQ9:CQ2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(13,'FV2','MATIERE',61,null,'1*CTE1','LONGUEUR',now());
</v>
      </c>
      <c r="CT9" t="str">
        <f t="shared" ref="CT9:CT2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(14,'FV2','MATIERE',61,null,'1*CTE1','LONGUEUR',now());
</v>
      </c>
      <c r="CW9" t="str">
        <f t="shared" ref="CW9:CW2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(15,'FV2','MATIERE',61,null,'1*CTE1','LONGUEUR',now());
</v>
      </c>
      <c r="CZ9" t="str">
        <f t="shared" ref="CZ9:CZ2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(16,'FV2','MATIERE',61,null,'1*CTE1','LONGUEUR',now());
</v>
      </c>
      <c r="DC9" t="str">
        <f t="shared" ref="DC9:DC2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(17,'FV2','MATIERE',61,null,'1*CTE1','LONGUEUR',now());
</v>
      </c>
      <c r="DF9" t="str">
        <f t="shared" ref="DF9:DF2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(18,'FV2','MATIERE',61,null,'1*CTE1','LONGUEUR',now());
</v>
      </c>
    </row>
    <row r="10" spans="1:112" x14ac:dyDescent="0.25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VLOOKUP($C11,[1]ATELIER!$A$2:$K$291,11,0)</f>
        <v>17</v>
      </c>
      <c r="B11" t="s">
        <v>298</v>
      </c>
      <c r="C11" t="s">
        <v>35</v>
      </c>
      <c r="D11" t="s">
        <v>8</v>
      </c>
      <c r="E11">
        <v>16.399999999999999</v>
      </c>
      <c r="F11" s="14" t="s">
        <v>666</v>
      </c>
      <c r="G11" s="14" t="s">
        <v>632</v>
      </c>
      <c r="H11">
        <v>20</v>
      </c>
      <c r="I11" s="14" t="s">
        <v>666</v>
      </c>
      <c r="J11" s="14" t="s">
        <v>632</v>
      </c>
      <c r="K11">
        <v>24</v>
      </c>
      <c r="L11" s="14" t="s">
        <v>666</v>
      </c>
      <c r="M11" s="14" t="s">
        <v>632</v>
      </c>
      <c r="N11">
        <v>26</v>
      </c>
      <c r="O11" s="14" t="s">
        <v>666</v>
      </c>
      <c r="P11" s="14" t="s">
        <v>632</v>
      </c>
      <c r="Q11">
        <v>28</v>
      </c>
      <c r="R11" s="14" t="s">
        <v>666</v>
      </c>
      <c r="S11" s="14" t="s">
        <v>632</v>
      </c>
      <c r="T11">
        <v>30</v>
      </c>
      <c r="U11" s="14" t="s">
        <v>666</v>
      </c>
      <c r="V11" s="14" t="s">
        <v>632</v>
      </c>
      <c r="W11">
        <v>32</v>
      </c>
      <c r="X11" s="14" t="s">
        <v>666</v>
      </c>
      <c r="Y11" s="14" t="s">
        <v>632</v>
      </c>
      <c r="Z11">
        <v>34</v>
      </c>
      <c r="AA11" s="14" t="s">
        <v>666</v>
      </c>
      <c r="AB11" s="14" t="s">
        <v>632</v>
      </c>
      <c r="AC11">
        <v>36</v>
      </c>
      <c r="AD11" s="14" t="s">
        <v>666</v>
      </c>
      <c r="AE11" s="14" t="s">
        <v>632</v>
      </c>
      <c r="AF11">
        <v>40</v>
      </c>
      <c r="AG11" s="14" t="s">
        <v>666</v>
      </c>
      <c r="AH11" s="14" t="s">
        <v>632</v>
      </c>
      <c r="AI11">
        <v>44</v>
      </c>
      <c r="AJ11" s="14" t="s">
        <v>666</v>
      </c>
      <c r="AK11" s="14" t="s">
        <v>632</v>
      </c>
      <c r="AL11">
        <v>46</v>
      </c>
      <c r="AM11" s="14" t="s">
        <v>666</v>
      </c>
      <c r="AN11" s="14" t="s">
        <v>632</v>
      </c>
      <c r="AO11">
        <v>44</v>
      </c>
      <c r="AP11" s="14" t="s">
        <v>666</v>
      </c>
      <c r="AQ11" s="14" t="s">
        <v>632</v>
      </c>
      <c r="AR11">
        <v>48</v>
      </c>
      <c r="AS11" s="14" t="s">
        <v>666</v>
      </c>
      <c r="AT11" s="14" t="s">
        <v>632</v>
      </c>
      <c r="AU11">
        <v>50</v>
      </c>
      <c r="AV11" s="14" t="s">
        <v>666</v>
      </c>
      <c r="AW11" s="14" t="s">
        <v>632</v>
      </c>
      <c r="AX11">
        <v>52</v>
      </c>
      <c r="AY11" s="14" t="s">
        <v>666</v>
      </c>
      <c r="AZ11" s="14" t="s">
        <v>632</v>
      </c>
      <c r="BA11">
        <v>56</v>
      </c>
      <c r="BB11" s="14" t="s">
        <v>666</v>
      </c>
      <c r="BC11" s="14" t="s">
        <v>632</v>
      </c>
      <c r="BD11">
        <v>52</v>
      </c>
      <c r="BE11" s="14" t="s">
        <v>666</v>
      </c>
      <c r="BF11" s="14" t="s">
        <v>632</v>
      </c>
      <c r="BG11" t="str">
        <f t="shared" si="1"/>
        <v xml:space="preserve">INSERT INTO SC_SystemeProduits(RefDimension,NomSysteme,typePresta,ligne,Quantite,formule,cte1,DateModif) values (1,'FV2','MOA',17,null,'2*CTE1','PERIMETRE',now());
</v>
      </c>
      <c r="BH11"/>
      <c r="BI11"/>
      <c r="BJ11" t="str">
        <f t="shared" si="2"/>
        <v xml:space="preserve">INSERT INTO SC_SystemeProduits(RefDimension,NomSysteme,typePresta,ligne,Quantite,formule,cte1,DateModif) values (2,'FV2','MOA',17,null,'2*CTE1','PERIMETRE',now());
</v>
      </c>
      <c r="BK11"/>
      <c r="BL11"/>
      <c r="BM11" t="str">
        <f t="shared" si="3"/>
        <v xml:space="preserve">INSERT INTO SC_SystemeProduits(RefDimension,NomSysteme,typePresta,ligne,Quantite,formule,cte1,DateModif) values (3,'FV2','MOA',17,null,'2*CTE1','PERIMETRE',now());
</v>
      </c>
      <c r="BP11" t="str">
        <f t="shared" si="4"/>
        <v xml:space="preserve">INSERT INTO SC_SystemeProduits(RefDimension,NomSysteme,typePresta,ligne,Quantite,formule,cte1,DateModif) values (4,'FV2','MOA',17,null,'2*CTE1','PERIMETRE',now());
</v>
      </c>
      <c r="BS11" t="str">
        <f t="shared" si="5"/>
        <v xml:space="preserve">INSERT INTO SC_SystemeProduits(RefDimension,NomSysteme,typePresta,ligne,Quantite,formule,cte1,DateModif) values (5,'FV2','MOA',17,null,'2*CTE1','PERIMETRE',now());
</v>
      </c>
      <c r="BV11" t="str">
        <f t="shared" si="6"/>
        <v xml:space="preserve">INSERT INTO SC_SystemeProduits(RefDimension,NomSysteme,typePresta,ligne,Quantite,formule,cte1,DateModif) values (6,'FV2','MOA',17,null,'2*CTE1','PERIMETRE',now());
</v>
      </c>
      <c r="BY11" t="str">
        <f t="shared" si="7"/>
        <v xml:space="preserve">INSERT INTO SC_SystemeProduits(RefDimension,NomSysteme,typePresta,ligne,Quantite,formule,cte1,DateModif) values (7,'FV2','MOA',17,null,'2*CTE1','PERIMETRE',now());
</v>
      </c>
      <c r="CB11" t="str">
        <f t="shared" si="8"/>
        <v xml:space="preserve">INSERT INTO SC_SystemeProduits(RefDimension,NomSysteme,typePresta,ligne,Quantite,formule,cte1,DateModif) values (8,'FV2','MOA',17,null,'2*CTE1','PERIMETRE',now());
</v>
      </c>
      <c r="CE11" t="str">
        <f t="shared" si="9"/>
        <v xml:space="preserve">INSERT INTO SC_SystemeProduits(RefDimension,NomSysteme,typePresta,ligne,Quantite,formule,cte1,DateModif) values (9,'FV2','MOA',17,null,'2*CTE1','PERIMETRE',now());
</v>
      </c>
      <c r="CH11" t="str">
        <f t="shared" si="10"/>
        <v xml:space="preserve">INSERT INTO SC_SystemeProduits(RefDimension,NomSysteme,typePresta,ligne,Quantite,formule,cte1,DateModif) values (10,'FV2','MOA',17,null,'2*CTE1','PERIMETRE',now());
</v>
      </c>
      <c r="CK11" t="str">
        <f t="shared" si="11"/>
        <v xml:space="preserve">INSERT INTO SC_SystemeProduits(RefDimension,NomSysteme,typePresta,ligne,Quantite,formule,cte1,DateModif) values (11,'FV2','MOA',17,null,'2*CTE1','PERIMETRE',now());
</v>
      </c>
      <c r="CN11" t="str">
        <f t="shared" si="12"/>
        <v xml:space="preserve">INSERT INTO SC_SystemeProduits(RefDimension,NomSysteme,typePresta,ligne,Quantite,formule,cte1,DateModif) values (12,'FV2','MOA',17,null,'2*CTE1','PERIMETRE',now());
</v>
      </c>
      <c r="CQ11" t="str">
        <f t="shared" si="13"/>
        <v xml:space="preserve">INSERT INTO SC_SystemeProduits(RefDimension,NomSysteme,typePresta,ligne,Quantite,formule,cte1,DateModif) values (13,'FV2','MOA',17,null,'2*CTE1','PERIMETRE',now());
</v>
      </c>
      <c r="CT11" t="str">
        <f t="shared" si="14"/>
        <v xml:space="preserve">INSERT INTO SC_SystemeProduits(RefDimension,NomSysteme,typePresta,ligne,Quantite,formule,cte1,DateModif) values (14,'FV2','MOA',17,null,'2*CTE1','PERIMETRE',now());
</v>
      </c>
      <c r="CW11" t="str">
        <f t="shared" si="15"/>
        <v xml:space="preserve">INSERT INTO SC_SystemeProduits(RefDimension,NomSysteme,typePresta,ligne,Quantite,formule,cte1,DateModif) values (15,'FV2','MOA',17,null,'2*CTE1','PERIMETRE',now());
</v>
      </c>
      <c r="CZ11" t="str">
        <f t="shared" si="16"/>
        <v xml:space="preserve">INSERT INTO SC_SystemeProduits(RefDimension,NomSysteme,typePresta,ligne,Quantite,formule,cte1,DateModif) values (16,'FV2','MOA',17,null,'2*CTE1','PERIMETRE',now());
</v>
      </c>
      <c r="DC11" t="str">
        <f t="shared" si="17"/>
        <v xml:space="preserve">INSERT INTO SC_SystemeProduits(RefDimension,NomSysteme,typePresta,ligne,Quantite,formule,cte1,DateModif) values (17,'FV2','MOA',17,null,'2*CTE1','PERIMETRE',now());
</v>
      </c>
      <c r="DF11" t="str">
        <f t="shared" si="18"/>
        <v xml:space="preserve">INSERT INTO SC_SystemeProduits(RefDimension,NomSysteme,typePresta,ligne,Quantite,formule,cte1,DateModif) values (18,'FV2','MOA',17,null,'2*CTE1','PERIMETRE',now());
</v>
      </c>
    </row>
    <row r="12" spans="1:112" x14ac:dyDescent="0.25">
      <c r="A12" s="12">
        <f>VLOOKUP($C12,[1]ATELIER!$A$2:$K$291,11,0)</f>
        <v>24</v>
      </c>
      <c r="B12" t="s">
        <v>298</v>
      </c>
      <c r="C12" t="s">
        <v>49</v>
      </c>
      <c r="D12" t="s">
        <v>8</v>
      </c>
      <c r="E12">
        <v>44.28</v>
      </c>
      <c r="F12" s="14" t="s">
        <v>691</v>
      </c>
      <c r="G12" s="14" t="s">
        <v>632</v>
      </c>
      <c r="H12">
        <v>54</v>
      </c>
      <c r="I12" s="14" t="s">
        <v>691</v>
      </c>
      <c r="J12" s="14" t="s">
        <v>632</v>
      </c>
      <c r="K12">
        <v>64.800000000000011</v>
      </c>
      <c r="L12" s="14" t="s">
        <v>691</v>
      </c>
      <c r="M12" s="14" t="s">
        <v>632</v>
      </c>
      <c r="N12">
        <v>70.2</v>
      </c>
      <c r="O12" s="14" t="s">
        <v>691</v>
      </c>
      <c r="P12" s="14" t="s">
        <v>632</v>
      </c>
      <c r="Q12">
        <v>75.599999999999994</v>
      </c>
      <c r="R12" s="14" t="s">
        <v>691</v>
      </c>
      <c r="S12" s="14" t="s">
        <v>632</v>
      </c>
      <c r="T12">
        <v>81</v>
      </c>
      <c r="U12" s="14" t="s">
        <v>691</v>
      </c>
      <c r="V12" s="14" t="s">
        <v>632</v>
      </c>
      <c r="W12">
        <v>86.4</v>
      </c>
      <c r="X12" s="14" t="s">
        <v>691</v>
      </c>
      <c r="Y12" s="14" t="s">
        <v>632</v>
      </c>
      <c r="Z12">
        <v>91.800000000000011</v>
      </c>
      <c r="AA12" s="14" t="s">
        <v>691</v>
      </c>
      <c r="AB12" s="14" t="s">
        <v>632</v>
      </c>
      <c r="AC12">
        <v>97.199999999999989</v>
      </c>
      <c r="AD12" s="14" t="s">
        <v>691</v>
      </c>
      <c r="AE12" s="14" t="s">
        <v>632</v>
      </c>
      <c r="AF12">
        <v>108</v>
      </c>
      <c r="AG12" s="14" t="s">
        <v>691</v>
      </c>
      <c r="AH12" s="14" t="s">
        <v>632</v>
      </c>
      <c r="AI12">
        <v>118.80000000000001</v>
      </c>
      <c r="AJ12" s="14" t="s">
        <v>691</v>
      </c>
      <c r="AK12" s="14" t="s">
        <v>632</v>
      </c>
      <c r="AL12">
        <v>124.19999999999999</v>
      </c>
      <c r="AM12" s="14" t="s">
        <v>691</v>
      </c>
      <c r="AN12" s="14" t="s">
        <v>632</v>
      </c>
      <c r="AO12">
        <v>118.80000000000001</v>
      </c>
      <c r="AP12" s="14" t="s">
        <v>691</v>
      </c>
      <c r="AQ12" s="14" t="s">
        <v>632</v>
      </c>
      <c r="AR12">
        <v>129.60000000000002</v>
      </c>
      <c r="AS12" s="14" t="s">
        <v>691</v>
      </c>
      <c r="AT12" s="14" t="s">
        <v>632</v>
      </c>
      <c r="AU12">
        <v>135</v>
      </c>
      <c r="AV12" s="14" t="s">
        <v>691</v>
      </c>
      <c r="AW12" s="14" t="s">
        <v>632</v>
      </c>
      <c r="AX12">
        <v>140.4</v>
      </c>
      <c r="AY12" s="14" t="s">
        <v>691</v>
      </c>
      <c r="AZ12" s="14" t="s">
        <v>632</v>
      </c>
      <c r="BA12">
        <v>151.19999999999999</v>
      </c>
      <c r="BB12" s="14" t="s">
        <v>691</v>
      </c>
      <c r="BC12" s="14" t="s">
        <v>632</v>
      </c>
      <c r="BD12">
        <v>140.4</v>
      </c>
      <c r="BE12" s="14" t="s">
        <v>691</v>
      </c>
      <c r="BF12" s="14" t="s">
        <v>632</v>
      </c>
      <c r="BG12" t="str">
        <f t="shared" si="1"/>
        <v xml:space="preserve">INSERT INTO SC_SystemeProduits(RefDimension,NomSysteme,typePresta,ligne,Quantite,formule,cte1,DateModif) values (1,'FV2','MOA',24,null,'3*1.8*CTE1','PERIMETRE',now());
</v>
      </c>
      <c r="BH12"/>
      <c r="BI12"/>
      <c r="BJ12" t="str">
        <f t="shared" si="2"/>
        <v xml:space="preserve">INSERT INTO SC_SystemeProduits(RefDimension,NomSysteme,typePresta,ligne,Quantite,formule,cte1,DateModif) values (2,'FV2','MOA',24,null,'3*1.8*CTE1','PERIMETRE',now());
</v>
      </c>
      <c r="BK12"/>
      <c r="BL12"/>
      <c r="BM12" t="str">
        <f t="shared" si="3"/>
        <v xml:space="preserve">INSERT INTO SC_SystemeProduits(RefDimension,NomSysteme,typePresta,ligne,Quantite,formule,cte1,DateModif) values (3,'FV2','MOA',24,null,'3*1.8*CTE1','PERIMETRE',now());
</v>
      </c>
      <c r="BP12" t="str">
        <f t="shared" si="4"/>
        <v xml:space="preserve">INSERT INTO SC_SystemeProduits(RefDimension,NomSysteme,typePresta,ligne,Quantite,formule,cte1,DateModif) values (4,'FV2','MOA',24,null,'3*1.8*CTE1','PERIMETRE',now());
</v>
      </c>
      <c r="BS12" t="str">
        <f t="shared" si="5"/>
        <v xml:space="preserve">INSERT INTO SC_SystemeProduits(RefDimension,NomSysteme,typePresta,ligne,Quantite,formule,cte1,DateModif) values (5,'FV2','MOA',24,null,'3*1.8*CTE1','PERIMETRE',now());
</v>
      </c>
      <c r="BV12" t="str">
        <f t="shared" si="6"/>
        <v xml:space="preserve">INSERT INTO SC_SystemeProduits(RefDimension,NomSysteme,typePresta,ligne,Quantite,formule,cte1,DateModif) values (6,'FV2','MOA',24,null,'3*1.8*CTE1','PERIMETRE',now());
</v>
      </c>
      <c r="BY12" t="str">
        <f t="shared" si="7"/>
        <v xml:space="preserve">INSERT INTO SC_SystemeProduits(RefDimension,NomSysteme,typePresta,ligne,Quantite,formule,cte1,DateModif) values (7,'FV2','MOA',24,null,'3*1.8*CTE1','PERIMETRE',now());
</v>
      </c>
      <c r="CB12" t="str">
        <f t="shared" si="8"/>
        <v xml:space="preserve">INSERT INTO SC_SystemeProduits(RefDimension,NomSysteme,typePresta,ligne,Quantite,formule,cte1,DateModif) values (8,'FV2','MOA',24,null,'3*1.8*CTE1','PERIMETRE',now());
</v>
      </c>
      <c r="CE12" t="str">
        <f t="shared" si="9"/>
        <v xml:space="preserve">INSERT INTO SC_SystemeProduits(RefDimension,NomSysteme,typePresta,ligne,Quantite,formule,cte1,DateModif) values (9,'FV2','MOA',24,null,'3*1.8*CTE1','PERIMETRE',now());
</v>
      </c>
      <c r="CH12" t="str">
        <f t="shared" si="10"/>
        <v xml:space="preserve">INSERT INTO SC_SystemeProduits(RefDimension,NomSysteme,typePresta,ligne,Quantite,formule,cte1,DateModif) values (10,'FV2','MOA',24,null,'3*1.8*CTE1','PERIMETRE',now());
</v>
      </c>
      <c r="CK12" t="str">
        <f t="shared" si="11"/>
        <v xml:space="preserve">INSERT INTO SC_SystemeProduits(RefDimension,NomSysteme,typePresta,ligne,Quantite,formule,cte1,DateModif) values (11,'FV2','MOA',24,null,'3*1.8*CTE1','PERIMETRE',now());
</v>
      </c>
      <c r="CN12" t="str">
        <f t="shared" si="12"/>
        <v xml:space="preserve">INSERT INTO SC_SystemeProduits(RefDimension,NomSysteme,typePresta,ligne,Quantite,formule,cte1,DateModif) values (12,'FV2','MOA',24,null,'3*1.8*CTE1','PERIMETRE',now());
</v>
      </c>
      <c r="CQ12" t="str">
        <f t="shared" si="13"/>
        <v xml:space="preserve">INSERT INTO SC_SystemeProduits(RefDimension,NomSysteme,typePresta,ligne,Quantite,formule,cte1,DateModif) values (13,'FV2','MOA',24,null,'3*1.8*CTE1','PERIMETRE',now());
</v>
      </c>
      <c r="CT12" t="str">
        <f t="shared" si="14"/>
        <v xml:space="preserve">INSERT INTO SC_SystemeProduits(RefDimension,NomSysteme,typePresta,ligne,Quantite,formule,cte1,DateModif) values (14,'FV2','MOA',24,null,'3*1.8*CTE1','PERIMETRE',now());
</v>
      </c>
      <c r="CW12" t="str">
        <f t="shared" si="15"/>
        <v xml:space="preserve">INSERT INTO SC_SystemeProduits(RefDimension,NomSysteme,typePresta,ligne,Quantite,formule,cte1,DateModif) values (15,'FV2','MOA',24,null,'3*1.8*CTE1','PERIMETRE',now());
</v>
      </c>
      <c r="CZ12" t="str">
        <f t="shared" si="16"/>
        <v xml:space="preserve">INSERT INTO SC_SystemeProduits(RefDimension,NomSysteme,typePresta,ligne,Quantite,formule,cte1,DateModif) values (16,'FV2','MOA',24,null,'3*1.8*CTE1','PERIMETRE',now());
</v>
      </c>
      <c r="DC12" t="str">
        <f t="shared" si="17"/>
        <v xml:space="preserve">INSERT INTO SC_SystemeProduits(RefDimension,NomSysteme,typePresta,ligne,Quantite,formule,cte1,DateModif) values (17,'FV2','MOA',24,null,'3*1.8*CTE1','PERIMETRE',now());
</v>
      </c>
      <c r="DF12" t="str">
        <f t="shared" si="18"/>
        <v xml:space="preserve">INSERT INTO SC_SystemeProduits(RefDimension,NomSysteme,typePresta,ligne,Quantite,formule,cte1,DateModif) values (18,'FV2','MOA',24,null,'3*1.8*CTE1','PERIMETRE',now());
</v>
      </c>
    </row>
    <row r="13" spans="1:112" x14ac:dyDescent="0.25">
      <c r="A13" s="12">
        <f>VLOOKUP($C13,[1]ATELIER!$A$2:$K$291,11,0)</f>
        <v>14</v>
      </c>
      <c r="B13" t="s">
        <v>298</v>
      </c>
      <c r="C13" t="s">
        <v>32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1"/>
        <v xml:space="preserve">INSERT INTO SC_SystemeProduits(RefDimension,NomSysteme,typePresta,ligne,Quantite,formule,cte1,DateModif) values (1,'FV2','MOA',14,1,null,null,now());
</v>
      </c>
      <c r="BH13"/>
      <c r="BI13"/>
      <c r="BJ13" t="str">
        <f t="shared" si="2"/>
        <v xml:space="preserve">INSERT INTO SC_SystemeProduits(RefDimension,NomSysteme,typePresta,ligne,Quantite,formule,cte1,DateModif) values (2,'FV2','MOA',14,1,null,null,now());
</v>
      </c>
      <c r="BK13"/>
      <c r="BL13"/>
      <c r="BM13" t="str">
        <f t="shared" si="3"/>
        <v xml:space="preserve">INSERT INTO SC_SystemeProduits(RefDimension,NomSysteme,typePresta,ligne,Quantite,formule,cte1,DateModif) values (3,'FV2','MOA',14,1,null,null,now());
</v>
      </c>
      <c r="BP13" t="str">
        <f t="shared" si="4"/>
        <v xml:space="preserve">INSERT INTO SC_SystemeProduits(RefDimension,NomSysteme,typePresta,ligne,Quantite,formule,cte1,DateModif) values (4,'FV2','MOA',14,1,null,null,now());
</v>
      </c>
      <c r="BS13" t="str">
        <f t="shared" si="5"/>
        <v xml:space="preserve">INSERT INTO SC_SystemeProduits(RefDimension,NomSysteme,typePresta,ligne,Quantite,formule,cte1,DateModif) values (5,'FV2','MOA',14,1,null,null,now());
</v>
      </c>
      <c r="BV13" t="str">
        <f t="shared" si="6"/>
        <v xml:space="preserve">INSERT INTO SC_SystemeProduits(RefDimension,NomSysteme,typePresta,ligne,Quantite,formule,cte1,DateModif) values (6,'FV2','MOA',14,1,null,null,now());
</v>
      </c>
      <c r="BY13" t="str">
        <f t="shared" si="7"/>
        <v xml:space="preserve">INSERT INTO SC_SystemeProduits(RefDimension,NomSysteme,typePresta,ligne,Quantite,formule,cte1,DateModif) values (7,'FV2','MOA',14,1,null,null,now());
</v>
      </c>
      <c r="CB13" t="str">
        <f t="shared" si="8"/>
        <v xml:space="preserve">INSERT INTO SC_SystemeProduits(RefDimension,NomSysteme,typePresta,ligne,Quantite,formule,cte1,DateModif) values (8,'FV2','MOA',14,1,null,null,now());
</v>
      </c>
      <c r="CE13" t="str">
        <f t="shared" si="9"/>
        <v xml:space="preserve">INSERT INTO SC_SystemeProduits(RefDimension,NomSysteme,typePresta,ligne,Quantite,formule,cte1,DateModif) values (9,'FV2','MOA',14,1,null,null,now());
</v>
      </c>
      <c r="CH13" t="str">
        <f t="shared" si="10"/>
        <v xml:space="preserve">INSERT INTO SC_SystemeProduits(RefDimension,NomSysteme,typePresta,ligne,Quantite,formule,cte1,DateModif) values (10,'FV2','MOA',14,1,null,null,now());
</v>
      </c>
      <c r="CK13" t="str">
        <f t="shared" si="11"/>
        <v xml:space="preserve">INSERT INTO SC_SystemeProduits(RefDimension,NomSysteme,typePresta,ligne,Quantite,formule,cte1,DateModif) values (11,'FV2','MOA',14,1,null,null,now());
</v>
      </c>
      <c r="CN13" t="str">
        <f t="shared" si="12"/>
        <v xml:space="preserve">INSERT INTO SC_SystemeProduits(RefDimension,NomSysteme,typePresta,ligne,Quantite,formule,cte1,DateModif) values (12,'FV2','MOA',14,1,null,null,now());
</v>
      </c>
      <c r="CQ13" t="str">
        <f t="shared" si="13"/>
        <v xml:space="preserve">INSERT INTO SC_SystemeProduits(RefDimension,NomSysteme,typePresta,ligne,Quantite,formule,cte1,DateModif) values (13,'FV2','MOA',14,1,null,null,now());
</v>
      </c>
      <c r="CT13" t="str">
        <f t="shared" si="14"/>
        <v xml:space="preserve">INSERT INTO SC_SystemeProduits(RefDimension,NomSysteme,typePresta,ligne,Quantite,formule,cte1,DateModif) values (14,'FV2','MOA',14,1,null,null,now());
</v>
      </c>
      <c r="CW13" t="str">
        <f t="shared" si="15"/>
        <v xml:space="preserve">INSERT INTO SC_SystemeProduits(RefDimension,NomSysteme,typePresta,ligne,Quantite,formule,cte1,DateModif) values (15,'FV2','MOA',14,1,null,null,now());
</v>
      </c>
      <c r="CZ13" t="str">
        <f t="shared" si="16"/>
        <v xml:space="preserve">INSERT INTO SC_SystemeProduits(RefDimension,NomSysteme,typePresta,ligne,Quantite,formule,cte1,DateModif) values (16,'FV2','MOA',14,1,null,null,now());
</v>
      </c>
      <c r="DC13" t="str">
        <f t="shared" si="17"/>
        <v xml:space="preserve">INSERT INTO SC_SystemeProduits(RefDimension,NomSysteme,typePresta,ligne,Quantite,formule,cte1,DateModif) values (17,'FV2','MOA',14,1,null,null,now());
</v>
      </c>
      <c r="DF13" t="str">
        <f t="shared" si="18"/>
        <v xml:space="preserve">INSERT INTO SC_SystemeProduits(RefDimension,NomSysteme,typePresta,ligne,Quantite,formule,cte1,DateModif) values (18,'FV2','MOA',14,1,null,null,now());
</v>
      </c>
    </row>
    <row r="14" spans="1:112" x14ac:dyDescent="0.25">
      <c r="BG14" t="str">
        <f t="shared" si="1"/>
        <v/>
      </c>
      <c r="BH14"/>
      <c r="BI14"/>
      <c r="BJ14" t="str">
        <f t="shared" si="2"/>
        <v/>
      </c>
      <c r="BK14"/>
      <c r="BL14"/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12">
        <f>VLOOKUP($C15,[1]CHANTIER!$A$2:$K$291,11,0)</f>
        <v>42</v>
      </c>
      <c r="B15" t="s">
        <v>299</v>
      </c>
      <c r="C15" t="s">
        <v>146</v>
      </c>
      <c r="D15" t="s">
        <v>42</v>
      </c>
      <c r="E15">
        <v>8.1999999999999993</v>
      </c>
      <c r="F15" s="14" t="s">
        <v>689</v>
      </c>
      <c r="G15" s="14" t="s">
        <v>632</v>
      </c>
      <c r="H15">
        <v>10</v>
      </c>
      <c r="I15" s="14" t="s">
        <v>689</v>
      </c>
      <c r="J15" s="14" t="s">
        <v>632</v>
      </c>
      <c r="K15">
        <v>12</v>
      </c>
      <c r="L15" s="14" t="s">
        <v>689</v>
      </c>
      <c r="M15" s="14" t="s">
        <v>632</v>
      </c>
      <c r="N15">
        <v>13</v>
      </c>
      <c r="O15" s="14" t="s">
        <v>689</v>
      </c>
      <c r="P15" s="14" t="s">
        <v>632</v>
      </c>
      <c r="Q15">
        <v>14</v>
      </c>
      <c r="R15" s="14" t="s">
        <v>689</v>
      </c>
      <c r="S15" s="14" t="s">
        <v>632</v>
      </c>
      <c r="T15">
        <v>15</v>
      </c>
      <c r="U15" s="14" t="s">
        <v>689</v>
      </c>
      <c r="V15" s="14" t="s">
        <v>632</v>
      </c>
      <c r="W15">
        <v>16</v>
      </c>
      <c r="X15" s="14" t="s">
        <v>689</v>
      </c>
      <c r="Y15" s="14" t="s">
        <v>632</v>
      </c>
      <c r="Z15">
        <v>17</v>
      </c>
      <c r="AA15" s="14" t="s">
        <v>689</v>
      </c>
      <c r="AB15" s="14" t="s">
        <v>632</v>
      </c>
      <c r="AC15">
        <v>18</v>
      </c>
      <c r="AD15" s="14" t="s">
        <v>689</v>
      </c>
      <c r="AE15" s="14" t="s">
        <v>632</v>
      </c>
      <c r="AF15">
        <v>20</v>
      </c>
      <c r="AG15" s="14" t="s">
        <v>689</v>
      </c>
      <c r="AH15" s="14" t="s">
        <v>632</v>
      </c>
      <c r="AI15">
        <v>22</v>
      </c>
      <c r="AJ15" s="14" t="s">
        <v>689</v>
      </c>
      <c r="AK15" s="14" t="s">
        <v>632</v>
      </c>
      <c r="AL15">
        <v>23</v>
      </c>
      <c r="AM15" s="14" t="s">
        <v>689</v>
      </c>
      <c r="AN15" s="14" t="s">
        <v>632</v>
      </c>
      <c r="AO15">
        <v>22</v>
      </c>
      <c r="AP15" s="14" t="s">
        <v>689</v>
      </c>
      <c r="AQ15" s="14" t="s">
        <v>632</v>
      </c>
      <c r="AR15">
        <v>24</v>
      </c>
      <c r="AS15" s="14" t="s">
        <v>689</v>
      </c>
      <c r="AT15" s="14" t="s">
        <v>632</v>
      </c>
      <c r="AU15">
        <v>25</v>
      </c>
      <c r="AV15" s="14" t="s">
        <v>689</v>
      </c>
      <c r="AW15" s="14" t="s">
        <v>632</v>
      </c>
      <c r="AX15">
        <v>26</v>
      </c>
      <c r="AY15" s="14" t="s">
        <v>689</v>
      </c>
      <c r="AZ15" s="14" t="s">
        <v>632</v>
      </c>
      <c r="BA15">
        <v>28</v>
      </c>
      <c r="BB15" s="14" t="s">
        <v>689</v>
      </c>
      <c r="BC15" s="14" t="s">
        <v>632</v>
      </c>
      <c r="BD15">
        <v>26</v>
      </c>
      <c r="BE15" s="14" t="s">
        <v>689</v>
      </c>
      <c r="BF15" s="14" t="s">
        <v>632</v>
      </c>
      <c r="BG15" t="str">
        <f t="shared" si="1"/>
        <v xml:space="preserve">INSERT INTO SC_SystemeProduits(RefDimension,NomSysteme,typePresta,ligne,Quantite,formule,cte1,DateModif) values (1,'FV2','MOC',42,null,'1*CTE1','PERIMETRE',now());
</v>
      </c>
      <c r="BH15"/>
      <c r="BI15"/>
      <c r="BJ15" t="str">
        <f t="shared" si="2"/>
        <v xml:space="preserve">INSERT INTO SC_SystemeProduits(RefDimension,NomSysteme,typePresta,ligne,Quantite,formule,cte1,DateModif) values (2,'FV2','MOC',42,null,'1*CTE1','PERIMETRE',now());
</v>
      </c>
      <c r="BK15"/>
      <c r="BL15"/>
      <c r="BM15" t="str">
        <f t="shared" si="3"/>
        <v xml:space="preserve">INSERT INTO SC_SystemeProduits(RefDimension,NomSysteme,typePresta,ligne,Quantite,formule,cte1,DateModif) values (3,'FV2','MOC',42,null,'1*CTE1','PERIMETRE',now());
</v>
      </c>
      <c r="BP15" t="str">
        <f t="shared" si="4"/>
        <v xml:space="preserve">INSERT INTO SC_SystemeProduits(RefDimension,NomSysteme,typePresta,ligne,Quantite,formule,cte1,DateModif) values (4,'FV2','MOC',42,null,'1*CTE1','PERIMETRE',now());
</v>
      </c>
      <c r="BS15" t="str">
        <f t="shared" si="5"/>
        <v xml:space="preserve">INSERT INTO SC_SystemeProduits(RefDimension,NomSysteme,typePresta,ligne,Quantite,formule,cte1,DateModif) values (5,'FV2','MOC',42,null,'1*CTE1','PERIMETRE',now());
</v>
      </c>
      <c r="BV15" t="str">
        <f t="shared" si="6"/>
        <v xml:space="preserve">INSERT INTO SC_SystemeProduits(RefDimension,NomSysteme,typePresta,ligne,Quantite,formule,cte1,DateModif) values (6,'FV2','MOC',42,null,'1*CTE1','PERIMETRE',now());
</v>
      </c>
      <c r="BY15" t="str">
        <f t="shared" si="7"/>
        <v xml:space="preserve">INSERT INTO SC_SystemeProduits(RefDimension,NomSysteme,typePresta,ligne,Quantite,formule,cte1,DateModif) values (7,'FV2','MOC',42,null,'1*CTE1','PERIMETRE',now());
</v>
      </c>
      <c r="CB15" t="str">
        <f t="shared" si="8"/>
        <v xml:space="preserve">INSERT INTO SC_SystemeProduits(RefDimension,NomSysteme,typePresta,ligne,Quantite,formule,cte1,DateModif) values (8,'FV2','MOC',42,null,'1*CTE1','PERIMETRE',now());
</v>
      </c>
      <c r="CE15" t="str">
        <f t="shared" si="9"/>
        <v xml:space="preserve">INSERT INTO SC_SystemeProduits(RefDimension,NomSysteme,typePresta,ligne,Quantite,formule,cte1,DateModif) values (9,'FV2','MOC',42,null,'1*CTE1','PERIMETRE',now());
</v>
      </c>
      <c r="CH15" t="str">
        <f t="shared" si="10"/>
        <v xml:space="preserve">INSERT INTO SC_SystemeProduits(RefDimension,NomSysteme,typePresta,ligne,Quantite,formule,cte1,DateModif) values (10,'FV2','MOC',42,null,'1*CTE1','PERIMETRE',now());
</v>
      </c>
      <c r="CK15" t="str">
        <f t="shared" si="11"/>
        <v xml:space="preserve">INSERT INTO SC_SystemeProduits(RefDimension,NomSysteme,typePresta,ligne,Quantite,formule,cte1,DateModif) values (11,'FV2','MOC',42,null,'1*CTE1','PERIMETRE',now());
</v>
      </c>
      <c r="CN15" t="str">
        <f t="shared" si="12"/>
        <v xml:space="preserve">INSERT INTO SC_SystemeProduits(RefDimension,NomSysteme,typePresta,ligne,Quantite,formule,cte1,DateModif) values (12,'FV2','MOC',42,null,'1*CTE1','PERIMETRE',now());
</v>
      </c>
      <c r="CQ15" t="str">
        <f t="shared" si="13"/>
        <v xml:space="preserve">INSERT INTO SC_SystemeProduits(RefDimension,NomSysteme,typePresta,ligne,Quantite,formule,cte1,DateModif) values (13,'FV2','MOC',42,null,'1*CTE1','PERIMETRE',now());
</v>
      </c>
      <c r="CT15" t="str">
        <f t="shared" si="14"/>
        <v xml:space="preserve">INSERT INTO SC_SystemeProduits(RefDimension,NomSysteme,typePresta,ligne,Quantite,formule,cte1,DateModif) values (14,'FV2','MOC',42,null,'1*CTE1','PERIMETRE',now());
</v>
      </c>
      <c r="CW15" t="str">
        <f t="shared" si="15"/>
        <v xml:space="preserve">INSERT INTO SC_SystemeProduits(RefDimension,NomSysteme,typePresta,ligne,Quantite,formule,cte1,DateModif) values (15,'FV2','MOC',42,null,'1*CTE1','PERIMETRE',now());
</v>
      </c>
      <c r="CZ15" t="str">
        <f t="shared" si="16"/>
        <v xml:space="preserve">INSERT INTO SC_SystemeProduits(RefDimension,NomSysteme,typePresta,ligne,Quantite,formule,cte1,DateModif) values (16,'FV2','MOC',42,null,'1*CTE1','PERIMETRE',now());
</v>
      </c>
      <c r="DC15" t="str">
        <f t="shared" si="17"/>
        <v xml:space="preserve">INSERT INTO SC_SystemeProduits(RefDimension,NomSysteme,typePresta,ligne,Quantite,formule,cte1,DateModif) values (17,'FV2','MOC',42,null,'1*CTE1','PERIMETRE',now());
</v>
      </c>
      <c r="DF15" t="str">
        <f t="shared" si="18"/>
        <v xml:space="preserve">INSERT INTO SC_SystemeProduits(RefDimension,NomSysteme,typePresta,ligne,Quantite,formule,cte1,DateModif) values (18,'FV2','MOC',42,null,'1*CTE1','PERIMETRE',now());
</v>
      </c>
    </row>
    <row r="16" spans="1:112" x14ac:dyDescent="0.25">
      <c r="A16" s="12">
        <f>VLOOKUP($C16,[1]CHANTIER!$A$2:$K$291,11,0)</f>
        <v>47</v>
      </c>
      <c r="B16" t="s">
        <v>299</v>
      </c>
      <c r="C16" t="s">
        <v>154</v>
      </c>
      <c r="D16" t="s">
        <v>42</v>
      </c>
      <c r="E16">
        <v>8.1999999999999993</v>
      </c>
      <c r="F16" s="14" t="s">
        <v>689</v>
      </c>
      <c r="G16" s="14" t="s">
        <v>632</v>
      </c>
      <c r="H16">
        <v>10</v>
      </c>
      <c r="I16" s="14" t="s">
        <v>689</v>
      </c>
      <c r="J16" s="14" t="s">
        <v>632</v>
      </c>
      <c r="K16">
        <v>12</v>
      </c>
      <c r="L16" s="14" t="s">
        <v>689</v>
      </c>
      <c r="M16" s="14" t="s">
        <v>632</v>
      </c>
      <c r="N16">
        <v>13</v>
      </c>
      <c r="O16" s="14" t="s">
        <v>689</v>
      </c>
      <c r="P16" s="14" t="s">
        <v>632</v>
      </c>
      <c r="Q16">
        <v>14</v>
      </c>
      <c r="R16" s="14" t="s">
        <v>689</v>
      </c>
      <c r="S16" s="14" t="s">
        <v>632</v>
      </c>
      <c r="T16">
        <v>15</v>
      </c>
      <c r="U16" s="14" t="s">
        <v>689</v>
      </c>
      <c r="V16" s="14" t="s">
        <v>632</v>
      </c>
      <c r="W16">
        <v>16</v>
      </c>
      <c r="X16" s="14" t="s">
        <v>689</v>
      </c>
      <c r="Y16" s="14" t="s">
        <v>632</v>
      </c>
      <c r="Z16">
        <v>17</v>
      </c>
      <c r="AA16" s="14" t="s">
        <v>689</v>
      </c>
      <c r="AB16" s="14" t="s">
        <v>632</v>
      </c>
      <c r="AC16">
        <v>18</v>
      </c>
      <c r="AD16" s="14" t="s">
        <v>689</v>
      </c>
      <c r="AE16" s="14" t="s">
        <v>632</v>
      </c>
      <c r="AF16">
        <v>20</v>
      </c>
      <c r="AG16" s="14" t="s">
        <v>689</v>
      </c>
      <c r="AH16" s="14" t="s">
        <v>632</v>
      </c>
      <c r="AI16">
        <v>22</v>
      </c>
      <c r="AJ16" s="14" t="s">
        <v>689</v>
      </c>
      <c r="AK16" s="14" t="s">
        <v>632</v>
      </c>
      <c r="AL16">
        <v>23</v>
      </c>
      <c r="AM16" s="14" t="s">
        <v>689</v>
      </c>
      <c r="AN16" s="14" t="s">
        <v>632</v>
      </c>
      <c r="AO16">
        <v>22</v>
      </c>
      <c r="AP16" s="14" t="s">
        <v>689</v>
      </c>
      <c r="AQ16" s="14" t="s">
        <v>632</v>
      </c>
      <c r="AR16">
        <v>24</v>
      </c>
      <c r="AS16" s="14" t="s">
        <v>689</v>
      </c>
      <c r="AT16" s="14" t="s">
        <v>632</v>
      </c>
      <c r="AU16">
        <v>25</v>
      </c>
      <c r="AV16" s="14" t="s">
        <v>689</v>
      </c>
      <c r="AW16" s="14" t="s">
        <v>632</v>
      </c>
      <c r="AX16">
        <v>26</v>
      </c>
      <c r="AY16" s="14" t="s">
        <v>689</v>
      </c>
      <c r="AZ16" s="14" t="s">
        <v>632</v>
      </c>
      <c r="BA16">
        <v>28</v>
      </c>
      <c r="BB16" s="14" t="s">
        <v>689</v>
      </c>
      <c r="BC16" s="14" t="s">
        <v>632</v>
      </c>
      <c r="BD16">
        <v>26</v>
      </c>
      <c r="BE16" s="14" t="s">
        <v>689</v>
      </c>
      <c r="BF16" s="14" t="s">
        <v>632</v>
      </c>
      <c r="BG16" t="str">
        <f t="shared" si="1"/>
        <v xml:space="preserve">INSERT INTO SC_SystemeProduits(RefDimension,NomSysteme,typePresta,ligne,Quantite,formule,cte1,DateModif) values (1,'FV2','MOC',47,null,'1*CTE1','PERIMETRE',now());
</v>
      </c>
      <c r="BH16"/>
      <c r="BI16"/>
      <c r="BJ16" t="str">
        <f t="shared" si="2"/>
        <v xml:space="preserve">INSERT INTO SC_SystemeProduits(RefDimension,NomSysteme,typePresta,ligne,Quantite,formule,cte1,DateModif) values (2,'FV2','MOC',47,null,'1*CTE1','PERIMETRE',now());
</v>
      </c>
      <c r="BK16"/>
      <c r="BL16"/>
      <c r="BM16" t="str">
        <f t="shared" si="3"/>
        <v xml:space="preserve">INSERT INTO SC_SystemeProduits(RefDimension,NomSysteme,typePresta,ligne,Quantite,formule,cte1,DateModif) values (3,'FV2','MOC',47,null,'1*CTE1','PERIMETRE',now());
</v>
      </c>
      <c r="BP16" t="str">
        <f t="shared" si="4"/>
        <v xml:space="preserve">INSERT INTO SC_SystemeProduits(RefDimension,NomSysteme,typePresta,ligne,Quantite,formule,cte1,DateModif) values (4,'FV2','MOC',47,null,'1*CTE1','PERIMETRE',now());
</v>
      </c>
      <c r="BS16" t="str">
        <f t="shared" si="5"/>
        <v xml:space="preserve">INSERT INTO SC_SystemeProduits(RefDimension,NomSysteme,typePresta,ligne,Quantite,formule,cte1,DateModif) values (5,'FV2','MOC',47,null,'1*CTE1','PERIMETRE',now());
</v>
      </c>
      <c r="BV16" t="str">
        <f t="shared" si="6"/>
        <v xml:space="preserve">INSERT INTO SC_SystemeProduits(RefDimension,NomSysteme,typePresta,ligne,Quantite,formule,cte1,DateModif) values (6,'FV2','MOC',47,null,'1*CTE1','PERIMETRE',now());
</v>
      </c>
      <c r="BY16" t="str">
        <f t="shared" si="7"/>
        <v xml:space="preserve">INSERT INTO SC_SystemeProduits(RefDimension,NomSysteme,typePresta,ligne,Quantite,formule,cte1,DateModif) values (7,'FV2','MOC',47,null,'1*CTE1','PERIMETRE',now());
</v>
      </c>
      <c r="CB16" t="str">
        <f t="shared" si="8"/>
        <v xml:space="preserve">INSERT INTO SC_SystemeProduits(RefDimension,NomSysteme,typePresta,ligne,Quantite,formule,cte1,DateModif) values (8,'FV2','MOC',47,null,'1*CTE1','PERIMETRE',now());
</v>
      </c>
      <c r="CE16" t="str">
        <f t="shared" si="9"/>
        <v xml:space="preserve">INSERT INTO SC_SystemeProduits(RefDimension,NomSysteme,typePresta,ligne,Quantite,formule,cte1,DateModif) values (9,'FV2','MOC',47,null,'1*CTE1','PERIMETRE',now());
</v>
      </c>
      <c r="CH16" t="str">
        <f t="shared" si="10"/>
        <v xml:space="preserve">INSERT INTO SC_SystemeProduits(RefDimension,NomSysteme,typePresta,ligne,Quantite,formule,cte1,DateModif) values (10,'FV2','MOC',47,null,'1*CTE1','PERIMETRE',now());
</v>
      </c>
      <c r="CK16" t="str">
        <f t="shared" si="11"/>
        <v xml:space="preserve">INSERT INTO SC_SystemeProduits(RefDimension,NomSysteme,typePresta,ligne,Quantite,formule,cte1,DateModif) values (11,'FV2','MOC',47,null,'1*CTE1','PERIMETRE',now());
</v>
      </c>
      <c r="CN16" t="str">
        <f t="shared" si="12"/>
        <v xml:space="preserve">INSERT INTO SC_SystemeProduits(RefDimension,NomSysteme,typePresta,ligne,Quantite,formule,cte1,DateModif) values (12,'FV2','MOC',47,null,'1*CTE1','PERIMETRE',now());
</v>
      </c>
      <c r="CQ16" t="str">
        <f t="shared" si="13"/>
        <v xml:space="preserve">INSERT INTO SC_SystemeProduits(RefDimension,NomSysteme,typePresta,ligne,Quantite,formule,cte1,DateModif) values (13,'FV2','MOC',47,null,'1*CTE1','PERIMETRE',now());
</v>
      </c>
      <c r="CT16" t="str">
        <f t="shared" si="14"/>
        <v xml:space="preserve">INSERT INTO SC_SystemeProduits(RefDimension,NomSysteme,typePresta,ligne,Quantite,formule,cte1,DateModif) values (14,'FV2','MOC',47,null,'1*CTE1','PERIMETRE',now());
</v>
      </c>
      <c r="CW16" t="str">
        <f t="shared" si="15"/>
        <v xml:space="preserve">INSERT INTO SC_SystemeProduits(RefDimension,NomSysteme,typePresta,ligne,Quantite,formule,cte1,DateModif) values (15,'FV2','MOC',47,null,'1*CTE1','PERIMETRE',now());
</v>
      </c>
      <c r="CZ16" t="str">
        <f t="shared" si="16"/>
        <v xml:space="preserve">INSERT INTO SC_SystemeProduits(RefDimension,NomSysteme,typePresta,ligne,Quantite,formule,cte1,DateModif) values (16,'FV2','MOC',47,null,'1*CTE1','PERIMETRE',now());
</v>
      </c>
      <c r="DC16" t="str">
        <f t="shared" si="17"/>
        <v xml:space="preserve">INSERT INTO SC_SystemeProduits(RefDimension,NomSysteme,typePresta,ligne,Quantite,formule,cte1,DateModif) values (17,'FV2','MOC',47,null,'1*CTE1','PERIMETRE',now());
</v>
      </c>
      <c r="DF16" t="str">
        <f t="shared" si="18"/>
        <v xml:space="preserve">INSERT INTO SC_SystemeProduits(RefDimension,NomSysteme,typePresta,ligne,Quantite,formule,cte1,DateModif) values (18,'FV2','MOC',47,null,'1*CTE1','PERIMETRE',now());
</v>
      </c>
    </row>
    <row r="17" spans="1:110" x14ac:dyDescent="0.25">
      <c r="A17" s="12">
        <f>VLOOKUP($C17,[1]CHANTIER!$A$2:$K$291,11,0)</f>
        <v>40</v>
      </c>
      <c r="B17" t="s">
        <v>299</v>
      </c>
      <c r="C17" t="s">
        <v>142</v>
      </c>
      <c r="D17" t="s">
        <v>42</v>
      </c>
      <c r="E17">
        <v>8.5</v>
      </c>
      <c r="F17" s="14" t="s">
        <v>665</v>
      </c>
      <c r="G17" s="14" t="s">
        <v>632</v>
      </c>
      <c r="H17">
        <v>10.3</v>
      </c>
      <c r="I17" s="14" t="s">
        <v>665</v>
      </c>
      <c r="J17" s="14" t="s">
        <v>632</v>
      </c>
      <c r="K17">
        <v>12.3</v>
      </c>
      <c r="L17" s="14" t="s">
        <v>665</v>
      </c>
      <c r="M17" s="14" t="s">
        <v>632</v>
      </c>
      <c r="N17">
        <v>13.3</v>
      </c>
      <c r="O17" s="14" t="s">
        <v>665</v>
      </c>
      <c r="P17" s="14" t="s">
        <v>632</v>
      </c>
      <c r="Q17">
        <v>14.3</v>
      </c>
      <c r="R17" s="14" t="s">
        <v>665</v>
      </c>
      <c r="S17" s="14" t="s">
        <v>632</v>
      </c>
      <c r="T17">
        <v>15.3</v>
      </c>
      <c r="U17" s="14" t="s">
        <v>665</v>
      </c>
      <c r="V17" s="14" t="s">
        <v>632</v>
      </c>
      <c r="W17">
        <v>16.3</v>
      </c>
      <c r="X17" s="14" t="s">
        <v>665</v>
      </c>
      <c r="Y17" s="14" t="s">
        <v>632</v>
      </c>
      <c r="Z17">
        <v>17.3</v>
      </c>
      <c r="AA17" s="14" t="s">
        <v>665</v>
      </c>
      <c r="AB17" s="14" t="s">
        <v>632</v>
      </c>
      <c r="AC17">
        <v>18.3</v>
      </c>
      <c r="AD17" s="14" t="s">
        <v>665</v>
      </c>
      <c r="AE17" s="14" t="s">
        <v>632</v>
      </c>
      <c r="AF17">
        <v>20.3</v>
      </c>
      <c r="AG17" s="14" t="s">
        <v>665</v>
      </c>
      <c r="AH17" s="14" t="s">
        <v>632</v>
      </c>
      <c r="AI17">
        <v>22.3</v>
      </c>
      <c r="AJ17" s="14" t="s">
        <v>665</v>
      </c>
      <c r="AK17" s="14" t="s">
        <v>632</v>
      </c>
      <c r="AL17">
        <v>23.3</v>
      </c>
      <c r="AM17" s="14" t="s">
        <v>665</v>
      </c>
      <c r="AN17" s="14" t="s">
        <v>632</v>
      </c>
      <c r="AO17">
        <v>22.3</v>
      </c>
      <c r="AP17" s="14" t="s">
        <v>665</v>
      </c>
      <c r="AQ17" s="14" t="s">
        <v>632</v>
      </c>
      <c r="AR17">
        <v>24.3</v>
      </c>
      <c r="AS17" s="14" t="s">
        <v>665</v>
      </c>
      <c r="AT17" s="14" t="s">
        <v>632</v>
      </c>
      <c r="AU17">
        <v>25.3</v>
      </c>
      <c r="AV17" s="14" t="s">
        <v>665</v>
      </c>
      <c r="AW17" s="14" t="s">
        <v>632</v>
      </c>
      <c r="AX17">
        <v>26.3</v>
      </c>
      <c r="AY17" s="14" t="s">
        <v>665</v>
      </c>
      <c r="AZ17" s="14" t="s">
        <v>632</v>
      </c>
      <c r="BA17">
        <v>28.3</v>
      </c>
      <c r="BB17" s="14" t="s">
        <v>665</v>
      </c>
      <c r="BC17" s="14" t="s">
        <v>632</v>
      </c>
      <c r="BD17">
        <v>26.3</v>
      </c>
      <c r="BE17" s="14" t="s">
        <v>665</v>
      </c>
      <c r="BF17" s="14" t="s">
        <v>632</v>
      </c>
      <c r="BG17" t="str">
        <f t="shared" si="1"/>
        <v xml:space="preserve">INSERT INTO SC_SystemeProduits(RefDimension,NomSysteme,typePresta,ligne,Quantite,formule,cte1,DateModif) values (1,'FV2','MOC',40,null,'CTE1+0.3','PERIMETRE',now());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(2,'FV2','MOC',40,null,'CTE1+0.3','PERIMETRE',now());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(3,'FV2','MOC',40,null,'CTE1+0.3','PERIMETRE',now());
</v>
      </c>
      <c r="BP17" t="str">
        <f t="shared" si="4"/>
        <v xml:space="preserve">INSERT INTO SC_SystemeProduits(RefDimension,NomSysteme,typePresta,ligne,Quantite,formule,cte1,DateModif) values (4,'FV2','MOC',40,null,'CTE1+0.3','PERIMETRE',now());
</v>
      </c>
      <c r="BS17" t="str">
        <f t="shared" si="5"/>
        <v xml:space="preserve">INSERT INTO SC_SystemeProduits(RefDimension,NomSysteme,typePresta,ligne,Quantite,formule,cte1,DateModif) values (5,'FV2','MOC',40,null,'CTE1+0.3','PERIMETRE',now());
</v>
      </c>
      <c r="BV17" t="str">
        <f t="shared" si="6"/>
        <v xml:space="preserve">INSERT INTO SC_SystemeProduits(RefDimension,NomSysteme,typePresta,ligne,Quantite,formule,cte1,DateModif) values (6,'FV2','MOC',40,null,'CTE1+0.3','PERIMETRE',now());
</v>
      </c>
      <c r="BY17" t="str">
        <f t="shared" si="7"/>
        <v xml:space="preserve">INSERT INTO SC_SystemeProduits(RefDimension,NomSysteme,typePresta,ligne,Quantite,formule,cte1,DateModif) values (7,'FV2','MOC',40,null,'CTE1+0.3','PERIMETRE',now());
</v>
      </c>
      <c r="CB17" t="str">
        <f t="shared" si="8"/>
        <v xml:space="preserve">INSERT INTO SC_SystemeProduits(RefDimension,NomSysteme,typePresta,ligne,Quantite,formule,cte1,DateModif) values (8,'FV2','MOC',40,null,'CTE1+0.3','PERIMETRE',now());
</v>
      </c>
      <c r="CE17" t="str">
        <f t="shared" si="9"/>
        <v xml:space="preserve">INSERT INTO SC_SystemeProduits(RefDimension,NomSysteme,typePresta,ligne,Quantite,formule,cte1,DateModif) values (9,'FV2','MOC',40,null,'CTE1+0.3','PERIMETRE',now());
</v>
      </c>
      <c r="CH17" t="str">
        <f t="shared" si="10"/>
        <v xml:space="preserve">INSERT INTO SC_SystemeProduits(RefDimension,NomSysteme,typePresta,ligne,Quantite,formule,cte1,DateModif) values (10,'FV2','MOC',40,null,'CTE1+0.3','PERIMETRE',now());
</v>
      </c>
      <c r="CK17" t="str">
        <f t="shared" si="11"/>
        <v xml:space="preserve">INSERT INTO SC_SystemeProduits(RefDimension,NomSysteme,typePresta,ligne,Quantite,formule,cte1,DateModif) values (11,'FV2','MOC',40,null,'CTE1+0.3','PERIMETRE',now());
</v>
      </c>
      <c r="CN17" t="str">
        <f t="shared" si="12"/>
        <v xml:space="preserve">INSERT INTO SC_SystemeProduits(RefDimension,NomSysteme,typePresta,ligne,Quantite,formule,cte1,DateModif) values (12,'FV2','MOC',40,null,'CTE1+0.3','PERIMETRE',now());
</v>
      </c>
      <c r="CQ17" t="str">
        <f t="shared" si="13"/>
        <v xml:space="preserve">INSERT INTO SC_SystemeProduits(RefDimension,NomSysteme,typePresta,ligne,Quantite,formule,cte1,DateModif) values (13,'FV2','MOC',40,null,'CTE1+0.3','PERIMETRE',now());
</v>
      </c>
      <c r="CT17" t="str">
        <f t="shared" si="14"/>
        <v xml:space="preserve">INSERT INTO SC_SystemeProduits(RefDimension,NomSysteme,typePresta,ligne,Quantite,formule,cte1,DateModif) values (14,'FV2','MOC',40,null,'CTE1+0.3','PERIMETRE',now());
</v>
      </c>
      <c r="CW17" t="str">
        <f t="shared" si="15"/>
        <v xml:space="preserve">INSERT INTO SC_SystemeProduits(RefDimension,NomSysteme,typePresta,ligne,Quantite,formule,cte1,DateModif) values (15,'FV2','MOC',40,null,'CTE1+0.3','PERIMETRE',now());
</v>
      </c>
      <c r="CZ17" t="str">
        <f t="shared" si="16"/>
        <v xml:space="preserve">INSERT INTO SC_SystemeProduits(RefDimension,NomSysteme,typePresta,ligne,Quantite,formule,cte1,DateModif) values (16,'FV2','MOC',40,null,'CTE1+0.3','PERIMETRE',now());
</v>
      </c>
      <c r="DC17" t="str">
        <f t="shared" si="17"/>
        <v xml:space="preserve">INSERT INTO SC_SystemeProduits(RefDimension,NomSysteme,typePresta,ligne,Quantite,formule,cte1,DateModif) values (17,'FV2','MOC',40,null,'CTE1+0.3','PERIMETRE',now());
</v>
      </c>
      <c r="DF17" t="str">
        <f t="shared" si="18"/>
        <v xml:space="preserve">INSERT INTO SC_SystemeProduits(RefDimension,NomSysteme,typePresta,ligne,Quantite,formule,cte1,DateModif) values (18,'FV2','MOC',40,null,'CTE1+0.3','PERIMETRE',now());
</v>
      </c>
    </row>
    <row r="18" spans="1:110" x14ac:dyDescent="0.25">
      <c r="A18" s="12">
        <f>VLOOKUP($C18,[1]CHANTIER!$A$2:$K$291,11,0)</f>
        <v>51</v>
      </c>
      <c r="B18" t="s">
        <v>299</v>
      </c>
      <c r="C18" t="s">
        <v>162</v>
      </c>
      <c r="D18" t="s">
        <v>8</v>
      </c>
      <c r="E18">
        <v>3.69</v>
      </c>
      <c r="F18" s="14" t="s">
        <v>692</v>
      </c>
      <c r="G18" s="14" t="s">
        <v>632</v>
      </c>
      <c r="H18">
        <v>4.5</v>
      </c>
      <c r="I18" s="14" t="s">
        <v>692</v>
      </c>
      <c r="J18" s="14" t="s">
        <v>632</v>
      </c>
      <c r="K18">
        <v>5.4</v>
      </c>
      <c r="L18" s="14" t="s">
        <v>692</v>
      </c>
      <c r="M18" s="14" t="s">
        <v>632</v>
      </c>
      <c r="N18">
        <v>5.8500000000000005</v>
      </c>
      <c r="O18" s="14" t="s">
        <v>692</v>
      </c>
      <c r="P18" s="14" t="s">
        <v>632</v>
      </c>
      <c r="Q18">
        <v>6.3</v>
      </c>
      <c r="R18" s="14" t="s">
        <v>692</v>
      </c>
      <c r="S18" s="14" t="s">
        <v>632</v>
      </c>
      <c r="T18">
        <v>6.75</v>
      </c>
      <c r="U18" s="14" t="s">
        <v>692</v>
      </c>
      <c r="V18" s="14" t="s">
        <v>632</v>
      </c>
      <c r="W18">
        <v>7.2</v>
      </c>
      <c r="X18" s="14" t="s">
        <v>692</v>
      </c>
      <c r="Y18" s="14" t="s">
        <v>632</v>
      </c>
      <c r="Z18">
        <v>7.65</v>
      </c>
      <c r="AA18" s="14" t="s">
        <v>692</v>
      </c>
      <c r="AB18" s="14" t="s">
        <v>632</v>
      </c>
      <c r="AC18">
        <v>8.1</v>
      </c>
      <c r="AD18" s="14" t="s">
        <v>692</v>
      </c>
      <c r="AE18" s="14" t="s">
        <v>632</v>
      </c>
      <c r="AF18">
        <v>9</v>
      </c>
      <c r="AG18" s="14" t="s">
        <v>692</v>
      </c>
      <c r="AH18" s="14" t="s">
        <v>632</v>
      </c>
      <c r="AI18">
        <v>9.9</v>
      </c>
      <c r="AJ18" s="14" t="s">
        <v>692</v>
      </c>
      <c r="AK18" s="14" t="s">
        <v>632</v>
      </c>
      <c r="AL18">
        <v>10.35</v>
      </c>
      <c r="AM18" s="14" t="s">
        <v>692</v>
      </c>
      <c r="AN18" s="14" t="s">
        <v>632</v>
      </c>
      <c r="AO18">
        <v>9.9</v>
      </c>
      <c r="AP18" s="14" t="s">
        <v>692</v>
      </c>
      <c r="AQ18" s="14" t="s">
        <v>632</v>
      </c>
      <c r="AR18">
        <v>10.8</v>
      </c>
      <c r="AS18" s="14" t="s">
        <v>692</v>
      </c>
      <c r="AT18" s="14" t="s">
        <v>632</v>
      </c>
      <c r="AU18">
        <v>11.25</v>
      </c>
      <c r="AV18" s="14" t="s">
        <v>692</v>
      </c>
      <c r="AW18" s="14" t="s">
        <v>632</v>
      </c>
      <c r="AX18">
        <v>11.700000000000001</v>
      </c>
      <c r="AY18" s="14" t="s">
        <v>692</v>
      </c>
      <c r="AZ18" s="14" t="s">
        <v>632</v>
      </c>
      <c r="BA18">
        <v>12.6</v>
      </c>
      <c r="BB18" s="14" t="s">
        <v>692</v>
      </c>
      <c r="BC18" s="14" t="s">
        <v>632</v>
      </c>
      <c r="BD18">
        <v>11.700000000000001</v>
      </c>
      <c r="BE18" s="14" t="s">
        <v>692</v>
      </c>
      <c r="BF18" s="14" t="s">
        <v>632</v>
      </c>
      <c r="BG18" t="str">
        <f t="shared" si="1"/>
        <v xml:space="preserve">INSERT INTO SC_SystemeProduits(RefDimension,NomSysteme,typePresta,ligne,Quantite,formule,cte1,DateModif) values (1,'FV2','MOC',51,null,'1.8*CTE1/4','PERIMETRE',now());
</v>
      </c>
      <c r="BH18"/>
      <c r="BI18"/>
      <c r="BJ18" t="str">
        <f t="shared" si="2"/>
        <v xml:space="preserve">INSERT INTO SC_SystemeProduits(RefDimension,NomSysteme,typePresta,ligne,Quantite,formule,cte1,DateModif) values (2,'FV2','MOC',51,null,'1.8*CTE1/4','PERIMETRE',now());
</v>
      </c>
      <c r="BK18"/>
      <c r="BL18"/>
      <c r="BM18" t="str">
        <f t="shared" si="3"/>
        <v xml:space="preserve">INSERT INTO SC_SystemeProduits(RefDimension,NomSysteme,typePresta,ligne,Quantite,formule,cte1,DateModif) values (3,'FV2','MOC',51,null,'1.8*CTE1/4','PERIMETRE',now());
</v>
      </c>
      <c r="BP18" t="str">
        <f t="shared" si="4"/>
        <v xml:space="preserve">INSERT INTO SC_SystemeProduits(RefDimension,NomSysteme,typePresta,ligne,Quantite,formule,cte1,DateModif) values (4,'FV2','MOC',51,null,'1.8*CTE1/4','PERIMETRE',now());
</v>
      </c>
      <c r="BS18" t="str">
        <f t="shared" si="5"/>
        <v xml:space="preserve">INSERT INTO SC_SystemeProduits(RefDimension,NomSysteme,typePresta,ligne,Quantite,formule,cte1,DateModif) values (5,'FV2','MOC',51,null,'1.8*CTE1/4','PERIMETRE',now());
</v>
      </c>
      <c r="BV18" t="str">
        <f t="shared" si="6"/>
        <v xml:space="preserve">INSERT INTO SC_SystemeProduits(RefDimension,NomSysteme,typePresta,ligne,Quantite,formule,cte1,DateModif) values (6,'FV2','MOC',51,null,'1.8*CTE1/4','PERIMETRE',now());
</v>
      </c>
      <c r="BY18" t="str">
        <f t="shared" si="7"/>
        <v xml:space="preserve">INSERT INTO SC_SystemeProduits(RefDimension,NomSysteme,typePresta,ligne,Quantite,formule,cte1,DateModif) values (7,'FV2','MOC',51,null,'1.8*CTE1/4','PERIMETRE',now());
</v>
      </c>
      <c r="CB18" t="str">
        <f t="shared" si="8"/>
        <v xml:space="preserve">INSERT INTO SC_SystemeProduits(RefDimension,NomSysteme,typePresta,ligne,Quantite,formule,cte1,DateModif) values (8,'FV2','MOC',51,null,'1.8*CTE1/4','PERIMETRE',now());
</v>
      </c>
      <c r="CE18" t="str">
        <f t="shared" si="9"/>
        <v xml:space="preserve">INSERT INTO SC_SystemeProduits(RefDimension,NomSysteme,typePresta,ligne,Quantite,formule,cte1,DateModif) values (9,'FV2','MOC',51,null,'1.8*CTE1/4','PERIMETRE',now());
</v>
      </c>
      <c r="CH18" t="str">
        <f t="shared" si="10"/>
        <v xml:space="preserve">INSERT INTO SC_SystemeProduits(RefDimension,NomSysteme,typePresta,ligne,Quantite,formule,cte1,DateModif) values (10,'FV2','MOC',51,null,'1.8*CTE1/4','PERIMETRE',now());
</v>
      </c>
      <c r="CK18" t="str">
        <f t="shared" si="11"/>
        <v xml:space="preserve">INSERT INTO SC_SystemeProduits(RefDimension,NomSysteme,typePresta,ligne,Quantite,formule,cte1,DateModif) values (11,'FV2','MOC',51,null,'1.8*CTE1/4','PERIMETRE',now());
</v>
      </c>
      <c r="CN18" t="str">
        <f t="shared" si="12"/>
        <v xml:space="preserve">INSERT INTO SC_SystemeProduits(RefDimension,NomSysteme,typePresta,ligne,Quantite,formule,cte1,DateModif) values (12,'FV2','MOC',51,null,'1.8*CTE1/4','PERIMETRE',now());
</v>
      </c>
      <c r="CQ18" t="str">
        <f t="shared" si="13"/>
        <v xml:space="preserve">INSERT INTO SC_SystemeProduits(RefDimension,NomSysteme,typePresta,ligne,Quantite,formule,cte1,DateModif) values (13,'FV2','MOC',51,null,'1.8*CTE1/4','PERIMETRE',now());
</v>
      </c>
      <c r="CT18" t="str">
        <f t="shared" si="14"/>
        <v xml:space="preserve">INSERT INTO SC_SystemeProduits(RefDimension,NomSysteme,typePresta,ligne,Quantite,formule,cte1,DateModif) values (14,'FV2','MOC',51,null,'1.8*CTE1/4','PERIMETRE',now());
</v>
      </c>
      <c r="CW18" t="str">
        <f t="shared" si="15"/>
        <v xml:space="preserve">INSERT INTO SC_SystemeProduits(RefDimension,NomSysteme,typePresta,ligne,Quantite,formule,cte1,DateModif) values (15,'FV2','MOC',51,null,'1.8*CTE1/4','PERIMETRE',now());
</v>
      </c>
      <c r="CZ18" t="str">
        <f t="shared" si="16"/>
        <v xml:space="preserve">INSERT INTO SC_SystemeProduits(RefDimension,NomSysteme,typePresta,ligne,Quantite,formule,cte1,DateModif) values (16,'FV2','MOC',51,null,'1.8*CTE1/4','PERIMETRE',now());
</v>
      </c>
      <c r="DC18" t="str">
        <f t="shared" si="17"/>
        <v xml:space="preserve">INSERT INTO SC_SystemeProduits(RefDimension,NomSysteme,typePresta,ligne,Quantite,formule,cte1,DateModif) values (17,'FV2','MOC',51,null,'1.8*CTE1/4','PERIMETRE',now());
</v>
      </c>
      <c r="DF18" t="str">
        <f t="shared" si="18"/>
        <v xml:space="preserve">INSERT INTO SC_SystemeProduits(RefDimension,NomSysteme,typePresta,ligne,Quantite,formule,cte1,DateModif) values (18,'FV2','MOC',51,null,'1.8*CTE1/4','PERIMETRE',now());
</v>
      </c>
    </row>
    <row r="19" spans="1:110" x14ac:dyDescent="0.25">
      <c r="A19" s="12">
        <f>VLOOKUP($C19,[1]CHANTIER!$A$2:$K$291,11,0)</f>
        <v>53</v>
      </c>
      <c r="B19" t="s">
        <v>299</v>
      </c>
      <c r="C19" t="s">
        <v>166</v>
      </c>
      <c r="D19" t="s">
        <v>42</v>
      </c>
      <c r="E19">
        <v>63.139999999999993</v>
      </c>
      <c r="F19" s="14" t="s">
        <v>687</v>
      </c>
      <c r="G19" s="14" t="s">
        <v>632</v>
      </c>
      <c r="H19">
        <v>77</v>
      </c>
      <c r="I19" s="14" t="s">
        <v>687</v>
      </c>
      <c r="J19" s="14" t="s">
        <v>632</v>
      </c>
      <c r="K19">
        <v>92.4</v>
      </c>
      <c r="L19" s="14" t="s">
        <v>687</v>
      </c>
      <c r="M19" s="14" t="s">
        <v>632</v>
      </c>
      <c r="N19">
        <v>100.10000000000001</v>
      </c>
      <c r="O19" s="14" t="s">
        <v>687</v>
      </c>
      <c r="P19" s="14" t="s">
        <v>632</v>
      </c>
      <c r="Q19">
        <v>107.80000000000001</v>
      </c>
      <c r="R19" s="14" t="s">
        <v>687</v>
      </c>
      <c r="S19" s="14" t="s">
        <v>632</v>
      </c>
      <c r="T19">
        <v>115.50000000000001</v>
      </c>
      <c r="U19" s="14" t="s">
        <v>687</v>
      </c>
      <c r="V19" s="14" t="s">
        <v>632</v>
      </c>
      <c r="W19">
        <v>123.20000000000002</v>
      </c>
      <c r="X19" s="14" t="s">
        <v>687</v>
      </c>
      <c r="Y19" s="14" t="s">
        <v>632</v>
      </c>
      <c r="Z19">
        <v>130.9</v>
      </c>
      <c r="AA19" s="14" t="s">
        <v>687</v>
      </c>
      <c r="AB19" s="14" t="s">
        <v>632</v>
      </c>
      <c r="AC19">
        <v>138.60000000000002</v>
      </c>
      <c r="AD19" s="14" t="s">
        <v>687</v>
      </c>
      <c r="AE19" s="14" t="s">
        <v>632</v>
      </c>
      <c r="AF19">
        <v>154</v>
      </c>
      <c r="AG19" s="14" t="s">
        <v>687</v>
      </c>
      <c r="AH19" s="14" t="s">
        <v>632</v>
      </c>
      <c r="AI19">
        <v>169.4</v>
      </c>
      <c r="AJ19" s="14" t="s">
        <v>687</v>
      </c>
      <c r="AK19" s="14" t="s">
        <v>632</v>
      </c>
      <c r="AL19">
        <v>177.10000000000002</v>
      </c>
      <c r="AM19" s="14" t="s">
        <v>687</v>
      </c>
      <c r="AN19" s="14" t="s">
        <v>632</v>
      </c>
      <c r="AO19">
        <v>169.4</v>
      </c>
      <c r="AP19" s="14" t="s">
        <v>687</v>
      </c>
      <c r="AQ19" s="14" t="s">
        <v>632</v>
      </c>
      <c r="AR19">
        <v>184.8</v>
      </c>
      <c r="AS19" s="14" t="s">
        <v>687</v>
      </c>
      <c r="AT19" s="14" t="s">
        <v>632</v>
      </c>
      <c r="AU19">
        <v>192.50000000000003</v>
      </c>
      <c r="AV19" s="14" t="s">
        <v>687</v>
      </c>
      <c r="AW19" s="14" t="s">
        <v>632</v>
      </c>
      <c r="AX19">
        <v>200.20000000000002</v>
      </c>
      <c r="AY19" s="14" t="s">
        <v>687</v>
      </c>
      <c r="AZ19" s="14" t="s">
        <v>632</v>
      </c>
      <c r="BA19">
        <v>215.60000000000002</v>
      </c>
      <c r="BB19" s="14" t="s">
        <v>687</v>
      </c>
      <c r="BC19" s="14" t="s">
        <v>632</v>
      </c>
      <c r="BD19">
        <v>200.20000000000002</v>
      </c>
      <c r="BE19" s="14" t="s">
        <v>687</v>
      </c>
      <c r="BF19" s="14" t="s">
        <v>632</v>
      </c>
      <c r="BG19" t="str">
        <f t="shared" si="1"/>
        <v xml:space="preserve">INSERT INTO SC_SystemeProduits(RefDimension,NomSysteme,typePresta,ligne,Quantite,formule,cte1,DateModif) values (1,'FV2','MOC',53,null,'7.7*CTE1','PERIMETRE',now());
</v>
      </c>
      <c r="BH19"/>
      <c r="BI19"/>
      <c r="BJ19" t="str">
        <f t="shared" si="2"/>
        <v xml:space="preserve">INSERT INTO SC_SystemeProduits(RefDimension,NomSysteme,typePresta,ligne,Quantite,formule,cte1,DateModif) values (2,'FV2','MOC',53,null,'7.7*CTE1','PERIMETRE',now());
</v>
      </c>
      <c r="BK19"/>
      <c r="BL19"/>
      <c r="BM19" t="str">
        <f t="shared" si="3"/>
        <v xml:space="preserve">INSERT INTO SC_SystemeProduits(RefDimension,NomSysteme,typePresta,ligne,Quantite,formule,cte1,DateModif) values (3,'FV2','MOC',53,null,'7.7*CTE1','PERIMETRE',now());
</v>
      </c>
      <c r="BP19" t="str">
        <f t="shared" si="4"/>
        <v xml:space="preserve">INSERT INTO SC_SystemeProduits(RefDimension,NomSysteme,typePresta,ligne,Quantite,formule,cte1,DateModif) values (4,'FV2','MOC',53,null,'7.7*CTE1','PERIMETRE',now());
</v>
      </c>
      <c r="BS19" t="str">
        <f t="shared" si="5"/>
        <v xml:space="preserve">INSERT INTO SC_SystemeProduits(RefDimension,NomSysteme,typePresta,ligne,Quantite,formule,cte1,DateModif) values (5,'FV2','MOC',53,null,'7.7*CTE1','PERIMETRE',now());
</v>
      </c>
      <c r="BV19" t="str">
        <f t="shared" si="6"/>
        <v xml:space="preserve">INSERT INTO SC_SystemeProduits(RefDimension,NomSysteme,typePresta,ligne,Quantite,formule,cte1,DateModif) values (6,'FV2','MOC',53,null,'7.7*CTE1','PERIMETRE',now());
</v>
      </c>
      <c r="BY19" t="str">
        <f t="shared" si="7"/>
        <v xml:space="preserve">INSERT INTO SC_SystemeProduits(RefDimension,NomSysteme,typePresta,ligne,Quantite,formule,cte1,DateModif) values (7,'FV2','MOC',53,null,'7.7*CTE1','PERIMETRE',now());
</v>
      </c>
      <c r="CB19" t="str">
        <f t="shared" si="8"/>
        <v xml:space="preserve">INSERT INTO SC_SystemeProduits(RefDimension,NomSysteme,typePresta,ligne,Quantite,formule,cte1,DateModif) values (8,'FV2','MOC',53,null,'7.7*CTE1','PERIMETRE',now());
</v>
      </c>
      <c r="CE19" t="str">
        <f t="shared" si="9"/>
        <v xml:space="preserve">INSERT INTO SC_SystemeProduits(RefDimension,NomSysteme,typePresta,ligne,Quantite,formule,cte1,DateModif) values (9,'FV2','MOC',53,null,'7.7*CTE1','PERIMETRE',now());
</v>
      </c>
      <c r="CH19" t="str">
        <f t="shared" si="10"/>
        <v xml:space="preserve">INSERT INTO SC_SystemeProduits(RefDimension,NomSysteme,typePresta,ligne,Quantite,formule,cte1,DateModif) values (10,'FV2','MOC',53,null,'7.7*CTE1','PERIMETRE',now());
</v>
      </c>
      <c r="CK19" t="str">
        <f t="shared" si="11"/>
        <v xml:space="preserve">INSERT INTO SC_SystemeProduits(RefDimension,NomSysteme,typePresta,ligne,Quantite,formule,cte1,DateModif) values (11,'FV2','MOC',53,null,'7.7*CTE1','PERIMETRE',now());
</v>
      </c>
      <c r="CN19" t="str">
        <f t="shared" si="12"/>
        <v xml:space="preserve">INSERT INTO SC_SystemeProduits(RefDimension,NomSysteme,typePresta,ligne,Quantite,formule,cte1,DateModif) values (12,'FV2','MOC',53,null,'7.7*CTE1','PERIMETRE',now());
</v>
      </c>
      <c r="CQ19" t="str">
        <f t="shared" si="13"/>
        <v xml:space="preserve">INSERT INTO SC_SystemeProduits(RefDimension,NomSysteme,typePresta,ligne,Quantite,formule,cte1,DateModif) values (13,'FV2','MOC',53,null,'7.7*CTE1','PERIMETRE',now());
</v>
      </c>
      <c r="CT19" t="str">
        <f t="shared" si="14"/>
        <v xml:space="preserve">INSERT INTO SC_SystemeProduits(RefDimension,NomSysteme,typePresta,ligne,Quantite,formule,cte1,DateModif) values (14,'FV2','MOC',53,null,'7.7*CTE1','PERIMETRE',now());
</v>
      </c>
      <c r="CW19" t="str">
        <f t="shared" si="15"/>
        <v xml:space="preserve">INSERT INTO SC_SystemeProduits(RefDimension,NomSysteme,typePresta,ligne,Quantite,formule,cte1,DateModif) values (15,'FV2','MOC',53,null,'7.7*CTE1','PERIMETRE',now());
</v>
      </c>
      <c r="CZ19" t="str">
        <f t="shared" si="16"/>
        <v xml:space="preserve">INSERT INTO SC_SystemeProduits(RefDimension,NomSysteme,typePresta,ligne,Quantite,formule,cte1,DateModif) values (16,'FV2','MOC',53,null,'7.7*CTE1','PERIMETRE',now());
</v>
      </c>
      <c r="DC19" t="str">
        <f t="shared" si="17"/>
        <v xml:space="preserve">INSERT INTO SC_SystemeProduits(RefDimension,NomSysteme,typePresta,ligne,Quantite,formule,cte1,DateModif) values (17,'FV2','MOC',53,null,'7.7*CTE1','PERIMETRE',now());
</v>
      </c>
      <c r="DF19" t="str">
        <f t="shared" si="18"/>
        <v xml:space="preserve">INSERT INTO SC_SystemeProduits(RefDimension,NomSysteme,typePresta,ligne,Quantite,formule,cte1,DateModif) values (18,'FV2','MOC',53,null,'7.7*CTE1','PERIMETRE',now());
</v>
      </c>
    </row>
    <row r="20" spans="1:110" x14ac:dyDescent="0.25">
      <c r="A20" s="12">
        <f>VLOOKUP($C20,[1]CHANTIER!$A$2:$K$291,11,0)</f>
        <v>39</v>
      </c>
      <c r="B20" t="s">
        <v>299</v>
      </c>
      <c r="C20" t="s">
        <v>140</v>
      </c>
      <c r="D20" t="s">
        <v>42</v>
      </c>
      <c r="E20">
        <v>1.6</v>
      </c>
      <c r="F20" s="14" t="s">
        <v>689</v>
      </c>
      <c r="G20" s="14" t="s">
        <v>668</v>
      </c>
      <c r="H20">
        <v>2</v>
      </c>
      <c r="I20" s="14" t="s">
        <v>689</v>
      </c>
      <c r="J20" s="14" t="s">
        <v>668</v>
      </c>
      <c r="K20">
        <v>2</v>
      </c>
      <c r="L20" s="14" t="s">
        <v>689</v>
      </c>
      <c r="M20" s="14" t="s">
        <v>668</v>
      </c>
      <c r="N20">
        <v>2.5</v>
      </c>
      <c r="O20" s="14" t="s">
        <v>689</v>
      </c>
      <c r="P20" s="14" t="s">
        <v>668</v>
      </c>
      <c r="Q20">
        <v>3</v>
      </c>
      <c r="R20" s="14" t="s">
        <v>689</v>
      </c>
      <c r="S20" s="14" t="s">
        <v>668</v>
      </c>
      <c r="T20">
        <v>3.5</v>
      </c>
      <c r="U20" s="14" t="s">
        <v>689</v>
      </c>
      <c r="V20" s="14" t="s">
        <v>668</v>
      </c>
      <c r="W20">
        <v>4</v>
      </c>
      <c r="X20" s="14" t="s">
        <v>689</v>
      </c>
      <c r="Y20" s="14" t="s">
        <v>668</v>
      </c>
      <c r="Z20">
        <v>4</v>
      </c>
      <c r="AA20" s="14" t="s">
        <v>689</v>
      </c>
      <c r="AB20" s="14" t="s">
        <v>668</v>
      </c>
      <c r="AC20">
        <v>4</v>
      </c>
      <c r="AD20" s="14" t="s">
        <v>689</v>
      </c>
      <c r="AE20" s="14" t="s">
        <v>668</v>
      </c>
      <c r="AF20">
        <v>4</v>
      </c>
      <c r="AG20" s="14" t="s">
        <v>689</v>
      </c>
      <c r="AH20" s="14" t="s">
        <v>668</v>
      </c>
      <c r="AI20">
        <v>3</v>
      </c>
      <c r="AJ20" s="14" t="s">
        <v>689</v>
      </c>
      <c r="AK20" s="14" t="s">
        <v>668</v>
      </c>
      <c r="AL20">
        <v>3.5</v>
      </c>
      <c r="AM20" s="14" t="s">
        <v>689</v>
      </c>
      <c r="AN20" s="14" t="s">
        <v>668</v>
      </c>
      <c r="AO20">
        <v>4</v>
      </c>
      <c r="AP20" s="14" t="s">
        <v>689</v>
      </c>
      <c r="AQ20" s="14" t="s">
        <v>668</v>
      </c>
      <c r="AR20">
        <v>4</v>
      </c>
      <c r="AS20" s="14" t="s">
        <v>689</v>
      </c>
      <c r="AT20" s="14" t="s">
        <v>668</v>
      </c>
      <c r="AU20">
        <v>4.5</v>
      </c>
      <c r="AV20" s="14" t="s">
        <v>689</v>
      </c>
      <c r="AW20" s="14" t="s">
        <v>668</v>
      </c>
      <c r="AX20">
        <v>4</v>
      </c>
      <c r="AY20" s="14" t="s">
        <v>689</v>
      </c>
      <c r="AZ20" s="14" t="s">
        <v>668</v>
      </c>
      <c r="BA20">
        <v>4</v>
      </c>
      <c r="BB20" s="14" t="s">
        <v>689</v>
      </c>
      <c r="BC20" s="14" t="s">
        <v>668</v>
      </c>
      <c r="BD20">
        <v>5</v>
      </c>
      <c r="BE20" s="14" t="s">
        <v>689</v>
      </c>
      <c r="BF20" s="14" t="s">
        <v>668</v>
      </c>
      <c r="BG20" t="str">
        <f t="shared" si="1"/>
        <v xml:space="preserve">INSERT INTO SC_SystemeProduits(RefDimension,NomSysteme,typePresta,ligne,Quantite,formule,cte1,DateModif) values (1,'FV2','MOC',39,null,'1*CTE1','LONGUEUR',now());
</v>
      </c>
      <c r="BH20"/>
      <c r="BI20"/>
      <c r="BJ20" t="str">
        <f t="shared" si="2"/>
        <v xml:space="preserve">INSERT INTO SC_SystemeProduits(RefDimension,NomSysteme,typePresta,ligne,Quantite,formule,cte1,DateModif) values (2,'FV2','MOC',39,null,'1*CTE1','LONGUEUR',now());
</v>
      </c>
      <c r="BK20"/>
      <c r="BL20"/>
      <c r="BM20" t="str">
        <f t="shared" si="3"/>
        <v xml:space="preserve">INSERT INTO SC_SystemeProduits(RefDimension,NomSysteme,typePresta,ligne,Quantite,formule,cte1,DateModif) values (3,'FV2','MOC',39,null,'1*CTE1','LONGUEUR',now());
</v>
      </c>
      <c r="BP20" t="str">
        <f t="shared" si="4"/>
        <v xml:space="preserve">INSERT INTO SC_SystemeProduits(RefDimension,NomSysteme,typePresta,ligne,Quantite,formule,cte1,DateModif) values (4,'FV2','MOC',39,null,'1*CTE1','LONGUEUR',now());
</v>
      </c>
      <c r="BS20" t="str">
        <f t="shared" si="5"/>
        <v xml:space="preserve">INSERT INTO SC_SystemeProduits(RefDimension,NomSysteme,typePresta,ligne,Quantite,formule,cte1,DateModif) values (5,'FV2','MOC',39,null,'1*CTE1','LONGUEUR',now());
</v>
      </c>
      <c r="BV20" t="str">
        <f t="shared" si="6"/>
        <v xml:space="preserve">INSERT INTO SC_SystemeProduits(RefDimension,NomSysteme,typePresta,ligne,Quantite,formule,cte1,DateModif) values (6,'FV2','MOC',39,null,'1*CTE1','LONGUEUR',now());
</v>
      </c>
      <c r="BY20" t="str">
        <f t="shared" si="7"/>
        <v xml:space="preserve">INSERT INTO SC_SystemeProduits(RefDimension,NomSysteme,typePresta,ligne,Quantite,formule,cte1,DateModif) values (7,'FV2','MOC',39,null,'1*CTE1','LONGUEUR',now());
</v>
      </c>
      <c r="CB20" t="str">
        <f t="shared" si="8"/>
        <v xml:space="preserve">INSERT INTO SC_SystemeProduits(RefDimension,NomSysteme,typePresta,ligne,Quantite,formule,cte1,DateModif) values (8,'FV2','MOC',39,null,'1*CTE1','LONGUEUR',now());
</v>
      </c>
      <c r="CE20" t="str">
        <f t="shared" si="9"/>
        <v xml:space="preserve">INSERT INTO SC_SystemeProduits(RefDimension,NomSysteme,typePresta,ligne,Quantite,formule,cte1,DateModif) values (9,'FV2','MOC',39,null,'1*CTE1','LONGUEUR',now());
</v>
      </c>
      <c r="CH20" t="str">
        <f t="shared" si="10"/>
        <v xml:space="preserve">INSERT INTO SC_SystemeProduits(RefDimension,NomSysteme,typePresta,ligne,Quantite,formule,cte1,DateModif) values (10,'FV2','MOC',39,null,'1*CTE1','LONGUEUR',now());
</v>
      </c>
      <c r="CK20" t="str">
        <f t="shared" si="11"/>
        <v xml:space="preserve">INSERT INTO SC_SystemeProduits(RefDimension,NomSysteme,typePresta,ligne,Quantite,formule,cte1,DateModif) values (11,'FV2','MOC',39,null,'1*CTE1','LONGUEUR',now());
</v>
      </c>
      <c r="CN20" t="str">
        <f t="shared" si="12"/>
        <v xml:space="preserve">INSERT INTO SC_SystemeProduits(RefDimension,NomSysteme,typePresta,ligne,Quantite,formule,cte1,DateModif) values (12,'FV2','MOC',39,null,'1*CTE1','LONGUEUR',now());
</v>
      </c>
      <c r="CQ20" t="str">
        <f t="shared" si="13"/>
        <v xml:space="preserve">INSERT INTO SC_SystemeProduits(RefDimension,NomSysteme,typePresta,ligne,Quantite,formule,cte1,DateModif) values (13,'FV2','MOC',39,null,'1*CTE1','LONGUEUR',now());
</v>
      </c>
      <c r="CT20" t="str">
        <f t="shared" si="14"/>
        <v xml:space="preserve">INSERT INTO SC_SystemeProduits(RefDimension,NomSysteme,typePresta,ligne,Quantite,formule,cte1,DateModif) values (14,'FV2','MOC',39,null,'1*CTE1','LONGUEUR',now());
</v>
      </c>
      <c r="CW20" t="str">
        <f t="shared" si="15"/>
        <v xml:space="preserve">INSERT INTO SC_SystemeProduits(RefDimension,NomSysteme,typePresta,ligne,Quantite,formule,cte1,DateModif) values (15,'FV2','MOC',39,null,'1*CTE1','LONGUEUR',now());
</v>
      </c>
      <c r="CZ20" t="str">
        <f t="shared" si="16"/>
        <v xml:space="preserve">INSERT INTO SC_SystemeProduits(RefDimension,NomSysteme,typePresta,ligne,Quantite,formule,cte1,DateModif) values (16,'FV2','MOC',39,null,'1*CTE1','LONGUEUR',now());
</v>
      </c>
      <c r="DC20" t="str">
        <f t="shared" si="17"/>
        <v xml:space="preserve">INSERT INTO SC_SystemeProduits(RefDimension,NomSysteme,typePresta,ligne,Quantite,formule,cte1,DateModif) values (17,'FV2','MOC',39,null,'1*CTE1','LONGUEUR',now());
</v>
      </c>
      <c r="DF20" t="str">
        <f t="shared" si="18"/>
        <v xml:space="preserve">INSERT INTO SC_SystemeProduits(RefDimension,NomSysteme,typePresta,ligne,Quantite,formule,cte1,DateModif) values (18,'FV2','MOC',39,null,'1*CTE1','LONGUEUR',now());
</v>
      </c>
    </row>
    <row r="21" spans="1:110" x14ac:dyDescent="0.25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12">
        <f>VLOOKUP($C22,[1]MINIPELLE!$A$2:$K$291,11,0)</f>
        <v>11</v>
      </c>
      <c r="B22" t="s">
        <v>300</v>
      </c>
      <c r="C22" t="s">
        <v>146</v>
      </c>
      <c r="D22" t="s">
        <v>42</v>
      </c>
      <c r="E22">
        <v>8.1999999999999993</v>
      </c>
      <c r="F22" s="14" t="s">
        <v>689</v>
      </c>
      <c r="G22" s="14" t="s">
        <v>632</v>
      </c>
      <c r="H22">
        <v>10</v>
      </c>
      <c r="I22" s="14" t="s">
        <v>689</v>
      </c>
      <c r="J22" s="14" t="s">
        <v>632</v>
      </c>
      <c r="K22">
        <v>12</v>
      </c>
      <c r="L22" s="14" t="s">
        <v>689</v>
      </c>
      <c r="M22" s="14" t="s">
        <v>632</v>
      </c>
      <c r="N22">
        <v>13</v>
      </c>
      <c r="O22" s="14" t="s">
        <v>689</v>
      </c>
      <c r="P22" s="14" t="s">
        <v>632</v>
      </c>
      <c r="Q22">
        <v>14</v>
      </c>
      <c r="R22" s="14" t="s">
        <v>689</v>
      </c>
      <c r="S22" s="14" t="s">
        <v>632</v>
      </c>
      <c r="T22">
        <v>15</v>
      </c>
      <c r="U22" s="14" t="s">
        <v>689</v>
      </c>
      <c r="V22" s="14" t="s">
        <v>632</v>
      </c>
      <c r="W22">
        <v>16</v>
      </c>
      <c r="X22" s="14" t="s">
        <v>689</v>
      </c>
      <c r="Y22" s="14" t="s">
        <v>632</v>
      </c>
      <c r="Z22">
        <v>17</v>
      </c>
      <c r="AA22" s="14" t="s">
        <v>689</v>
      </c>
      <c r="AB22" s="14" t="s">
        <v>632</v>
      </c>
      <c r="AC22">
        <v>18</v>
      </c>
      <c r="AD22" s="14" t="s">
        <v>689</v>
      </c>
      <c r="AE22" s="14" t="s">
        <v>632</v>
      </c>
      <c r="AF22">
        <v>20</v>
      </c>
      <c r="AG22" s="14" t="s">
        <v>689</v>
      </c>
      <c r="AH22" s="14" t="s">
        <v>632</v>
      </c>
      <c r="AI22">
        <v>22</v>
      </c>
      <c r="AJ22" s="14" t="s">
        <v>689</v>
      </c>
      <c r="AK22" s="14" t="s">
        <v>632</v>
      </c>
      <c r="AL22">
        <v>23</v>
      </c>
      <c r="AM22" s="14" t="s">
        <v>689</v>
      </c>
      <c r="AN22" s="14" t="s">
        <v>632</v>
      </c>
      <c r="AO22">
        <v>22</v>
      </c>
      <c r="AP22" s="14" t="s">
        <v>689</v>
      </c>
      <c r="AQ22" s="14" t="s">
        <v>632</v>
      </c>
      <c r="AR22">
        <v>24</v>
      </c>
      <c r="AS22" s="14" t="s">
        <v>689</v>
      </c>
      <c r="AT22" s="14" t="s">
        <v>632</v>
      </c>
      <c r="AU22">
        <v>25</v>
      </c>
      <c r="AV22" s="14" t="s">
        <v>689</v>
      </c>
      <c r="AW22" s="14" t="s">
        <v>632</v>
      </c>
      <c r="AX22">
        <v>26</v>
      </c>
      <c r="AY22" s="14" t="s">
        <v>689</v>
      </c>
      <c r="AZ22" s="14" t="s">
        <v>632</v>
      </c>
      <c r="BA22">
        <v>28</v>
      </c>
      <c r="BB22" s="14" t="s">
        <v>689</v>
      </c>
      <c r="BC22" s="14" t="s">
        <v>632</v>
      </c>
      <c r="BD22">
        <v>26</v>
      </c>
      <c r="BE22" s="14" t="s">
        <v>689</v>
      </c>
      <c r="BF22" s="14" t="s">
        <v>632</v>
      </c>
      <c r="BG22" t="str">
        <f t="shared" si="1"/>
        <v xml:space="preserve">INSERT INTO SC_SystemeProduits(RefDimension,NomSysteme,typePresta,ligne,Quantite,formule,cte1,DateModif) values (1,'FV2','MP',11,null,'1*CTE1','PERIMETRE',now());
</v>
      </c>
      <c r="BH22"/>
      <c r="BI22"/>
      <c r="BJ22" t="str">
        <f t="shared" si="2"/>
        <v xml:space="preserve">INSERT INTO SC_SystemeProduits(RefDimension,NomSysteme,typePresta,ligne,Quantite,formule,cte1,DateModif) values (2,'FV2','MP',11,null,'1*CTE1','PERIMETRE',now());
</v>
      </c>
      <c r="BK22"/>
      <c r="BL22"/>
      <c r="BM22" t="str">
        <f t="shared" si="3"/>
        <v xml:space="preserve">INSERT INTO SC_SystemeProduits(RefDimension,NomSysteme,typePresta,ligne,Quantite,formule,cte1,DateModif) values (3,'FV2','MP',11,null,'1*CTE1','PERIMETRE',now());
</v>
      </c>
      <c r="BP22" t="str">
        <f t="shared" si="4"/>
        <v xml:space="preserve">INSERT INTO SC_SystemeProduits(RefDimension,NomSysteme,typePresta,ligne,Quantite,formule,cte1,DateModif) values (4,'FV2','MP',11,null,'1*CTE1','PERIMETRE',now());
</v>
      </c>
      <c r="BS22" t="str">
        <f t="shared" si="5"/>
        <v xml:space="preserve">INSERT INTO SC_SystemeProduits(RefDimension,NomSysteme,typePresta,ligne,Quantite,formule,cte1,DateModif) values (5,'FV2','MP',11,null,'1*CTE1','PERIMETRE',now());
</v>
      </c>
      <c r="BV22" t="str">
        <f t="shared" si="6"/>
        <v xml:space="preserve">INSERT INTO SC_SystemeProduits(RefDimension,NomSysteme,typePresta,ligne,Quantite,formule,cte1,DateModif) values (6,'FV2','MP',11,null,'1*CTE1','PERIMETRE',now());
</v>
      </c>
      <c r="BY22" t="str">
        <f t="shared" si="7"/>
        <v xml:space="preserve">INSERT INTO SC_SystemeProduits(RefDimension,NomSysteme,typePresta,ligne,Quantite,formule,cte1,DateModif) values (7,'FV2','MP',11,null,'1*CTE1','PERIMETRE',now());
</v>
      </c>
      <c r="CB22" t="str">
        <f t="shared" si="8"/>
        <v xml:space="preserve">INSERT INTO SC_SystemeProduits(RefDimension,NomSysteme,typePresta,ligne,Quantite,formule,cte1,DateModif) values (8,'FV2','MP',11,null,'1*CTE1','PERIMETRE',now());
</v>
      </c>
      <c r="CE22" t="str">
        <f t="shared" si="9"/>
        <v xml:space="preserve">INSERT INTO SC_SystemeProduits(RefDimension,NomSysteme,typePresta,ligne,Quantite,formule,cte1,DateModif) values (9,'FV2','MP',11,null,'1*CTE1','PERIMETRE',now());
</v>
      </c>
      <c r="CH22" t="str">
        <f t="shared" si="10"/>
        <v xml:space="preserve">INSERT INTO SC_SystemeProduits(RefDimension,NomSysteme,typePresta,ligne,Quantite,formule,cte1,DateModif) values (10,'FV2','MP',11,null,'1*CTE1','PERIMETRE',now());
</v>
      </c>
      <c r="CK22" t="str">
        <f t="shared" si="11"/>
        <v xml:space="preserve">INSERT INTO SC_SystemeProduits(RefDimension,NomSysteme,typePresta,ligne,Quantite,formule,cte1,DateModif) values (11,'FV2','MP',11,null,'1*CTE1','PERIMETRE',now());
</v>
      </c>
      <c r="CN22" t="str">
        <f t="shared" si="12"/>
        <v xml:space="preserve">INSERT INTO SC_SystemeProduits(RefDimension,NomSysteme,typePresta,ligne,Quantite,formule,cte1,DateModif) values (12,'FV2','MP',11,null,'1*CTE1','PERIMETRE',now());
</v>
      </c>
      <c r="CQ22" t="str">
        <f t="shared" si="13"/>
        <v xml:space="preserve">INSERT INTO SC_SystemeProduits(RefDimension,NomSysteme,typePresta,ligne,Quantite,formule,cte1,DateModif) values (13,'FV2','MP',11,null,'1*CTE1','PERIMETRE',now());
</v>
      </c>
      <c r="CT22" t="str">
        <f t="shared" si="14"/>
        <v xml:space="preserve">INSERT INTO SC_SystemeProduits(RefDimension,NomSysteme,typePresta,ligne,Quantite,formule,cte1,DateModif) values (14,'FV2','MP',11,null,'1*CTE1','PERIMETRE',now());
</v>
      </c>
      <c r="CW22" t="str">
        <f t="shared" si="15"/>
        <v xml:space="preserve">INSERT INTO SC_SystemeProduits(RefDimension,NomSysteme,typePresta,ligne,Quantite,formule,cte1,DateModif) values (15,'FV2','MP',11,null,'1*CTE1','PERIMETRE',now());
</v>
      </c>
      <c r="CZ22" t="str">
        <f t="shared" si="16"/>
        <v xml:space="preserve">INSERT INTO SC_SystemeProduits(RefDimension,NomSysteme,typePresta,ligne,Quantite,formule,cte1,DateModif) values (16,'FV2','MP',11,null,'1*CTE1','PERIMETRE',now());
</v>
      </c>
      <c r="DC22" t="str">
        <f t="shared" si="17"/>
        <v xml:space="preserve">INSERT INTO SC_SystemeProduits(RefDimension,NomSysteme,typePresta,ligne,Quantite,formule,cte1,DateModif) values (17,'FV2','MP',11,null,'1*CTE1','PERIMETRE',now());
</v>
      </c>
      <c r="DF22" t="str">
        <f t="shared" si="18"/>
        <v xml:space="preserve">INSERT INTO SC_SystemeProduits(RefDimension,NomSysteme,typePresta,ligne,Quantite,formule,cte1,DateModif) values (18,'FV2','MP',11,null,'1*CTE1','PERIMETRE',now());
</v>
      </c>
    </row>
    <row r="23" spans="1:110" x14ac:dyDescent="0.25">
      <c r="BH23"/>
      <c r="BI23"/>
      <c r="BK23"/>
      <c r="BL23"/>
    </row>
    <row r="24" spans="1:110" ht="57" x14ac:dyDescent="0.25">
      <c r="A24" s="67">
        <f>IF(B24="MATIERE",VLOOKUP($C24,MATIERE!$B$2:$K$601,10,0),IF(B24="MOA",VLOOKUP($C24,ATELIER!$B$2:$K$291,10,0),IF(B24="MOC",VLOOKUP($C24,CHANTIER!$B$2:$K$291,10,0),IF(B24="MP",VLOOKUP($C24,MINIPELLE!$B$2:$K$291,10,0),""))))</f>
        <v>94</v>
      </c>
      <c r="B24" s="89" t="s">
        <v>299</v>
      </c>
      <c r="C24" s="60" t="s">
        <v>2055</v>
      </c>
      <c r="D24" s="89"/>
      <c r="E24" s="89"/>
      <c r="F24" s="69" t="s">
        <v>689</v>
      </c>
      <c r="G24" s="69" t="s">
        <v>668</v>
      </c>
      <c r="H24" s="89"/>
      <c r="I24" s="69" t="s">
        <v>689</v>
      </c>
      <c r="J24" s="69" t="s">
        <v>668</v>
      </c>
      <c r="K24" s="89"/>
      <c r="L24" s="69" t="s">
        <v>689</v>
      </c>
      <c r="M24" s="69" t="s">
        <v>668</v>
      </c>
      <c r="N24" s="89"/>
      <c r="O24" s="69" t="s">
        <v>689</v>
      </c>
      <c r="P24" s="69" t="s">
        <v>668</v>
      </c>
      <c r="Q24" s="89"/>
      <c r="R24" s="69" t="s">
        <v>689</v>
      </c>
      <c r="S24" s="69" t="s">
        <v>668</v>
      </c>
      <c r="T24" s="89"/>
      <c r="U24" s="69" t="s">
        <v>689</v>
      </c>
      <c r="V24" s="69" t="s">
        <v>668</v>
      </c>
      <c r="W24" s="89"/>
      <c r="X24" s="69" t="s">
        <v>689</v>
      </c>
      <c r="Y24" s="69" t="s">
        <v>668</v>
      </c>
      <c r="Z24" s="89"/>
      <c r="AA24" s="69" t="s">
        <v>689</v>
      </c>
      <c r="AB24" s="69" t="s">
        <v>668</v>
      </c>
      <c r="AC24" s="89"/>
      <c r="AD24" s="69" t="s">
        <v>689</v>
      </c>
      <c r="AE24" s="69" t="s">
        <v>668</v>
      </c>
      <c r="AF24" s="89"/>
      <c r="AG24" s="69" t="s">
        <v>689</v>
      </c>
      <c r="AH24" s="69" t="s">
        <v>668</v>
      </c>
      <c r="AI24" s="89"/>
      <c r="AJ24" s="69" t="s">
        <v>689</v>
      </c>
      <c r="AK24" s="69" t="s">
        <v>668</v>
      </c>
      <c r="AL24" s="89"/>
      <c r="AM24" s="69" t="s">
        <v>689</v>
      </c>
      <c r="AN24" s="69" t="s">
        <v>668</v>
      </c>
      <c r="AO24" s="89"/>
      <c r="AP24" s="69" t="s">
        <v>689</v>
      </c>
      <c r="AQ24" s="69" t="s">
        <v>668</v>
      </c>
      <c r="AR24" s="89"/>
      <c r="AS24" s="69" t="s">
        <v>689</v>
      </c>
      <c r="AT24" s="69" t="s">
        <v>668</v>
      </c>
      <c r="AU24" s="89"/>
      <c r="AV24" s="69" t="s">
        <v>689</v>
      </c>
      <c r="AW24" s="69" t="s">
        <v>668</v>
      </c>
      <c r="AX24" s="89"/>
      <c r="AY24" s="69" t="s">
        <v>689</v>
      </c>
      <c r="AZ24" s="69" t="s">
        <v>668</v>
      </c>
      <c r="BA24" s="89"/>
      <c r="BB24" s="69" t="s">
        <v>689</v>
      </c>
      <c r="BC24" s="69" t="s">
        <v>668</v>
      </c>
      <c r="BD24" s="89"/>
      <c r="BE24" s="69" t="s">
        <v>689</v>
      </c>
      <c r="BF24" s="69" t="s">
        <v>668</v>
      </c>
    </row>
    <row r="25" spans="1:110" x14ac:dyDescent="0.25">
      <c r="A25" s="67" t="str">
        <f>IF(B25="MATIERE",VLOOKUP($C25,MATIERE!$B$2:$K$601,10,0),IF(B25="MOA",VLOOKUP($C25,ATELIER!$B$2:$K$291,10,0),IF(B25="MOC",VLOOKUP($C25,CHANTIER!$B$2:$K$291,10,0),IF(B25="MP",VLOOKUP($C25,MINIPELLE!$B$2:$K$291,10,0),""))))</f>
        <v/>
      </c>
      <c r="B25" s="89"/>
      <c r="C25" s="89"/>
      <c r="D25" s="89"/>
      <c r="E25" s="89"/>
      <c r="F25" s="90"/>
      <c r="G25" s="90"/>
      <c r="H25" s="89"/>
      <c r="I25" s="90"/>
      <c r="J25" s="90"/>
      <c r="K25" s="89"/>
      <c r="L25" s="90"/>
      <c r="M25" s="90"/>
      <c r="N25" s="89"/>
      <c r="O25" s="90"/>
      <c r="P25" s="90"/>
      <c r="Q25" s="89"/>
      <c r="R25" s="90"/>
      <c r="S25" s="90"/>
      <c r="T25" s="89"/>
      <c r="U25" s="90"/>
      <c r="V25" s="90"/>
      <c r="W25" s="89"/>
      <c r="X25" s="90"/>
      <c r="Y25" s="90"/>
      <c r="Z25" s="89"/>
      <c r="AA25" s="90"/>
      <c r="AB25" s="90"/>
      <c r="AC25" s="89"/>
      <c r="AD25" s="90"/>
      <c r="AE25" s="90"/>
      <c r="AF25" s="89"/>
      <c r="AG25" s="90"/>
      <c r="AH25" s="90"/>
      <c r="AI25" s="89"/>
      <c r="AJ25" s="90"/>
      <c r="AK25" s="90"/>
      <c r="AL25" s="89"/>
      <c r="AM25" s="90"/>
      <c r="AN25" s="90"/>
      <c r="AO25" s="89"/>
      <c r="AP25" s="90"/>
      <c r="AQ25" s="90"/>
      <c r="AR25" s="89"/>
      <c r="AS25" s="90"/>
      <c r="AT25" s="90"/>
      <c r="AU25" s="89"/>
      <c r="AV25" s="90"/>
      <c r="AW25" s="90"/>
      <c r="AX25" s="89"/>
      <c r="AY25" s="90"/>
      <c r="AZ25" s="90"/>
      <c r="BA25" s="89"/>
      <c r="BB25" s="90"/>
      <c r="BC25" s="90"/>
      <c r="BD25" s="89"/>
      <c r="BE25" s="90"/>
      <c r="BF25" s="90"/>
    </row>
    <row r="26" spans="1:110" x14ac:dyDescent="0.25">
      <c r="A26" s="67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B26" s="89"/>
      <c r="C26" s="89"/>
      <c r="D26" s="89"/>
      <c r="E26" s="89"/>
      <c r="F26" s="90"/>
      <c r="G26" s="90"/>
      <c r="H26" s="89"/>
      <c r="I26" s="90"/>
      <c r="J26" s="90"/>
      <c r="K26" s="89"/>
      <c r="L26" s="90"/>
      <c r="M26" s="90"/>
      <c r="N26" s="89"/>
      <c r="O26" s="90"/>
      <c r="P26" s="90"/>
      <c r="Q26" s="89"/>
      <c r="R26" s="90"/>
      <c r="S26" s="90"/>
      <c r="T26" s="89"/>
      <c r="U26" s="90"/>
      <c r="V26" s="90"/>
      <c r="W26" s="89"/>
      <c r="X26" s="90"/>
      <c r="Y26" s="90"/>
      <c r="Z26" s="89"/>
      <c r="AA26" s="90"/>
      <c r="AB26" s="90"/>
      <c r="AC26" s="89"/>
      <c r="AD26" s="90"/>
      <c r="AE26" s="90"/>
      <c r="AF26" s="89"/>
      <c r="AG26" s="90"/>
      <c r="AH26" s="90"/>
      <c r="AI26" s="89"/>
      <c r="AJ26" s="90"/>
      <c r="AK26" s="90"/>
      <c r="AL26" s="89"/>
      <c r="AM26" s="90"/>
      <c r="AN26" s="90"/>
      <c r="AO26" s="89"/>
      <c r="AP26" s="90"/>
      <c r="AQ26" s="90"/>
      <c r="AR26" s="89"/>
      <c r="AS26" s="90"/>
      <c r="AT26" s="90"/>
      <c r="AU26" s="89"/>
      <c r="AV26" s="90"/>
      <c r="AW26" s="90"/>
      <c r="AX26" s="89"/>
      <c r="AY26" s="90"/>
      <c r="AZ26" s="90"/>
      <c r="BA26" s="89"/>
      <c r="BB26" s="90"/>
      <c r="BC26" s="90"/>
      <c r="BD26" s="89"/>
      <c r="BE26" s="90"/>
      <c r="BF26" s="90"/>
    </row>
    <row r="27" spans="1:110" x14ac:dyDescent="0.25">
      <c r="A27" s="67">
        <f>IF(B27="MATIERE",VLOOKUP($C27,MATIERE!$B$2:$K$601,10,0),IF(B27="MOA",VLOOKUP($C27,ATELIER!$B$2:$K$291,10,0),IF(B27="MOC",VLOOKUP($C27,CHANTIER!$B$2:$K$291,10,0),IF(B27="MP",VLOOKUP($C27,MINIPELLE!$B$2:$K$291,10,0),""))))</f>
        <v>558</v>
      </c>
      <c r="B27" s="89" t="s">
        <v>295</v>
      </c>
      <c r="C27" s="125" t="s">
        <v>2037</v>
      </c>
      <c r="D27" s="89"/>
      <c r="E27" s="91"/>
      <c r="F27" s="90"/>
      <c r="G27" s="90"/>
      <c r="H27" s="91">
        <v>1</v>
      </c>
      <c r="I27" s="90"/>
      <c r="J27" s="90"/>
      <c r="K27" s="91"/>
      <c r="L27" s="90"/>
      <c r="M27" s="90"/>
      <c r="N27" s="91"/>
      <c r="O27" s="90"/>
      <c r="P27" s="90"/>
      <c r="Q27" s="91"/>
      <c r="R27" s="90"/>
      <c r="S27" s="90"/>
      <c r="T27" s="91"/>
      <c r="U27" s="90"/>
      <c r="V27" s="90"/>
      <c r="W27" s="91"/>
      <c r="X27" s="90"/>
      <c r="Y27" s="90"/>
      <c r="Z27" s="91"/>
      <c r="AA27" s="90"/>
      <c r="AB27" s="90"/>
      <c r="AC27" s="91"/>
      <c r="AD27" s="90"/>
      <c r="AE27" s="90"/>
      <c r="AF27" s="91"/>
      <c r="AG27" s="90"/>
      <c r="AH27" s="90"/>
      <c r="AI27" s="91"/>
      <c r="AJ27" s="90"/>
      <c r="AK27" s="90"/>
      <c r="AL27" s="91"/>
      <c r="AM27" s="90"/>
      <c r="AN27" s="90"/>
      <c r="AO27" s="91"/>
      <c r="AP27" s="90"/>
      <c r="AQ27" s="90"/>
      <c r="AR27" s="91"/>
      <c r="AS27" s="90"/>
      <c r="AT27" s="90"/>
      <c r="AU27" s="91"/>
      <c r="AV27" s="90"/>
      <c r="AW27" s="90"/>
      <c r="AX27" s="91"/>
      <c r="AY27" s="90"/>
      <c r="AZ27" s="90"/>
      <c r="BA27" s="91"/>
      <c r="BB27" s="90"/>
      <c r="BC27" s="90"/>
      <c r="BD27" s="91"/>
      <c r="BE27" s="90"/>
      <c r="BF27" s="90"/>
    </row>
    <row r="28" spans="1:110" x14ac:dyDescent="0.25">
      <c r="A28" s="67">
        <f>IF(B28="MATIERE",VLOOKUP($C28,MATIERE!$B$2:$K$601,10,0),IF(B28="MOA",VLOOKUP($C28,ATELIER!$B$2:$K$291,10,0),IF(B28="MOC",VLOOKUP($C28,CHANTIER!$B$2:$K$291,10,0),IF(B28="MP",VLOOKUP($C28,MINIPELLE!$B$2:$K$291,10,0),""))))</f>
        <v>559</v>
      </c>
      <c r="B28" s="89" t="s">
        <v>295</v>
      </c>
      <c r="C28" s="125" t="s">
        <v>2038</v>
      </c>
      <c r="D28" s="89"/>
      <c r="E28" s="91"/>
      <c r="F28" s="90"/>
      <c r="G28" s="90"/>
      <c r="H28" s="91"/>
      <c r="I28" s="90"/>
      <c r="J28" s="90"/>
      <c r="K28" s="91">
        <v>1</v>
      </c>
      <c r="L28" s="90"/>
      <c r="M28" s="90"/>
      <c r="N28" s="91"/>
      <c r="O28" s="90"/>
      <c r="P28" s="90"/>
      <c r="Q28" s="91"/>
      <c r="R28" s="90"/>
      <c r="S28" s="90"/>
      <c r="T28" s="91"/>
      <c r="U28" s="90"/>
      <c r="V28" s="90"/>
      <c r="W28" s="91"/>
      <c r="X28" s="90"/>
      <c r="Y28" s="90"/>
      <c r="Z28" s="91"/>
      <c r="AA28" s="90"/>
      <c r="AB28" s="90"/>
      <c r="AC28" s="91"/>
      <c r="AD28" s="90"/>
      <c r="AE28" s="90"/>
      <c r="AF28" s="91"/>
      <c r="AG28" s="90"/>
      <c r="AH28" s="90"/>
      <c r="AI28" s="91"/>
      <c r="AJ28" s="90"/>
      <c r="AK28" s="90"/>
      <c r="AL28" s="91"/>
      <c r="AM28" s="90"/>
      <c r="AN28" s="90"/>
      <c r="AO28" s="91"/>
      <c r="AP28" s="90"/>
      <c r="AQ28" s="90"/>
      <c r="AR28" s="91"/>
      <c r="AS28" s="90"/>
      <c r="AT28" s="90"/>
      <c r="AU28" s="91"/>
      <c r="AV28" s="90"/>
      <c r="AW28" s="90"/>
      <c r="AX28" s="91"/>
      <c r="AY28" s="90"/>
      <c r="AZ28" s="90"/>
      <c r="BA28" s="91"/>
      <c r="BB28" s="90"/>
      <c r="BC28" s="90"/>
      <c r="BD28" s="91"/>
      <c r="BE28" s="90"/>
      <c r="BF28" s="90"/>
    </row>
    <row r="29" spans="1:110" x14ac:dyDescent="0.25">
      <c r="A29" s="67">
        <f>IF(B29="MATIERE",VLOOKUP($C29,MATIERE!$B$2:$K$601,10,0),IF(B29="MOA",VLOOKUP($C29,ATELIER!$B$2:$K$291,10,0),IF(B29="MOC",VLOOKUP($C29,CHANTIER!$B$2:$K$291,10,0),IF(B29="MP",VLOOKUP($C29,MINIPELLE!$B$2:$K$291,10,0),""))))</f>
        <v>560</v>
      </c>
      <c r="B29" s="89" t="s">
        <v>295</v>
      </c>
      <c r="C29" s="125" t="s">
        <v>2039</v>
      </c>
      <c r="D29" s="89"/>
      <c r="E29" s="91"/>
      <c r="F29" s="90"/>
      <c r="G29" s="90"/>
      <c r="H29" s="91"/>
      <c r="I29" s="90"/>
      <c r="J29" s="90"/>
      <c r="K29" s="91"/>
      <c r="L29" s="90"/>
      <c r="M29" s="90"/>
      <c r="N29" s="91">
        <v>1</v>
      </c>
      <c r="O29" s="90"/>
      <c r="P29" s="90"/>
      <c r="Q29" s="91"/>
      <c r="R29" s="90"/>
      <c r="S29" s="90"/>
      <c r="T29" s="91"/>
      <c r="U29" s="90"/>
      <c r="V29" s="90"/>
      <c r="W29" s="91"/>
      <c r="X29" s="90"/>
      <c r="Y29" s="90"/>
      <c r="Z29" s="91"/>
      <c r="AA29" s="90"/>
      <c r="AB29" s="90"/>
      <c r="AC29" s="91"/>
      <c r="AD29" s="90"/>
      <c r="AE29" s="90"/>
      <c r="AF29" s="91"/>
      <c r="AG29" s="90"/>
      <c r="AH29" s="90"/>
      <c r="AI29" s="91"/>
      <c r="AJ29" s="90"/>
      <c r="AK29" s="90"/>
      <c r="AL29" s="91"/>
      <c r="AM29" s="90"/>
      <c r="AN29" s="90"/>
      <c r="AO29" s="91"/>
      <c r="AP29" s="90"/>
      <c r="AQ29" s="90"/>
      <c r="AR29" s="91"/>
      <c r="AS29" s="90"/>
      <c r="AT29" s="90"/>
      <c r="AU29" s="91"/>
      <c r="AV29" s="90"/>
      <c r="AW29" s="90"/>
      <c r="AX29" s="91"/>
      <c r="AY29" s="90"/>
      <c r="AZ29" s="90"/>
      <c r="BA29" s="91"/>
      <c r="BB29" s="90"/>
      <c r="BC29" s="90"/>
      <c r="BD29" s="91"/>
      <c r="BE29" s="90"/>
      <c r="BF29" s="90"/>
    </row>
    <row r="30" spans="1:110" x14ac:dyDescent="0.25">
      <c r="A30" s="67">
        <f>IF(B30="MATIERE",VLOOKUP($C30,MATIERE!$B$2:$K$601,10,0),IF(B30="MOA",VLOOKUP($C30,ATELIER!$B$2:$K$291,10,0),IF(B30="MOC",VLOOKUP($C30,CHANTIER!$B$2:$K$291,10,0),IF(B30="MP",VLOOKUP($C30,MINIPELLE!$B$2:$K$291,10,0),""))))</f>
        <v>561</v>
      </c>
      <c r="B30" s="89" t="s">
        <v>295</v>
      </c>
      <c r="C30" s="125" t="s">
        <v>2040</v>
      </c>
      <c r="D30" s="89"/>
      <c r="E30" s="91"/>
      <c r="F30" s="90"/>
      <c r="G30" s="90"/>
      <c r="H30" s="91"/>
      <c r="I30" s="90"/>
      <c r="J30" s="90"/>
      <c r="K30" s="91"/>
      <c r="L30" s="90"/>
      <c r="M30" s="90"/>
      <c r="N30" s="91"/>
      <c r="O30" s="90"/>
      <c r="P30" s="90"/>
      <c r="Q30" s="91">
        <v>1</v>
      </c>
      <c r="R30" s="90"/>
      <c r="S30" s="90"/>
      <c r="T30" s="91"/>
      <c r="U30" s="90"/>
      <c r="V30" s="90"/>
      <c r="W30" s="91"/>
      <c r="X30" s="90"/>
      <c r="Y30" s="90"/>
      <c r="Z30" s="91"/>
      <c r="AA30" s="90"/>
      <c r="AB30" s="90"/>
      <c r="AC30" s="91"/>
      <c r="AD30" s="90"/>
      <c r="AE30" s="90"/>
      <c r="AF30" s="91"/>
      <c r="AG30" s="90"/>
      <c r="AH30" s="90"/>
      <c r="AI30" s="91"/>
      <c r="AJ30" s="90"/>
      <c r="AK30" s="90"/>
      <c r="AL30" s="91"/>
      <c r="AM30" s="90"/>
      <c r="AN30" s="90"/>
      <c r="AO30" s="91"/>
      <c r="AP30" s="90"/>
      <c r="AQ30" s="90"/>
      <c r="AR30" s="91"/>
      <c r="AS30" s="90"/>
      <c r="AT30" s="90"/>
      <c r="AU30" s="91"/>
      <c r="AV30" s="90"/>
      <c r="AW30" s="90"/>
      <c r="AX30" s="91"/>
      <c r="AY30" s="90"/>
      <c r="AZ30" s="90"/>
      <c r="BA30" s="91"/>
      <c r="BB30" s="90"/>
      <c r="BC30" s="90"/>
      <c r="BD30" s="91"/>
      <c r="BE30" s="90"/>
      <c r="BF30" s="90"/>
    </row>
    <row r="31" spans="1:110" x14ac:dyDescent="0.25">
      <c r="A31" s="67">
        <f>IF(B31="MATIERE",VLOOKUP($C31,MATIERE!$B$2:$K$601,10,0),IF(B31="MOA",VLOOKUP($C31,ATELIER!$B$2:$K$291,10,0),IF(B31="MOC",VLOOKUP($C31,CHANTIER!$B$2:$K$291,10,0),IF(B31="MP",VLOOKUP($C31,MINIPELLE!$B$2:$K$291,10,0),""))))</f>
        <v>563</v>
      </c>
      <c r="B31" s="89" t="s">
        <v>295</v>
      </c>
      <c r="C31" s="125" t="s">
        <v>2042</v>
      </c>
      <c r="D31" s="89"/>
      <c r="E31" s="91"/>
      <c r="F31" s="90"/>
      <c r="G31" s="90"/>
      <c r="H31" s="91"/>
      <c r="I31" s="90"/>
      <c r="J31" s="90"/>
      <c r="K31" s="91"/>
      <c r="L31" s="90"/>
      <c r="M31" s="90"/>
      <c r="N31" s="91"/>
      <c r="O31" s="90"/>
      <c r="P31" s="90"/>
      <c r="Q31" s="91"/>
      <c r="R31" s="90"/>
      <c r="S31" s="90"/>
      <c r="T31" s="91">
        <v>1</v>
      </c>
      <c r="U31" s="90"/>
      <c r="V31" s="90"/>
      <c r="W31" s="91"/>
      <c r="X31" s="90"/>
      <c r="Y31" s="90"/>
      <c r="Z31" s="91"/>
      <c r="AA31" s="90"/>
      <c r="AB31" s="90"/>
      <c r="AC31" s="91"/>
      <c r="AD31" s="90"/>
      <c r="AE31" s="90"/>
      <c r="AF31" s="91"/>
      <c r="AG31" s="90"/>
      <c r="AH31" s="90"/>
      <c r="AI31" s="91"/>
      <c r="AJ31" s="90"/>
      <c r="AK31" s="90"/>
      <c r="AL31" s="91"/>
      <c r="AM31" s="90"/>
      <c r="AN31" s="90"/>
      <c r="AO31" s="91"/>
      <c r="AP31" s="90"/>
      <c r="AQ31" s="90"/>
      <c r="AR31" s="91"/>
      <c r="AS31" s="90"/>
      <c r="AT31" s="90"/>
      <c r="AU31" s="91"/>
      <c r="AV31" s="90"/>
      <c r="AW31" s="90"/>
      <c r="AX31" s="91"/>
      <c r="AY31" s="90"/>
      <c r="AZ31" s="90"/>
      <c r="BA31" s="91"/>
      <c r="BB31" s="90"/>
      <c r="BC31" s="90"/>
      <c r="BD31" s="91"/>
      <c r="BE31" s="90"/>
      <c r="BF31" s="90"/>
    </row>
    <row r="32" spans="1:110" x14ac:dyDescent="0.25">
      <c r="A32" s="67">
        <f>IF(B32="MATIERE",VLOOKUP($C32,MATIERE!$B$2:$K$601,10,0),IF(B32="MOA",VLOOKUP($C32,ATELIER!$B$2:$K$291,10,0),IF(B32="MOC",VLOOKUP($C32,CHANTIER!$B$2:$K$291,10,0),IF(B32="MP",VLOOKUP($C32,MINIPELLE!$B$2:$K$291,10,0),""))))</f>
        <v>564</v>
      </c>
      <c r="B32" s="89" t="s">
        <v>295</v>
      </c>
      <c r="C32" s="125" t="s">
        <v>2043</v>
      </c>
      <c r="D32" s="89"/>
      <c r="E32" s="91"/>
      <c r="F32" s="90"/>
      <c r="G32" s="90"/>
      <c r="H32" s="91"/>
      <c r="I32" s="90"/>
      <c r="J32" s="90"/>
      <c r="K32" s="91"/>
      <c r="L32" s="90"/>
      <c r="M32" s="90"/>
      <c r="N32" s="91"/>
      <c r="O32" s="90"/>
      <c r="P32" s="90"/>
      <c r="Q32" s="91"/>
      <c r="R32" s="90"/>
      <c r="S32" s="90"/>
      <c r="T32" s="91"/>
      <c r="U32" s="90"/>
      <c r="V32" s="90"/>
      <c r="W32" s="91">
        <v>1</v>
      </c>
      <c r="X32" s="90"/>
      <c r="Y32" s="90"/>
      <c r="Z32" s="91"/>
      <c r="AA32" s="90"/>
      <c r="AB32" s="90"/>
      <c r="AC32" s="91"/>
      <c r="AD32" s="90"/>
      <c r="AE32" s="90"/>
      <c r="AF32" s="91"/>
      <c r="AG32" s="90"/>
      <c r="AH32" s="90"/>
      <c r="AI32" s="91"/>
      <c r="AJ32" s="90"/>
      <c r="AK32" s="90"/>
      <c r="AL32" s="91"/>
      <c r="AM32" s="90"/>
      <c r="AN32" s="90"/>
      <c r="AO32" s="91"/>
      <c r="AP32" s="90"/>
      <c r="AQ32" s="90"/>
      <c r="AR32" s="91"/>
      <c r="AS32" s="90"/>
      <c r="AT32" s="90"/>
      <c r="AU32" s="91"/>
      <c r="AV32" s="90"/>
      <c r="AW32" s="90"/>
      <c r="AX32" s="91"/>
      <c r="AY32" s="90"/>
      <c r="AZ32" s="90"/>
      <c r="BA32" s="91"/>
      <c r="BB32" s="90"/>
      <c r="BC32" s="90"/>
      <c r="BD32" s="91"/>
      <c r="BE32" s="90"/>
      <c r="BF32" s="90"/>
    </row>
    <row r="33" spans="1:58" x14ac:dyDescent="0.25">
      <c r="A33" s="67">
        <f>IF(B33="MATIERE",VLOOKUP($C33,MATIERE!$B$2:$K$601,10,0),IF(B33="MOA",VLOOKUP($C33,ATELIER!$B$2:$K$291,10,0),IF(B33="MOC",VLOOKUP($C33,CHANTIER!$B$2:$K$291,10,0),IF(B33="MP",VLOOKUP($C33,MINIPELLE!$B$2:$K$291,10,0),""))))</f>
        <v>565</v>
      </c>
      <c r="B33" s="89" t="s">
        <v>295</v>
      </c>
      <c r="C33" s="125" t="s">
        <v>2044</v>
      </c>
      <c r="D33" s="89"/>
      <c r="E33" s="91"/>
      <c r="F33" s="90"/>
      <c r="G33" s="90"/>
      <c r="H33" s="91"/>
      <c r="I33" s="90"/>
      <c r="J33" s="90"/>
      <c r="K33" s="91"/>
      <c r="L33" s="90"/>
      <c r="M33" s="90"/>
      <c r="N33" s="91"/>
      <c r="O33" s="90"/>
      <c r="P33" s="90"/>
      <c r="Q33" s="91"/>
      <c r="R33" s="90"/>
      <c r="S33" s="90"/>
      <c r="T33" s="91"/>
      <c r="U33" s="90"/>
      <c r="V33" s="90"/>
      <c r="W33" s="91"/>
      <c r="X33" s="90"/>
      <c r="Y33" s="90"/>
      <c r="Z33" s="91">
        <v>1</v>
      </c>
      <c r="AA33" s="90"/>
      <c r="AB33" s="90"/>
      <c r="AC33" s="91"/>
      <c r="AD33" s="90"/>
      <c r="AE33" s="90"/>
      <c r="AF33" s="91"/>
      <c r="AG33" s="90"/>
      <c r="AH33" s="90"/>
      <c r="AI33" s="91"/>
      <c r="AJ33" s="90"/>
      <c r="AK33" s="90"/>
      <c r="AL33" s="91"/>
      <c r="AM33" s="90"/>
      <c r="AN33" s="90"/>
      <c r="AO33" s="91"/>
      <c r="AP33" s="90"/>
      <c r="AQ33" s="90"/>
      <c r="AR33" s="91"/>
      <c r="AS33" s="90"/>
      <c r="AT33" s="90"/>
      <c r="AU33" s="91"/>
      <c r="AV33" s="90"/>
      <c r="AW33" s="90"/>
      <c r="AX33" s="91"/>
      <c r="AY33" s="90"/>
      <c r="AZ33" s="90"/>
      <c r="BA33" s="91"/>
      <c r="BB33" s="90"/>
      <c r="BC33" s="90"/>
      <c r="BD33" s="91"/>
      <c r="BE33" s="90"/>
      <c r="BF33" s="90"/>
    </row>
    <row r="34" spans="1:58" x14ac:dyDescent="0.25">
      <c r="A34" s="67">
        <f>IF(B34="MATIERE",VLOOKUP($C34,MATIERE!$B$2:$K$601,10,0),IF(B34="MOA",VLOOKUP($C34,ATELIER!$B$2:$K$291,10,0),IF(B34="MOC",VLOOKUP($C34,CHANTIER!$B$2:$K$291,10,0),IF(B34="MP",VLOOKUP($C34,MINIPELLE!$B$2:$K$291,10,0),""))))</f>
        <v>566</v>
      </c>
      <c r="B34" s="89" t="s">
        <v>295</v>
      </c>
      <c r="C34" s="125" t="s">
        <v>2045</v>
      </c>
      <c r="D34" s="89"/>
      <c r="E34" s="91"/>
      <c r="F34" s="90"/>
      <c r="G34" s="90"/>
      <c r="H34" s="91"/>
      <c r="I34" s="90"/>
      <c r="J34" s="90"/>
      <c r="K34" s="91"/>
      <c r="L34" s="90"/>
      <c r="M34" s="90"/>
      <c r="N34" s="91"/>
      <c r="O34" s="90"/>
      <c r="P34" s="90"/>
      <c r="Q34" s="91"/>
      <c r="R34" s="90"/>
      <c r="S34" s="90"/>
      <c r="T34" s="91"/>
      <c r="U34" s="90"/>
      <c r="V34" s="90"/>
      <c r="W34" s="91"/>
      <c r="X34" s="90"/>
      <c r="Y34" s="90"/>
      <c r="Z34" s="91"/>
      <c r="AA34" s="90"/>
      <c r="AB34" s="90"/>
      <c r="AC34" s="91">
        <v>1</v>
      </c>
      <c r="AD34" s="90"/>
      <c r="AE34" s="90"/>
      <c r="AF34" s="91"/>
      <c r="AG34" s="90"/>
      <c r="AH34" s="90"/>
      <c r="AI34" s="91"/>
      <c r="AJ34" s="90"/>
      <c r="AK34" s="90"/>
      <c r="AL34" s="91"/>
      <c r="AM34" s="90"/>
      <c r="AN34" s="90"/>
      <c r="AO34" s="91"/>
      <c r="AP34" s="90"/>
      <c r="AQ34" s="90"/>
      <c r="AR34" s="91"/>
      <c r="AS34" s="90"/>
      <c r="AT34" s="90"/>
      <c r="AU34" s="91"/>
      <c r="AV34" s="90"/>
      <c r="AW34" s="90"/>
      <c r="AX34" s="91"/>
      <c r="AY34" s="90"/>
      <c r="AZ34" s="90"/>
      <c r="BA34" s="91"/>
      <c r="BB34" s="90"/>
      <c r="BC34" s="90"/>
      <c r="BD34" s="91"/>
      <c r="BE34" s="90"/>
      <c r="BF34" s="90"/>
    </row>
    <row r="35" spans="1:58" x14ac:dyDescent="0.25">
      <c r="A35" s="67">
        <f>IF(B35="MATIERE",VLOOKUP($C35,MATIERE!$B$2:$K$601,10,0),IF(B35="MOA",VLOOKUP($C35,ATELIER!$B$2:$K$291,10,0),IF(B35="MOC",VLOOKUP($C35,CHANTIER!$B$2:$K$291,10,0),IF(B35="MP",VLOOKUP($C35,MINIPELLE!$B$2:$K$291,10,0),""))))</f>
        <v>567</v>
      </c>
      <c r="B35" s="89" t="s">
        <v>295</v>
      </c>
      <c r="C35" s="125" t="s">
        <v>2046</v>
      </c>
      <c r="D35" s="89"/>
      <c r="E35" s="91"/>
      <c r="F35" s="90"/>
      <c r="G35" s="90"/>
      <c r="H35" s="91"/>
      <c r="I35" s="90"/>
      <c r="J35" s="90"/>
      <c r="K35" s="91"/>
      <c r="L35" s="90"/>
      <c r="M35" s="90"/>
      <c r="N35" s="91"/>
      <c r="O35" s="90"/>
      <c r="P35" s="90"/>
      <c r="Q35" s="91"/>
      <c r="R35" s="90"/>
      <c r="S35" s="90"/>
      <c r="T35" s="91"/>
      <c r="U35" s="90"/>
      <c r="V35" s="90"/>
      <c r="W35" s="91"/>
      <c r="X35" s="90"/>
      <c r="Y35" s="90"/>
      <c r="Z35" s="91"/>
      <c r="AA35" s="90"/>
      <c r="AB35" s="90"/>
      <c r="AC35" s="91"/>
      <c r="AD35" s="90"/>
      <c r="AE35" s="90"/>
      <c r="AF35" s="91">
        <v>1</v>
      </c>
      <c r="AG35" s="90"/>
      <c r="AH35" s="90"/>
      <c r="AI35" s="91"/>
      <c r="AJ35" s="90"/>
      <c r="AK35" s="90"/>
      <c r="AL35" s="91"/>
      <c r="AM35" s="90"/>
      <c r="AN35" s="90"/>
      <c r="AO35" s="91"/>
      <c r="AP35" s="90"/>
      <c r="AQ35" s="90"/>
      <c r="AR35" s="91"/>
      <c r="AS35" s="90"/>
      <c r="AT35" s="90"/>
      <c r="AU35" s="91"/>
      <c r="AV35" s="90"/>
      <c r="AW35" s="90"/>
      <c r="AX35" s="91"/>
      <c r="AY35" s="90"/>
      <c r="AZ35" s="90"/>
      <c r="BA35" s="91"/>
      <c r="BB35" s="90"/>
      <c r="BC35" s="90"/>
      <c r="BD35" s="91"/>
      <c r="BE35" s="90"/>
      <c r="BF35" s="90"/>
    </row>
    <row r="36" spans="1:58" x14ac:dyDescent="0.25">
      <c r="A36" s="67">
        <f>IF(B36="MATIERE",VLOOKUP($C36,MATIERE!$B$2:$K$601,10,0),IF(B36="MOA",VLOOKUP($C36,ATELIER!$B$2:$K$291,10,0),IF(B36="MOC",VLOOKUP($C36,CHANTIER!$B$2:$K$291,10,0),IF(B36="MP",VLOOKUP($C36,MINIPELLE!$B$2:$K$291,10,0),""))))</f>
        <v>568</v>
      </c>
      <c r="B36" s="89" t="s">
        <v>295</v>
      </c>
      <c r="C36" s="125" t="s">
        <v>2047</v>
      </c>
      <c r="D36" s="89"/>
      <c r="E36" s="91"/>
      <c r="F36" s="90"/>
      <c r="G36" s="90"/>
      <c r="H36" s="91"/>
      <c r="I36" s="90"/>
      <c r="J36" s="90"/>
      <c r="K36" s="91"/>
      <c r="L36" s="90"/>
      <c r="M36" s="90"/>
      <c r="N36" s="91"/>
      <c r="O36" s="90"/>
      <c r="P36" s="90"/>
      <c r="Q36" s="91"/>
      <c r="R36" s="90"/>
      <c r="S36" s="90"/>
      <c r="T36" s="91"/>
      <c r="U36" s="90"/>
      <c r="V36" s="90"/>
      <c r="W36" s="91"/>
      <c r="X36" s="90"/>
      <c r="Y36" s="90"/>
      <c r="Z36" s="91"/>
      <c r="AA36" s="90"/>
      <c r="AB36" s="90"/>
      <c r="AC36" s="91"/>
      <c r="AD36" s="90"/>
      <c r="AE36" s="90"/>
      <c r="AF36" s="91"/>
      <c r="AG36" s="90"/>
      <c r="AH36" s="90"/>
      <c r="AI36" s="91">
        <v>1</v>
      </c>
      <c r="AJ36" s="90"/>
      <c r="AK36" s="90"/>
      <c r="AL36" s="91"/>
      <c r="AM36" s="90"/>
      <c r="AN36" s="90"/>
      <c r="AO36" s="91"/>
      <c r="AP36" s="90"/>
      <c r="AQ36" s="90"/>
      <c r="AR36" s="91"/>
      <c r="AS36" s="90"/>
      <c r="AT36" s="90"/>
      <c r="AU36" s="91"/>
      <c r="AV36" s="90"/>
      <c r="AW36" s="90"/>
      <c r="AX36" s="91"/>
      <c r="AY36" s="90"/>
      <c r="AZ36" s="90"/>
      <c r="BA36" s="91"/>
      <c r="BB36" s="90"/>
      <c r="BC36" s="90"/>
      <c r="BD36" s="91"/>
      <c r="BE36" s="90"/>
      <c r="BF36" s="90"/>
    </row>
    <row r="37" spans="1:58" x14ac:dyDescent="0.25">
      <c r="A37" s="67">
        <f>IF(B37="MATIERE",VLOOKUP($C37,MATIERE!$B$2:$K$601,10,0),IF(B37="MOA",VLOOKUP($C37,ATELIER!$B$2:$K$291,10,0),IF(B37="MOC",VLOOKUP($C37,CHANTIER!$B$2:$K$291,10,0),IF(B37="MP",VLOOKUP($C37,MINIPELLE!$B$2:$K$291,10,0),""))))</f>
        <v>569</v>
      </c>
      <c r="B37" s="89" t="s">
        <v>295</v>
      </c>
      <c r="C37" s="125" t="s">
        <v>2048</v>
      </c>
      <c r="D37" s="89"/>
      <c r="E37" s="91"/>
      <c r="F37" s="90"/>
      <c r="G37" s="90"/>
      <c r="H37" s="91"/>
      <c r="I37" s="90"/>
      <c r="J37" s="90"/>
      <c r="K37" s="91"/>
      <c r="L37" s="90"/>
      <c r="M37" s="90"/>
      <c r="N37" s="91"/>
      <c r="O37" s="90"/>
      <c r="P37" s="90"/>
      <c r="Q37" s="91"/>
      <c r="R37" s="90"/>
      <c r="S37" s="90"/>
      <c r="T37" s="91"/>
      <c r="U37" s="90"/>
      <c r="V37" s="90"/>
      <c r="W37" s="91"/>
      <c r="X37" s="90"/>
      <c r="Y37" s="90"/>
      <c r="Z37" s="91"/>
      <c r="AA37" s="90"/>
      <c r="AB37" s="90"/>
      <c r="AC37" s="91"/>
      <c r="AD37" s="90"/>
      <c r="AE37" s="90"/>
      <c r="AF37" s="91"/>
      <c r="AG37" s="90"/>
      <c r="AH37" s="90"/>
      <c r="AI37" s="91"/>
      <c r="AJ37" s="90"/>
      <c r="AK37" s="90"/>
      <c r="AL37" s="91">
        <v>1</v>
      </c>
      <c r="AM37" s="90"/>
      <c r="AN37" s="90"/>
      <c r="AO37" s="91"/>
      <c r="AP37" s="90"/>
      <c r="AQ37" s="90"/>
      <c r="AR37" s="91"/>
      <c r="AS37" s="90"/>
      <c r="AT37" s="90"/>
      <c r="AU37" s="91"/>
      <c r="AV37" s="90"/>
      <c r="AW37" s="90"/>
      <c r="AX37" s="91"/>
      <c r="AY37" s="90"/>
      <c r="AZ37" s="90"/>
      <c r="BA37" s="91"/>
      <c r="BB37" s="90"/>
      <c r="BC37" s="90"/>
      <c r="BD37" s="91"/>
      <c r="BE37" s="90"/>
      <c r="BF37" s="90"/>
    </row>
    <row r="38" spans="1:58" x14ac:dyDescent="0.25">
      <c r="A38" s="67">
        <f>IF(B38="MATIERE",VLOOKUP($C38,MATIERE!$B$2:$K$601,10,0),IF(B38="MOA",VLOOKUP($C38,ATELIER!$B$2:$K$291,10,0),IF(B38="MOC",VLOOKUP($C38,CHANTIER!$B$2:$K$291,10,0),IF(B38="MP",VLOOKUP($C38,MINIPELLE!$B$2:$K$291,10,0),""))))</f>
        <v>570</v>
      </c>
      <c r="B38" s="89" t="s">
        <v>295</v>
      </c>
      <c r="C38" s="125" t="s">
        <v>2049</v>
      </c>
      <c r="D38" s="89"/>
      <c r="E38" s="91"/>
      <c r="F38" s="90"/>
      <c r="G38" s="90"/>
      <c r="H38" s="91"/>
      <c r="I38" s="90"/>
      <c r="J38" s="90"/>
      <c r="K38" s="91"/>
      <c r="L38" s="90"/>
      <c r="M38" s="90"/>
      <c r="N38" s="91"/>
      <c r="O38" s="90"/>
      <c r="P38" s="90"/>
      <c r="Q38" s="91"/>
      <c r="R38" s="90"/>
      <c r="S38" s="90"/>
      <c r="T38" s="91"/>
      <c r="U38" s="90"/>
      <c r="V38" s="90"/>
      <c r="W38" s="91"/>
      <c r="X38" s="90"/>
      <c r="Y38" s="90"/>
      <c r="Z38" s="91"/>
      <c r="AA38" s="90"/>
      <c r="AB38" s="90"/>
      <c r="AC38" s="91"/>
      <c r="AD38" s="90"/>
      <c r="AE38" s="90"/>
      <c r="AF38" s="91"/>
      <c r="AG38" s="90"/>
      <c r="AH38" s="90"/>
      <c r="AI38" s="91"/>
      <c r="AJ38" s="90"/>
      <c r="AK38" s="90"/>
      <c r="AL38" s="91"/>
      <c r="AM38" s="90"/>
      <c r="AN38" s="90"/>
      <c r="AO38" s="91">
        <v>1</v>
      </c>
      <c r="AP38" s="90"/>
      <c r="AQ38" s="90"/>
      <c r="AR38" s="91"/>
      <c r="AS38" s="90"/>
      <c r="AT38" s="90"/>
      <c r="AU38" s="91"/>
      <c r="AV38" s="90"/>
      <c r="AW38" s="90"/>
      <c r="AX38" s="91"/>
      <c r="AY38" s="90"/>
      <c r="AZ38" s="90"/>
      <c r="BA38" s="91"/>
      <c r="BB38" s="90"/>
      <c r="BC38" s="90"/>
      <c r="BD38" s="91"/>
      <c r="BE38" s="90"/>
      <c r="BF38" s="90"/>
    </row>
    <row r="39" spans="1:58" x14ac:dyDescent="0.25">
      <c r="A39" s="67">
        <f>IF(B39="MATIERE",VLOOKUP($C39,MATIERE!$B$2:$K$601,10,0),IF(B39="MOA",VLOOKUP($C39,ATELIER!$B$2:$K$291,10,0),IF(B39="MOC",VLOOKUP($C39,CHANTIER!$B$2:$K$291,10,0),IF(B39="MP",VLOOKUP($C39,MINIPELLE!$B$2:$K$291,10,0),""))))</f>
        <v>571</v>
      </c>
      <c r="B39" s="89" t="s">
        <v>295</v>
      </c>
      <c r="C39" s="125" t="s">
        <v>2050</v>
      </c>
      <c r="D39" s="89"/>
      <c r="E39" s="91"/>
      <c r="F39" s="90"/>
      <c r="G39" s="90"/>
      <c r="H39" s="91"/>
      <c r="I39" s="90"/>
      <c r="J39" s="90"/>
      <c r="K39" s="91"/>
      <c r="L39" s="90"/>
      <c r="M39" s="90"/>
      <c r="N39" s="91"/>
      <c r="O39" s="90"/>
      <c r="P39" s="90"/>
      <c r="Q39" s="91"/>
      <c r="R39" s="90"/>
      <c r="S39" s="90"/>
      <c r="T39" s="91"/>
      <c r="U39" s="90"/>
      <c r="V39" s="90"/>
      <c r="W39" s="91"/>
      <c r="X39" s="90"/>
      <c r="Y39" s="90"/>
      <c r="Z39" s="91"/>
      <c r="AA39" s="90"/>
      <c r="AB39" s="90"/>
      <c r="AC39" s="91"/>
      <c r="AD39" s="90"/>
      <c r="AE39" s="90"/>
      <c r="AF39" s="91"/>
      <c r="AG39" s="90"/>
      <c r="AH39" s="90"/>
      <c r="AI39" s="91"/>
      <c r="AJ39" s="90"/>
      <c r="AK39" s="90"/>
      <c r="AL39" s="91"/>
      <c r="AM39" s="90"/>
      <c r="AN39" s="90"/>
      <c r="AO39" s="91"/>
      <c r="AP39" s="90"/>
      <c r="AQ39" s="90"/>
      <c r="AR39" s="91">
        <v>1</v>
      </c>
      <c r="AS39" s="90"/>
      <c r="AT39" s="90"/>
      <c r="AU39" s="91"/>
      <c r="AV39" s="90"/>
      <c r="AW39" s="90"/>
      <c r="AX39" s="91"/>
      <c r="AY39" s="90"/>
      <c r="AZ39" s="90"/>
      <c r="BA39" s="91"/>
      <c r="BB39" s="90"/>
      <c r="BC39" s="90"/>
      <c r="BD39" s="91"/>
      <c r="BE39" s="90"/>
      <c r="BF39" s="90"/>
    </row>
    <row r="40" spans="1:58" x14ac:dyDescent="0.25">
      <c r="A40" s="67">
        <f>IF(B40="MATIERE",VLOOKUP($C40,MATIERE!$B$2:$K$601,10,0),IF(B40="MOA",VLOOKUP($C40,ATELIER!$B$2:$K$291,10,0),IF(B40="MOC",VLOOKUP($C40,CHANTIER!$B$2:$K$291,10,0),IF(B40="MP",VLOOKUP($C40,MINIPELLE!$B$2:$K$291,10,0),""))))</f>
        <v>572</v>
      </c>
      <c r="B40" s="89" t="s">
        <v>295</v>
      </c>
      <c r="C40" s="125" t="s">
        <v>2051</v>
      </c>
      <c r="D40" s="89"/>
      <c r="E40" s="91"/>
      <c r="F40" s="90"/>
      <c r="G40" s="90"/>
      <c r="H40" s="91"/>
      <c r="I40" s="90"/>
      <c r="J40" s="90"/>
      <c r="K40" s="91"/>
      <c r="L40" s="90"/>
      <c r="M40" s="90"/>
      <c r="N40" s="91"/>
      <c r="O40" s="90"/>
      <c r="P40" s="90"/>
      <c r="Q40" s="91"/>
      <c r="R40" s="90"/>
      <c r="S40" s="90"/>
      <c r="T40" s="91"/>
      <c r="U40" s="90"/>
      <c r="V40" s="90"/>
      <c r="W40" s="91"/>
      <c r="X40" s="90"/>
      <c r="Y40" s="90"/>
      <c r="Z40" s="91"/>
      <c r="AA40" s="90"/>
      <c r="AB40" s="90"/>
      <c r="AC40" s="91"/>
      <c r="AD40" s="90"/>
      <c r="AE40" s="90"/>
      <c r="AF40" s="91"/>
      <c r="AG40" s="90"/>
      <c r="AH40" s="90"/>
      <c r="AI40" s="91"/>
      <c r="AJ40" s="90"/>
      <c r="AK40" s="90"/>
      <c r="AL40" s="91"/>
      <c r="AM40" s="90"/>
      <c r="AN40" s="90"/>
      <c r="AO40" s="91"/>
      <c r="AP40" s="90"/>
      <c r="AQ40" s="90"/>
      <c r="AR40" s="91"/>
      <c r="AS40" s="90"/>
      <c r="AT40" s="90"/>
      <c r="AU40" s="91">
        <v>1</v>
      </c>
      <c r="AV40" s="90"/>
      <c r="AW40" s="90"/>
      <c r="AX40" s="91">
        <v>1</v>
      </c>
      <c r="AY40" s="90"/>
      <c r="AZ40" s="90"/>
      <c r="BA40" s="91"/>
      <c r="BB40" s="90"/>
      <c r="BC40" s="90"/>
      <c r="BD40" s="91"/>
      <c r="BE40" s="90"/>
      <c r="BF40" s="90"/>
    </row>
    <row r="41" spans="1:58" x14ac:dyDescent="0.25">
      <c r="A41" s="67">
        <f>IF(B41="MATIERE",VLOOKUP($C41,MATIERE!$B$2:$K$601,10,0),IF(B41="MOA",VLOOKUP($C41,ATELIER!$B$2:$K$291,10,0),IF(B41="MOC",VLOOKUP($C41,CHANTIER!$B$2:$K$291,10,0),IF(B41="MP",VLOOKUP($C41,MINIPELLE!$B$2:$K$291,10,0),""))))</f>
        <v>573</v>
      </c>
      <c r="B41" s="89" t="s">
        <v>295</v>
      </c>
      <c r="C41" s="125" t="s">
        <v>2052</v>
      </c>
      <c r="D41" s="89"/>
      <c r="E41" s="91"/>
      <c r="F41" s="90"/>
      <c r="G41" s="90"/>
      <c r="H41" s="91"/>
      <c r="I41" s="90"/>
      <c r="J41" s="90"/>
      <c r="K41" s="91"/>
      <c r="L41" s="90"/>
      <c r="M41" s="90"/>
      <c r="N41" s="91"/>
      <c r="O41" s="90"/>
      <c r="P41" s="90"/>
      <c r="Q41" s="91"/>
      <c r="R41" s="90"/>
      <c r="S41" s="90"/>
      <c r="T41" s="91"/>
      <c r="U41" s="90"/>
      <c r="V41" s="90"/>
      <c r="W41" s="91"/>
      <c r="X41" s="90"/>
      <c r="Y41" s="90"/>
      <c r="Z41" s="91"/>
      <c r="AA41" s="90"/>
      <c r="AB41" s="90"/>
      <c r="AC41" s="91"/>
      <c r="AD41" s="90"/>
      <c r="AE41" s="90"/>
      <c r="AF41" s="91"/>
      <c r="AG41" s="90"/>
      <c r="AH41" s="90"/>
      <c r="AI41" s="91"/>
      <c r="AJ41" s="90"/>
      <c r="AK41" s="90"/>
      <c r="AL41" s="91"/>
      <c r="AM41" s="90"/>
      <c r="AN41" s="90"/>
      <c r="AO41" s="91"/>
      <c r="AP41" s="90"/>
      <c r="AQ41" s="90"/>
      <c r="AR41" s="91"/>
      <c r="AS41" s="90"/>
      <c r="AT41" s="90"/>
      <c r="AU41" s="91"/>
      <c r="AV41" s="90"/>
      <c r="AW41" s="90"/>
      <c r="AX41" s="91"/>
      <c r="AY41" s="90"/>
      <c r="AZ41" s="90"/>
      <c r="BA41" s="91">
        <v>1</v>
      </c>
      <c r="BB41" s="90"/>
      <c r="BC41" s="90"/>
      <c r="BD41" s="91">
        <v>1</v>
      </c>
      <c r="BE41" s="90"/>
      <c r="BF41" s="90"/>
    </row>
    <row r="42" spans="1:58" x14ac:dyDescent="0.25">
      <c r="A42" s="89"/>
      <c r="B42" s="89"/>
      <c r="C42" s="89"/>
      <c r="D42" s="89"/>
      <c r="E42" s="89"/>
      <c r="F42" s="90"/>
      <c r="G42" s="90"/>
      <c r="H42" s="89"/>
      <c r="I42" s="90"/>
      <c r="J42" s="90"/>
      <c r="K42" s="89"/>
      <c r="L42" s="90"/>
      <c r="M42" s="90"/>
      <c r="N42" s="89"/>
      <c r="O42" s="90"/>
      <c r="P42" s="90"/>
      <c r="Q42" s="89"/>
      <c r="R42" s="90"/>
      <c r="S42" s="90"/>
      <c r="T42" s="89"/>
      <c r="U42" s="90"/>
      <c r="V42" s="90"/>
      <c r="W42" s="89"/>
      <c r="X42" s="90"/>
      <c r="Y42" s="90"/>
      <c r="Z42" s="89"/>
      <c r="AA42" s="90"/>
      <c r="AB42" s="90"/>
      <c r="AC42" s="89"/>
      <c r="AD42" s="90"/>
      <c r="AE42" s="90"/>
      <c r="AF42" s="89"/>
      <c r="AG42" s="90"/>
      <c r="AH42" s="90"/>
      <c r="AI42" s="89"/>
      <c r="AJ42" s="90"/>
      <c r="AK42" s="90"/>
      <c r="AL42" s="89"/>
      <c r="AM42" s="90"/>
      <c r="AN42" s="90"/>
      <c r="AO42" s="89"/>
      <c r="AP42" s="90"/>
      <c r="AQ42" s="90"/>
      <c r="AR42" s="89"/>
      <c r="AS42" s="90"/>
      <c r="AT42" s="90"/>
      <c r="AU42" s="89"/>
      <c r="AV42" s="90"/>
      <c r="AW42" s="90"/>
      <c r="AX42" s="89"/>
      <c r="AY42" s="90"/>
      <c r="AZ42" s="90"/>
      <c r="BA42" s="89"/>
      <c r="BB42" s="90"/>
      <c r="BC42" s="90"/>
      <c r="BD42" s="89"/>
      <c r="BE42" s="90"/>
      <c r="BF42" s="9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tabColor rgb="FFFF0000"/>
  </sheetPr>
  <dimension ref="A1:DH43"/>
  <sheetViews>
    <sheetView topLeftCell="A17" workbookViewId="0">
      <selection activeCell="C23" sqref="C23"/>
    </sheetView>
  </sheetViews>
  <sheetFormatPr baseColWidth="10" defaultRowHeight="15" x14ac:dyDescent="0.25"/>
  <cols>
    <col min="5" max="5" width="4.42578125" customWidth="1"/>
    <col min="6" max="7" width="11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677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>
        <f>VLOOKUP($C4,[1]MATIERES!$A$2:$K$379,11,0)</f>
        <v>66</v>
      </c>
      <c r="B4" t="s">
        <v>295</v>
      </c>
      <c r="C4" t="s">
        <v>334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(1,'FV3','MATIERE',66,5.2,null,null,now());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(2,'FV3','MATIERE',66,5.2,null,null,now());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(3,'FV3','MATIERE',66,5.2,null,null,now());
</v>
      </c>
      <c r="BP4" t="str">
        <f t="shared" si="0"/>
        <v xml:space="preserve">INSERT INTO SC_SystemeProduits(RefDimension,NomSysteme,typePresta,ligne,Quantite,formule,cte1,DateModif) values (4,'FV3','MATIERE',66,5.2,null,null,now());
</v>
      </c>
      <c r="BS4" t="str">
        <f t="shared" si="0"/>
        <v xml:space="preserve">INSERT INTO SC_SystemeProduits(RefDimension,NomSysteme,typePresta,ligne,Quantite,formule,cte1,DateModif) values (5,'FV3','MATIERE',66,5.2,null,null,now());
</v>
      </c>
      <c r="BV4" t="str">
        <f t="shared" si="0"/>
        <v xml:space="preserve">INSERT INTO SC_SystemeProduits(RefDimension,NomSysteme,typePresta,ligne,Quantite,formule,cte1,DateModif) values (6,'FV3','MATIERE',66,5.2,null,null,now());
</v>
      </c>
      <c r="BY4" t="str">
        <f t="shared" si="0"/>
        <v xml:space="preserve">INSERT INTO SC_SystemeProduits(RefDimension,NomSysteme,typePresta,ligne,Quantite,formule,cte1,DateModif) values (7,'FV3','MATIERE',66,5.2,null,null,now());
</v>
      </c>
      <c r="CB4" t="str">
        <f t="shared" si="0"/>
        <v xml:space="preserve">INSERT INTO SC_SystemeProduits(RefDimension,NomSysteme,typePresta,ligne,Quantite,formule,cte1,DateModif) values (8,'FV3','MATIERE',66,5.2,null,null,now());
</v>
      </c>
      <c r="CE4" t="str">
        <f t="shared" si="0"/>
        <v xml:space="preserve">INSERT INTO SC_SystemeProduits(RefDimension,NomSysteme,typePresta,ligne,Quantite,formule,cte1,DateModif) values (9,'FV3','MATIERE',66,5.2,null,null,now());
</v>
      </c>
      <c r="CH4" t="str">
        <f t="shared" si="0"/>
        <v xml:space="preserve">INSERT INTO SC_SystemeProduits(RefDimension,NomSysteme,typePresta,ligne,Quantite,formule,cte1,DateModif) values (10,'FV3','MATIERE',66,5.2,null,null,now());
</v>
      </c>
      <c r="CK4" t="str">
        <f t="shared" si="0"/>
        <v xml:space="preserve">INSERT INTO SC_SystemeProduits(RefDimension,NomSysteme,typePresta,ligne,Quantite,formule,cte1,DateModif) values (11,'FV3','MATIERE',66,5.2,null,null,now());
</v>
      </c>
      <c r="CN4" t="str">
        <f t="shared" si="0"/>
        <v xml:space="preserve">INSERT INTO SC_SystemeProduits(RefDimension,NomSysteme,typePresta,ligne,Quantite,formule,cte1,DateModif) values (12,'FV3','MATIERE',66,5.2,null,null,now());
</v>
      </c>
      <c r="CQ4" t="str">
        <f t="shared" si="0"/>
        <v xml:space="preserve">INSERT INTO SC_SystemeProduits(RefDimension,NomSysteme,typePresta,ligne,Quantite,formule,cte1,DateModif) values (13,'FV3','MATIERE',66,5.2,null,null,now());
</v>
      </c>
      <c r="CT4" t="str">
        <f t="shared" si="0"/>
        <v xml:space="preserve">INSERT INTO SC_SystemeProduits(RefDimension,NomSysteme,typePresta,ligne,Quantite,formule,cte1,DateModif) values (14,'FV3','MATIERE',66,5.2,null,null,now());
</v>
      </c>
      <c r="CW4" t="str">
        <f t="shared" si="0"/>
        <v xml:space="preserve">INSERT INTO SC_SystemeProduits(RefDimension,NomSysteme,typePresta,ligne,Quantite,formule,cte1,DateModif) values (15,'FV3','MATIERE',66,5.2,null,null,now());
</v>
      </c>
      <c r="CZ4" t="str">
        <f t="shared" si="0"/>
        <v xml:space="preserve">INSERT INTO SC_SystemeProduits(RefDimension,NomSysteme,typePresta,ligne,Quantite,formule,cte1,DateModif) values (16,'FV3','MATIERE',66,5.2,null,null,now());
</v>
      </c>
      <c r="DC4" t="str">
        <f t="shared" si="0"/>
        <v xml:space="preserve">INSERT INTO SC_SystemeProduits(RefDimension,NomSysteme,typePresta,ligne,Quantite,formule,cte1,DateModif) values (17,'FV3','MATIERE',66,5.2,null,null,now());
</v>
      </c>
      <c r="DF4" t="str">
        <f t="shared" si="0"/>
        <v xml:space="preserve">INSERT INTO SC_SystemeProduits(RefDimension,NomSysteme,typePresta,ligne,Quantite,formule,cte1,DateModif) values (18,'FV3','MATIERE',66,5.2,null,null,now());
</v>
      </c>
    </row>
    <row r="5" spans="1:112" x14ac:dyDescent="0.25">
      <c r="A5" s="12">
        <f>VLOOKUP($C5,[1]MATIERES!$A$2:$K$379,11,0)</f>
        <v>65</v>
      </c>
      <c r="B5" t="s">
        <v>295</v>
      </c>
      <c r="C5" t="s">
        <v>343</v>
      </c>
      <c r="D5" t="s">
        <v>42</v>
      </c>
      <c r="E5">
        <v>9.02</v>
      </c>
      <c r="F5" s="14" t="s">
        <v>644</v>
      </c>
      <c r="G5" s="14" t="s">
        <v>632</v>
      </c>
      <c r="H5">
        <v>11</v>
      </c>
      <c r="I5" s="14" t="s">
        <v>644</v>
      </c>
      <c r="J5" s="14" t="s">
        <v>632</v>
      </c>
      <c r="K5">
        <v>13.200000000000001</v>
      </c>
      <c r="L5" s="14" t="s">
        <v>644</v>
      </c>
      <c r="M5" s="14" t="s">
        <v>632</v>
      </c>
      <c r="N5">
        <v>14.3</v>
      </c>
      <c r="O5" s="14" t="s">
        <v>644</v>
      </c>
      <c r="P5" s="14" t="s">
        <v>632</v>
      </c>
      <c r="Q5">
        <v>15.400000000000002</v>
      </c>
      <c r="R5" s="14" t="s">
        <v>644</v>
      </c>
      <c r="S5" s="14" t="s">
        <v>632</v>
      </c>
      <c r="T5">
        <v>16.5</v>
      </c>
      <c r="U5" s="14" t="s">
        <v>644</v>
      </c>
      <c r="V5" s="14" t="s">
        <v>632</v>
      </c>
      <c r="W5">
        <v>17.600000000000001</v>
      </c>
      <c r="X5" s="14" t="s">
        <v>644</v>
      </c>
      <c r="Y5" s="14" t="s">
        <v>632</v>
      </c>
      <c r="Z5">
        <v>18.700000000000003</v>
      </c>
      <c r="AA5" s="14" t="s">
        <v>644</v>
      </c>
      <c r="AB5" s="14" t="s">
        <v>632</v>
      </c>
      <c r="AC5">
        <v>19.8</v>
      </c>
      <c r="AD5" s="14" t="s">
        <v>644</v>
      </c>
      <c r="AE5" s="14" t="s">
        <v>632</v>
      </c>
      <c r="AF5">
        <v>22</v>
      </c>
      <c r="AG5" s="14" t="s">
        <v>644</v>
      </c>
      <c r="AH5" s="14" t="s">
        <v>632</v>
      </c>
      <c r="AI5">
        <v>24.200000000000003</v>
      </c>
      <c r="AJ5" s="14" t="s">
        <v>644</v>
      </c>
      <c r="AK5" s="14" t="s">
        <v>632</v>
      </c>
      <c r="AL5">
        <v>25.3</v>
      </c>
      <c r="AM5" s="14" t="s">
        <v>644</v>
      </c>
      <c r="AN5" s="14" t="s">
        <v>632</v>
      </c>
      <c r="AO5">
        <v>24.200000000000003</v>
      </c>
      <c r="AP5" s="14" t="s">
        <v>644</v>
      </c>
      <c r="AQ5" s="14" t="s">
        <v>632</v>
      </c>
      <c r="AR5">
        <v>26.400000000000002</v>
      </c>
      <c r="AS5" s="14" t="s">
        <v>644</v>
      </c>
      <c r="AT5" s="14" t="s">
        <v>632</v>
      </c>
      <c r="AU5">
        <v>27.500000000000004</v>
      </c>
      <c r="AV5" s="14" t="s">
        <v>644</v>
      </c>
      <c r="AW5" s="14" t="s">
        <v>632</v>
      </c>
      <c r="AX5">
        <v>28.6</v>
      </c>
      <c r="AY5" s="14" t="s">
        <v>644</v>
      </c>
      <c r="AZ5" s="14" t="s">
        <v>632</v>
      </c>
      <c r="BA5">
        <v>30.800000000000004</v>
      </c>
      <c r="BB5" s="14" t="s">
        <v>644</v>
      </c>
      <c r="BC5" s="14" t="s">
        <v>632</v>
      </c>
      <c r="BD5">
        <v>28.6</v>
      </c>
      <c r="BE5" s="14" t="s">
        <v>644</v>
      </c>
      <c r="BF5" s="14" t="s">
        <v>632</v>
      </c>
      <c r="BG5" t="str">
        <f t="shared" ref="BG5:BG23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(1,'FV3','MATIERE',65,null,'1.1*CTE1','PERIMETRE',now());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(2,'FV3','MATIERE',65,null,'1.1*CTE1','PERIMETRE',now());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(3,'FV3','MATIERE',65,null,'1.1*CTE1','PERIMETRE',now());
</v>
      </c>
      <c r="BP5" t="str">
        <f t="shared" si="0"/>
        <v xml:space="preserve">INSERT INTO SC_SystemeProduits(RefDimension,NomSysteme,typePresta,ligne,Quantite,formule,cte1,DateModif) values (4,'FV3','MATIERE',65,null,'1.1*CTE1','PERIMETRE',now());
</v>
      </c>
      <c r="BS5" t="str">
        <f t="shared" si="0"/>
        <v xml:space="preserve">INSERT INTO SC_SystemeProduits(RefDimension,NomSysteme,typePresta,ligne,Quantite,formule,cte1,DateModif) values (5,'FV3','MATIERE',65,null,'1.1*CTE1','PERIMETRE',now());
</v>
      </c>
      <c r="BV5" t="str">
        <f t="shared" si="0"/>
        <v xml:space="preserve">INSERT INTO SC_SystemeProduits(RefDimension,NomSysteme,typePresta,ligne,Quantite,formule,cte1,DateModif) values (6,'FV3','MATIERE',65,null,'1.1*CTE1','PERIMETRE',now());
</v>
      </c>
      <c r="BY5" t="str">
        <f t="shared" si="0"/>
        <v xml:space="preserve">INSERT INTO SC_SystemeProduits(RefDimension,NomSysteme,typePresta,ligne,Quantite,formule,cte1,DateModif) values (7,'FV3','MATIERE',65,null,'1.1*CTE1','PERIMETRE',now());
</v>
      </c>
      <c r="CB5" t="str">
        <f t="shared" si="0"/>
        <v xml:space="preserve">INSERT INTO SC_SystemeProduits(RefDimension,NomSysteme,typePresta,ligne,Quantite,formule,cte1,DateModif) values (8,'FV3','MATIERE',65,null,'1.1*CTE1','PERIMETRE',now());
</v>
      </c>
      <c r="CE5" t="str">
        <f t="shared" si="0"/>
        <v xml:space="preserve">INSERT INTO SC_SystemeProduits(RefDimension,NomSysteme,typePresta,ligne,Quantite,formule,cte1,DateModif) values (9,'FV3','MATIERE',65,null,'1.1*CTE1','PERIMETRE',now());
</v>
      </c>
      <c r="CH5" t="str">
        <f t="shared" si="0"/>
        <v xml:space="preserve">INSERT INTO SC_SystemeProduits(RefDimension,NomSysteme,typePresta,ligne,Quantite,formule,cte1,DateModif) values (10,'FV3','MATIERE',65,null,'1.1*CTE1','PERIMETRE',now());
</v>
      </c>
      <c r="CK5" t="str">
        <f t="shared" si="0"/>
        <v xml:space="preserve">INSERT INTO SC_SystemeProduits(RefDimension,NomSysteme,typePresta,ligne,Quantite,formule,cte1,DateModif) values (11,'FV3','MATIERE',65,null,'1.1*CTE1','PERIMETRE',now());
</v>
      </c>
      <c r="CN5" t="str">
        <f t="shared" si="0"/>
        <v xml:space="preserve">INSERT INTO SC_SystemeProduits(RefDimension,NomSysteme,typePresta,ligne,Quantite,formule,cte1,DateModif) values (12,'FV3','MATIERE',65,null,'1.1*CTE1','PERIMETRE',now());
</v>
      </c>
      <c r="CQ5" t="str">
        <f t="shared" si="0"/>
        <v xml:space="preserve">INSERT INTO SC_SystemeProduits(RefDimension,NomSysteme,typePresta,ligne,Quantite,formule,cte1,DateModif) values (13,'FV3','MATIERE',65,null,'1.1*CTE1','PERIMETRE',now());
</v>
      </c>
      <c r="CT5" t="str">
        <f t="shared" si="0"/>
        <v xml:space="preserve">INSERT INTO SC_SystemeProduits(RefDimension,NomSysteme,typePresta,ligne,Quantite,formule,cte1,DateModif) values (14,'FV3','MATIERE',65,null,'1.1*CTE1','PERIMETRE',now());
</v>
      </c>
      <c r="CW5" t="str">
        <f t="shared" si="0"/>
        <v xml:space="preserve">INSERT INTO SC_SystemeProduits(RefDimension,NomSysteme,typePresta,ligne,Quantite,formule,cte1,DateModif) values (15,'FV3','MATIERE',65,null,'1.1*CTE1','PERIMETRE',now());
</v>
      </c>
      <c r="CZ5" t="str">
        <f t="shared" si="0"/>
        <v xml:space="preserve">INSERT INTO SC_SystemeProduits(RefDimension,NomSysteme,typePresta,ligne,Quantite,formule,cte1,DateModif) values (16,'FV3','MATIERE',65,null,'1.1*CTE1','PERIMETRE',now());
</v>
      </c>
      <c r="DC5" t="str">
        <f t="shared" si="0"/>
        <v xml:space="preserve">INSERT INTO SC_SystemeProduits(RefDimension,NomSysteme,typePresta,ligne,Quantite,formule,cte1,DateModif) values (17,'FV3','MATIERE',65,null,'1.1*CTE1','PERIMETRE',now());
</v>
      </c>
      <c r="DF5" t="str">
        <f t="shared" si="0"/>
        <v xml:space="preserve">INSERT INTO SC_SystemeProduits(RefDimension,NomSysteme,typePresta,ligne,Quantite,formule,cte1,DateModif) values (18,'FV3','MATIERE',65,null,'1.1*CTE1','PERIMETRE',now());
</v>
      </c>
    </row>
    <row r="6" spans="1:112" x14ac:dyDescent="0.25">
      <c r="A6" s="12">
        <f>VLOOKUP($C6,[1]MATIERES!$A$2:$K$379,11,0)</f>
        <v>168</v>
      </c>
      <c r="B6" t="s">
        <v>295</v>
      </c>
      <c r="C6" t="s">
        <v>282</v>
      </c>
      <c r="D6" t="s">
        <v>42</v>
      </c>
      <c r="E6">
        <v>15.743999999999998</v>
      </c>
      <c r="F6" s="14" t="s">
        <v>694</v>
      </c>
      <c r="G6" s="14" t="s">
        <v>632</v>
      </c>
      <c r="H6">
        <v>19.2</v>
      </c>
      <c r="I6" s="14" t="s">
        <v>694</v>
      </c>
      <c r="J6" s="14" t="s">
        <v>632</v>
      </c>
      <c r="K6">
        <v>23.04</v>
      </c>
      <c r="L6" s="14" t="s">
        <v>694</v>
      </c>
      <c r="M6" s="14" t="s">
        <v>632</v>
      </c>
      <c r="N6">
        <v>24.96</v>
      </c>
      <c r="O6" s="14" t="s">
        <v>694</v>
      </c>
      <c r="P6" s="14" t="s">
        <v>632</v>
      </c>
      <c r="Q6">
        <v>26.88</v>
      </c>
      <c r="R6" s="14" t="s">
        <v>694</v>
      </c>
      <c r="S6" s="14" t="s">
        <v>632</v>
      </c>
      <c r="T6">
        <v>28.799999999999997</v>
      </c>
      <c r="U6" s="14" t="s">
        <v>694</v>
      </c>
      <c r="V6" s="14" t="s">
        <v>632</v>
      </c>
      <c r="W6">
        <v>30.72</v>
      </c>
      <c r="X6" s="14" t="s">
        <v>694</v>
      </c>
      <c r="Y6" s="14" t="s">
        <v>632</v>
      </c>
      <c r="Z6">
        <v>32.64</v>
      </c>
      <c r="AA6" s="14" t="s">
        <v>694</v>
      </c>
      <c r="AB6" s="14" t="s">
        <v>632</v>
      </c>
      <c r="AC6">
        <v>34.56</v>
      </c>
      <c r="AD6" s="14" t="s">
        <v>694</v>
      </c>
      <c r="AE6" s="14" t="s">
        <v>632</v>
      </c>
      <c r="AF6">
        <v>38.4</v>
      </c>
      <c r="AG6" s="14" t="s">
        <v>694</v>
      </c>
      <c r="AH6" s="14" t="s">
        <v>632</v>
      </c>
      <c r="AI6">
        <v>42.239999999999995</v>
      </c>
      <c r="AJ6" s="14" t="s">
        <v>694</v>
      </c>
      <c r="AK6" s="14" t="s">
        <v>632</v>
      </c>
      <c r="AL6">
        <v>44.16</v>
      </c>
      <c r="AM6" s="14" t="s">
        <v>694</v>
      </c>
      <c r="AN6" s="14" t="s">
        <v>632</v>
      </c>
      <c r="AO6">
        <v>42.239999999999995</v>
      </c>
      <c r="AP6" s="14" t="s">
        <v>694</v>
      </c>
      <c r="AQ6" s="14" t="s">
        <v>632</v>
      </c>
      <c r="AR6">
        <v>46.08</v>
      </c>
      <c r="AS6" s="14" t="s">
        <v>694</v>
      </c>
      <c r="AT6" s="14" t="s">
        <v>632</v>
      </c>
      <c r="AU6">
        <v>48</v>
      </c>
      <c r="AV6" s="14" t="s">
        <v>694</v>
      </c>
      <c r="AW6" s="14" t="s">
        <v>632</v>
      </c>
      <c r="AX6">
        <v>49.92</v>
      </c>
      <c r="AY6" s="14" t="s">
        <v>694</v>
      </c>
      <c r="AZ6" s="14" t="s">
        <v>632</v>
      </c>
      <c r="BA6">
        <v>53.76</v>
      </c>
      <c r="BB6" s="14" t="s">
        <v>694</v>
      </c>
      <c r="BC6" s="14" t="s">
        <v>632</v>
      </c>
      <c r="BD6">
        <v>49.92</v>
      </c>
      <c r="BE6" s="14" t="s">
        <v>694</v>
      </c>
      <c r="BF6" s="14" t="s">
        <v>632</v>
      </c>
      <c r="BG6" t="str">
        <f t="shared" si="1"/>
        <v xml:space="preserve">INSERT INTO SC_SystemeProduits(RefDimension,NomSysteme,typePresta,ligne,Quantite,formule,cte1,DateModif) values (1,'FV3','MATIERE',168,null,'1.92*CTE1','PERIMETRE',now());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(2,'FV3','MATIERE',168,null,'1.92*CTE1','PERIMETRE',now());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(3,'FV3','MATIERE',168,null,'1.92*CTE1','PERIMETRE',now());
</v>
      </c>
      <c r="BP6" t="str">
        <f t="shared" si="0"/>
        <v xml:space="preserve">INSERT INTO SC_SystemeProduits(RefDimension,NomSysteme,typePresta,ligne,Quantite,formule,cte1,DateModif) values (4,'FV3','MATIERE',168,null,'1.92*CTE1','PERIMETRE',now());
</v>
      </c>
      <c r="BS6" t="str">
        <f t="shared" si="0"/>
        <v xml:space="preserve">INSERT INTO SC_SystemeProduits(RefDimension,NomSysteme,typePresta,ligne,Quantite,formule,cte1,DateModif) values (5,'FV3','MATIERE',168,null,'1.92*CTE1','PERIMETRE',now());
</v>
      </c>
      <c r="BV6" t="str">
        <f t="shared" si="0"/>
        <v xml:space="preserve">INSERT INTO SC_SystemeProduits(RefDimension,NomSysteme,typePresta,ligne,Quantite,formule,cte1,DateModif) values (6,'FV3','MATIERE',168,null,'1.92*CTE1','PERIMETRE',now());
</v>
      </c>
      <c r="BY6" t="str">
        <f t="shared" si="0"/>
        <v xml:space="preserve">INSERT INTO SC_SystemeProduits(RefDimension,NomSysteme,typePresta,ligne,Quantite,formule,cte1,DateModif) values (7,'FV3','MATIERE',168,null,'1.92*CTE1','PERIMETRE',now());
</v>
      </c>
      <c r="CB6" t="str">
        <f t="shared" si="0"/>
        <v xml:space="preserve">INSERT INTO SC_SystemeProduits(RefDimension,NomSysteme,typePresta,ligne,Quantite,formule,cte1,DateModif) values (8,'FV3','MATIERE',168,null,'1.92*CTE1','PERIMETRE',now());
</v>
      </c>
      <c r="CE6" t="str">
        <f t="shared" si="0"/>
        <v xml:space="preserve">INSERT INTO SC_SystemeProduits(RefDimension,NomSysteme,typePresta,ligne,Quantite,formule,cte1,DateModif) values (9,'FV3','MATIERE',168,null,'1.92*CTE1','PERIMETRE',now());
</v>
      </c>
      <c r="CH6" t="str">
        <f t="shared" si="0"/>
        <v xml:space="preserve">INSERT INTO SC_SystemeProduits(RefDimension,NomSysteme,typePresta,ligne,Quantite,formule,cte1,DateModif) values (10,'FV3','MATIERE',168,null,'1.92*CTE1','PERIMETRE',now());
</v>
      </c>
      <c r="CK6" t="str">
        <f t="shared" si="0"/>
        <v xml:space="preserve">INSERT INTO SC_SystemeProduits(RefDimension,NomSysteme,typePresta,ligne,Quantite,formule,cte1,DateModif) values (11,'FV3','MATIERE',168,null,'1.92*CTE1','PERIMETRE',now());
</v>
      </c>
      <c r="CN6" t="str">
        <f t="shared" si="0"/>
        <v xml:space="preserve">INSERT INTO SC_SystemeProduits(RefDimension,NomSysteme,typePresta,ligne,Quantite,formule,cte1,DateModif) values (12,'FV3','MATIERE',168,null,'1.92*CTE1','PERIMETRE',now());
</v>
      </c>
      <c r="CQ6" t="str">
        <f t="shared" si="0"/>
        <v xml:space="preserve">INSERT INTO SC_SystemeProduits(RefDimension,NomSysteme,typePresta,ligne,Quantite,formule,cte1,DateModif) values (13,'FV3','MATIERE',168,null,'1.92*CTE1','PERIMETRE',now());
</v>
      </c>
      <c r="CT6" t="str">
        <f t="shared" si="0"/>
        <v xml:space="preserve">INSERT INTO SC_SystemeProduits(RefDimension,NomSysteme,typePresta,ligne,Quantite,formule,cte1,DateModif) values (14,'FV3','MATIERE',168,null,'1.92*CTE1','PERIMETRE',now());
</v>
      </c>
      <c r="CW6" t="str">
        <f t="shared" si="0"/>
        <v xml:space="preserve">INSERT INTO SC_SystemeProduits(RefDimension,NomSysteme,typePresta,ligne,Quantite,formule,cte1,DateModif) values (15,'FV3','MATIERE',168,null,'1.92*CTE1','PERIMETRE',now());
</v>
      </c>
      <c r="CZ6" t="str">
        <f t="shared" si="0"/>
        <v xml:space="preserve">INSERT INTO SC_SystemeProduits(RefDimension,NomSysteme,typePresta,ligne,Quantite,formule,cte1,DateModif) values (16,'FV3','MATIERE',168,null,'1.92*CTE1','PERIMETRE',now());
</v>
      </c>
      <c r="DC6" t="str">
        <f t="shared" si="0"/>
        <v xml:space="preserve">INSERT INTO SC_SystemeProduits(RefDimension,NomSysteme,typePresta,ligne,Quantite,formule,cte1,DateModif) values (17,'FV3','MATIERE',168,null,'1.92*CTE1','PERIMETRE',now());
</v>
      </c>
      <c r="DF6" t="str">
        <f t="shared" si="0"/>
        <v xml:space="preserve">INSERT INTO SC_SystemeProduits(RefDimension,NomSysteme,typePresta,ligne,Quantite,formule,cte1,DateModif) values (18,'FV3','MATIERE',168,null,'1.92*CTE1','PERIMETRE',now());
</v>
      </c>
    </row>
    <row r="7" spans="1:112" x14ac:dyDescent="0.25">
      <c r="A7" s="12">
        <f>VLOOKUP($C7,[1]MATIERES!$A$2:$K$379,11,0)</f>
        <v>300</v>
      </c>
      <c r="B7" t="s">
        <v>295</v>
      </c>
      <c r="C7" t="s">
        <v>344</v>
      </c>
      <c r="D7" t="s">
        <v>8</v>
      </c>
      <c r="E7">
        <v>12</v>
      </c>
      <c r="H7">
        <v>12</v>
      </c>
      <c r="K7">
        <v>12</v>
      </c>
      <c r="N7">
        <v>12</v>
      </c>
      <c r="Q7">
        <v>12</v>
      </c>
      <c r="T7">
        <v>12</v>
      </c>
      <c r="W7">
        <v>12</v>
      </c>
      <c r="Z7">
        <v>12</v>
      </c>
      <c r="AC7">
        <v>12</v>
      </c>
      <c r="AF7">
        <v>12</v>
      </c>
      <c r="AI7">
        <v>12</v>
      </c>
      <c r="AL7">
        <v>12</v>
      </c>
      <c r="AO7">
        <v>12</v>
      </c>
      <c r="AR7">
        <v>12</v>
      </c>
      <c r="AU7">
        <v>12</v>
      </c>
      <c r="AX7">
        <v>12</v>
      </c>
      <c r="BA7">
        <v>12</v>
      </c>
      <c r="BD7">
        <v>12</v>
      </c>
      <c r="BG7" t="str">
        <f t="shared" si="1"/>
        <v xml:space="preserve">INSERT INTO SC_SystemeProduits(RefDimension,NomSysteme,typePresta,ligne,Quantite,formule,cte1,DateModif) values (1,'FV3','MATIERE',300,12,null,null,now());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(2,'FV3','MATIERE',300,12,null,null,now());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(3,'FV3','MATIERE',300,12,null,null,now());
</v>
      </c>
      <c r="BP7" t="str">
        <f t="shared" si="0"/>
        <v xml:space="preserve">INSERT INTO SC_SystemeProduits(RefDimension,NomSysteme,typePresta,ligne,Quantite,formule,cte1,DateModif) values (4,'FV3','MATIERE',300,12,null,null,now());
</v>
      </c>
      <c r="BS7" t="str">
        <f t="shared" si="0"/>
        <v xml:space="preserve">INSERT INTO SC_SystemeProduits(RefDimension,NomSysteme,typePresta,ligne,Quantite,formule,cte1,DateModif) values (5,'FV3','MATIERE',300,12,null,null,now());
</v>
      </c>
      <c r="BV7" t="str">
        <f t="shared" si="0"/>
        <v xml:space="preserve">INSERT INTO SC_SystemeProduits(RefDimension,NomSysteme,typePresta,ligne,Quantite,formule,cte1,DateModif) values (6,'FV3','MATIERE',300,12,null,null,now());
</v>
      </c>
      <c r="BY7" t="str">
        <f t="shared" si="0"/>
        <v xml:space="preserve">INSERT INTO SC_SystemeProduits(RefDimension,NomSysteme,typePresta,ligne,Quantite,formule,cte1,DateModif) values (7,'FV3','MATIERE',300,12,null,null,now());
</v>
      </c>
      <c r="CB7" t="str">
        <f t="shared" si="0"/>
        <v xml:space="preserve">INSERT INTO SC_SystemeProduits(RefDimension,NomSysteme,typePresta,ligne,Quantite,formule,cte1,DateModif) values (8,'FV3','MATIERE',300,12,null,null,now());
</v>
      </c>
      <c r="CE7" t="str">
        <f t="shared" si="0"/>
        <v xml:space="preserve">INSERT INTO SC_SystemeProduits(RefDimension,NomSysteme,typePresta,ligne,Quantite,formule,cte1,DateModif) values (9,'FV3','MATIERE',300,12,null,null,now());
</v>
      </c>
      <c r="CH7" t="str">
        <f t="shared" si="0"/>
        <v xml:space="preserve">INSERT INTO SC_SystemeProduits(RefDimension,NomSysteme,typePresta,ligne,Quantite,formule,cte1,DateModif) values (10,'FV3','MATIERE',300,12,null,null,now());
</v>
      </c>
      <c r="CK7" t="str">
        <f t="shared" si="0"/>
        <v xml:space="preserve">INSERT INTO SC_SystemeProduits(RefDimension,NomSysteme,typePresta,ligne,Quantite,formule,cte1,DateModif) values (11,'FV3','MATIERE',300,12,null,null,now());
</v>
      </c>
      <c r="CN7" t="str">
        <f t="shared" si="0"/>
        <v xml:space="preserve">INSERT INTO SC_SystemeProduits(RefDimension,NomSysteme,typePresta,ligne,Quantite,formule,cte1,DateModif) values (12,'FV3','MATIERE',300,12,null,null,now());
</v>
      </c>
      <c r="CQ7" t="str">
        <f t="shared" si="0"/>
        <v xml:space="preserve">INSERT INTO SC_SystemeProduits(RefDimension,NomSysteme,typePresta,ligne,Quantite,formule,cte1,DateModif) values (13,'FV3','MATIERE',300,12,null,null,now());
</v>
      </c>
      <c r="CT7" t="str">
        <f t="shared" si="0"/>
        <v xml:space="preserve">INSERT INTO SC_SystemeProduits(RefDimension,NomSysteme,typePresta,ligne,Quantite,formule,cte1,DateModif) values (14,'FV3','MATIERE',300,12,null,null,now());
</v>
      </c>
      <c r="CW7" t="str">
        <f t="shared" si="0"/>
        <v xml:space="preserve">INSERT INTO SC_SystemeProduits(RefDimension,NomSysteme,typePresta,ligne,Quantite,formule,cte1,DateModif) values (15,'FV3','MATIERE',300,12,null,null,now());
</v>
      </c>
      <c r="CZ7" t="str">
        <f t="shared" si="0"/>
        <v xml:space="preserve">INSERT INTO SC_SystemeProduits(RefDimension,NomSysteme,typePresta,ligne,Quantite,formule,cte1,DateModif) values (16,'FV3','MATIERE',300,12,null,null,now());
</v>
      </c>
      <c r="DC7" t="str">
        <f t="shared" si="0"/>
        <v xml:space="preserve">INSERT INTO SC_SystemeProduits(RefDimension,NomSysteme,typePresta,ligne,Quantite,formule,cte1,DateModif) values (17,'FV3','MATIERE',300,12,null,null,now());
</v>
      </c>
      <c r="DF7" t="str">
        <f t="shared" si="0"/>
        <v xml:space="preserve">INSERT INTO SC_SystemeProduits(RefDimension,NomSysteme,typePresta,ligne,Quantite,formule,cte1,DateModif) values (18,'FV3','MATIERE',300,12,null,null,now());
</v>
      </c>
    </row>
    <row r="8" spans="1:112" x14ac:dyDescent="0.25">
      <c r="A8" s="12">
        <f>VLOOKUP($C8,[1]MATIERES!$A$2:$K$379,11,0)</f>
        <v>297</v>
      </c>
      <c r="B8" t="s">
        <v>295</v>
      </c>
      <c r="C8" t="s">
        <v>345</v>
      </c>
      <c r="D8" t="s">
        <v>8</v>
      </c>
      <c r="E8">
        <v>62.975999999999992</v>
      </c>
      <c r="F8" s="14" t="s">
        <v>695</v>
      </c>
      <c r="G8" s="14" t="s">
        <v>632</v>
      </c>
      <c r="H8">
        <v>76.8</v>
      </c>
      <c r="I8" s="14" t="s">
        <v>695</v>
      </c>
      <c r="J8" s="14" t="s">
        <v>632</v>
      </c>
      <c r="K8">
        <v>92.16</v>
      </c>
      <c r="L8" s="14" t="s">
        <v>695</v>
      </c>
      <c r="M8" s="14" t="s">
        <v>632</v>
      </c>
      <c r="N8">
        <v>99.84</v>
      </c>
      <c r="O8" s="14" t="s">
        <v>695</v>
      </c>
      <c r="P8" s="14" t="s">
        <v>632</v>
      </c>
      <c r="Q8">
        <v>107.52</v>
      </c>
      <c r="R8" s="14" t="s">
        <v>695</v>
      </c>
      <c r="S8" s="14" t="s">
        <v>632</v>
      </c>
      <c r="T8">
        <v>115.19999999999999</v>
      </c>
      <c r="U8" s="14" t="s">
        <v>695</v>
      </c>
      <c r="V8" s="14" t="s">
        <v>632</v>
      </c>
      <c r="W8">
        <v>122.88</v>
      </c>
      <c r="X8" s="14" t="s">
        <v>695</v>
      </c>
      <c r="Y8" s="14" t="s">
        <v>632</v>
      </c>
      <c r="Z8">
        <v>130.56</v>
      </c>
      <c r="AA8" s="14" t="s">
        <v>695</v>
      </c>
      <c r="AB8" s="14" t="s">
        <v>632</v>
      </c>
      <c r="AC8">
        <v>138.24</v>
      </c>
      <c r="AD8" s="14" t="s">
        <v>695</v>
      </c>
      <c r="AE8" s="14" t="s">
        <v>632</v>
      </c>
      <c r="AF8">
        <v>153.6</v>
      </c>
      <c r="AG8" s="14" t="s">
        <v>695</v>
      </c>
      <c r="AH8" s="14" t="s">
        <v>632</v>
      </c>
      <c r="AI8">
        <v>168.95999999999998</v>
      </c>
      <c r="AJ8" s="14" t="s">
        <v>695</v>
      </c>
      <c r="AK8" s="14" t="s">
        <v>632</v>
      </c>
      <c r="AL8">
        <v>176.64</v>
      </c>
      <c r="AM8" s="14" t="s">
        <v>695</v>
      </c>
      <c r="AN8" s="14" t="s">
        <v>632</v>
      </c>
      <c r="AO8">
        <v>168.95999999999998</v>
      </c>
      <c r="AP8" s="14" t="s">
        <v>695</v>
      </c>
      <c r="AQ8" s="14" t="s">
        <v>632</v>
      </c>
      <c r="AR8">
        <v>184.32</v>
      </c>
      <c r="AS8" s="14" t="s">
        <v>695</v>
      </c>
      <c r="AT8" s="14" t="s">
        <v>632</v>
      </c>
      <c r="AU8">
        <v>192</v>
      </c>
      <c r="AV8" s="14" t="s">
        <v>695</v>
      </c>
      <c r="AW8" s="14" t="s">
        <v>632</v>
      </c>
      <c r="AX8">
        <v>199.68</v>
      </c>
      <c r="AY8" s="14" t="s">
        <v>695</v>
      </c>
      <c r="AZ8" s="14" t="s">
        <v>632</v>
      </c>
      <c r="BA8">
        <v>215.04</v>
      </c>
      <c r="BB8" s="14" t="s">
        <v>695</v>
      </c>
      <c r="BC8" s="14" t="s">
        <v>632</v>
      </c>
      <c r="BD8">
        <v>199.68</v>
      </c>
      <c r="BE8" s="14" t="s">
        <v>695</v>
      </c>
      <c r="BF8" s="14" t="s">
        <v>632</v>
      </c>
      <c r="BG8" t="str">
        <f t="shared" si="1"/>
        <v xml:space="preserve">INSERT INTO SC_SystemeProduits(RefDimension,NomSysteme,typePresta,ligne,Quantite,formule,cte1,DateModif) values (1,'FV3','MATIERE',297,null,'1.92*4*CTE1','PERIMETRE',now());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(2,'FV3','MATIERE',297,null,'1.92*4*CTE1','PERIMETRE',now());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(3,'FV3','MATIERE',297,null,'1.92*4*CTE1','PERIMETRE',now());
</v>
      </c>
      <c r="BP8" t="str">
        <f t="shared" si="0"/>
        <v xml:space="preserve">INSERT INTO SC_SystemeProduits(RefDimension,NomSysteme,typePresta,ligne,Quantite,formule,cte1,DateModif) values (4,'FV3','MATIERE',297,null,'1.92*4*CTE1','PERIMETRE',now());
</v>
      </c>
      <c r="BS8" t="str">
        <f t="shared" si="0"/>
        <v xml:space="preserve">INSERT INTO SC_SystemeProduits(RefDimension,NomSysteme,typePresta,ligne,Quantite,formule,cte1,DateModif) values (5,'FV3','MATIERE',297,null,'1.92*4*CTE1','PERIMETRE',now());
</v>
      </c>
      <c r="BV8" t="str">
        <f t="shared" si="0"/>
        <v xml:space="preserve">INSERT INTO SC_SystemeProduits(RefDimension,NomSysteme,typePresta,ligne,Quantite,formule,cte1,DateModif) values (6,'FV3','MATIERE',297,null,'1.92*4*CTE1','PERIMETRE',now());
</v>
      </c>
      <c r="BY8" t="str">
        <f t="shared" si="0"/>
        <v xml:space="preserve">INSERT INTO SC_SystemeProduits(RefDimension,NomSysteme,typePresta,ligne,Quantite,formule,cte1,DateModif) values (7,'FV3','MATIERE',297,null,'1.92*4*CTE1','PERIMETRE',now());
</v>
      </c>
      <c r="CB8" t="str">
        <f t="shared" si="0"/>
        <v xml:space="preserve">INSERT INTO SC_SystemeProduits(RefDimension,NomSysteme,typePresta,ligne,Quantite,formule,cte1,DateModif) values (8,'FV3','MATIERE',297,null,'1.92*4*CTE1','PERIMETRE',now());
</v>
      </c>
      <c r="CE8" t="str">
        <f t="shared" si="0"/>
        <v xml:space="preserve">INSERT INTO SC_SystemeProduits(RefDimension,NomSysteme,typePresta,ligne,Quantite,formule,cte1,DateModif) values (9,'FV3','MATIERE',297,null,'1.92*4*CTE1','PERIMETRE',now());
</v>
      </c>
      <c r="CH8" t="str">
        <f t="shared" si="0"/>
        <v xml:space="preserve">INSERT INTO SC_SystemeProduits(RefDimension,NomSysteme,typePresta,ligne,Quantite,formule,cte1,DateModif) values (10,'FV3','MATIERE',297,null,'1.92*4*CTE1','PERIMETRE',now());
</v>
      </c>
      <c r="CK8" t="str">
        <f t="shared" si="0"/>
        <v xml:space="preserve">INSERT INTO SC_SystemeProduits(RefDimension,NomSysteme,typePresta,ligne,Quantite,formule,cte1,DateModif) values (11,'FV3','MATIERE',297,null,'1.92*4*CTE1','PERIMETRE',now());
</v>
      </c>
      <c r="CN8" t="str">
        <f t="shared" si="0"/>
        <v xml:space="preserve">INSERT INTO SC_SystemeProduits(RefDimension,NomSysteme,typePresta,ligne,Quantite,formule,cte1,DateModif) values (12,'FV3','MATIERE',297,null,'1.92*4*CTE1','PERIMETRE',now());
</v>
      </c>
      <c r="CQ8" t="str">
        <f t="shared" si="0"/>
        <v xml:space="preserve">INSERT INTO SC_SystemeProduits(RefDimension,NomSysteme,typePresta,ligne,Quantite,formule,cte1,DateModif) values (13,'FV3','MATIERE',297,null,'1.92*4*CTE1','PERIMETRE',now());
</v>
      </c>
      <c r="CT8" t="str">
        <f t="shared" si="0"/>
        <v xml:space="preserve">INSERT INTO SC_SystemeProduits(RefDimension,NomSysteme,typePresta,ligne,Quantite,formule,cte1,DateModif) values (14,'FV3','MATIERE',297,null,'1.92*4*CTE1','PERIMETRE',now());
</v>
      </c>
      <c r="CW8" t="str">
        <f t="shared" si="0"/>
        <v xml:space="preserve">INSERT INTO SC_SystemeProduits(RefDimension,NomSysteme,typePresta,ligne,Quantite,formule,cte1,DateModif) values (15,'FV3','MATIERE',297,null,'1.92*4*CTE1','PERIMETRE',now());
</v>
      </c>
      <c r="CZ8" t="str">
        <f t="shared" si="0"/>
        <v xml:space="preserve">INSERT INTO SC_SystemeProduits(RefDimension,NomSysteme,typePresta,ligne,Quantite,formule,cte1,DateModif) values (16,'FV3','MATIERE',297,null,'1.92*4*CTE1','PERIMETRE',now());
</v>
      </c>
      <c r="DC8" t="str">
        <f t="shared" si="0"/>
        <v xml:space="preserve">INSERT INTO SC_SystemeProduits(RefDimension,NomSysteme,typePresta,ligne,Quantite,formule,cte1,DateModif) values (17,'FV3','MATIERE',297,null,'1.92*4*CTE1','PERIMETRE',now());
</v>
      </c>
      <c r="DF8" t="str">
        <f t="shared" si="0"/>
        <v xml:space="preserve">INSERT INTO SC_SystemeProduits(RefDimension,NomSysteme,typePresta,ligne,Quantite,formule,cte1,DateModif) values (18,'FV3','MATIERE',297,null,'1.92*4*CTE1','PERIMETRE',now());
</v>
      </c>
    </row>
    <row r="9" spans="1:112" x14ac:dyDescent="0.25">
      <c r="D9" t="s">
        <v>286</v>
      </c>
      <c r="BG9" t="str">
        <f t="shared" si="1"/>
        <v/>
      </c>
      <c r="BH9"/>
      <c r="BI9"/>
      <c r="BJ9" t="str">
        <f t="shared" ref="BJ9:BJ23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K9"/>
      <c r="BL9"/>
      <c r="BM9" t="str">
        <f t="shared" ref="BM9:BM23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3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3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3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23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3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3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3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3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3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3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3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3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3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3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3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VLOOKUP($C11,[1]ATELIER!$A$2:$K$291,11,0)</f>
        <v>14</v>
      </c>
      <c r="B11" t="s">
        <v>298</v>
      </c>
      <c r="C11" t="s">
        <v>32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1"/>
        <v xml:space="preserve">INSERT INTO SC_SystemeProduits(RefDimension,NomSysteme,typePresta,ligne,Quantite,formule,cte1,DateModif) values (1,'FV3','MOA',14,4,null,null,now());
</v>
      </c>
      <c r="BH11"/>
      <c r="BI11"/>
      <c r="BJ11" t="str">
        <f t="shared" si="2"/>
        <v xml:space="preserve">INSERT INTO SC_SystemeProduits(RefDimension,NomSysteme,typePresta,ligne,Quantite,formule,cte1,DateModif) values (2,'FV3','MOA',14,4,null,null,now());
</v>
      </c>
      <c r="BK11"/>
      <c r="BL11"/>
      <c r="BM11" t="str">
        <f t="shared" si="3"/>
        <v xml:space="preserve">INSERT INTO SC_SystemeProduits(RefDimension,NomSysteme,typePresta,ligne,Quantite,formule,cte1,DateModif) values (3,'FV3','MOA',14,4,null,null,now());
</v>
      </c>
      <c r="BP11" t="str">
        <f t="shared" si="4"/>
        <v xml:space="preserve">INSERT INTO SC_SystemeProduits(RefDimension,NomSysteme,typePresta,ligne,Quantite,formule,cte1,DateModif) values (4,'FV3','MOA',14,4,null,null,now());
</v>
      </c>
      <c r="BS11" t="str">
        <f t="shared" si="5"/>
        <v xml:space="preserve">INSERT INTO SC_SystemeProduits(RefDimension,NomSysteme,typePresta,ligne,Quantite,formule,cte1,DateModif) values (5,'FV3','MOA',14,4,null,null,now());
</v>
      </c>
      <c r="BV11" t="str">
        <f t="shared" si="6"/>
        <v xml:space="preserve">INSERT INTO SC_SystemeProduits(RefDimension,NomSysteme,typePresta,ligne,Quantite,formule,cte1,DateModif) values (6,'FV3','MOA',14,4,null,null,now());
</v>
      </c>
      <c r="BY11" t="str">
        <f t="shared" si="7"/>
        <v xml:space="preserve">INSERT INTO SC_SystemeProduits(RefDimension,NomSysteme,typePresta,ligne,Quantite,formule,cte1,DateModif) values (7,'FV3','MOA',14,4,null,null,now());
</v>
      </c>
      <c r="CB11" t="str">
        <f t="shared" si="8"/>
        <v xml:space="preserve">INSERT INTO SC_SystemeProduits(RefDimension,NomSysteme,typePresta,ligne,Quantite,formule,cte1,DateModif) values (8,'FV3','MOA',14,4,null,null,now());
</v>
      </c>
      <c r="CE11" t="str">
        <f t="shared" si="9"/>
        <v xml:space="preserve">INSERT INTO SC_SystemeProduits(RefDimension,NomSysteme,typePresta,ligne,Quantite,formule,cte1,DateModif) values (9,'FV3','MOA',14,4,null,null,now());
</v>
      </c>
      <c r="CH11" t="str">
        <f t="shared" si="10"/>
        <v xml:space="preserve">INSERT INTO SC_SystemeProduits(RefDimension,NomSysteme,typePresta,ligne,Quantite,formule,cte1,DateModif) values (10,'FV3','MOA',14,4,null,null,now());
</v>
      </c>
      <c r="CK11" t="str">
        <f t="shared" si="11"/>
        <v xml:space="preserve">INSERT INTO SC_SystemeProduits(RefDimension,NomSysteme,typePresta,ligne,Quantite,formule,cte1,DateModif) values (11,'FV3','MOA',14,4,null,null,now());
</v>
      </c>
      <c r="CN11" t="str">
        <f t="shared" si="12"/>
        <v xml:space="preserve">INSERT INTO SC_SystemeProduits(RefDimension,NomSysteme,typePresta,ligne,Quantite,formule,cte1,DateModif) values (12,'FV3','MOA',14,4,null,null,now());
</v>
      </c>
      <c r="CQ11" t="str">
        <f t="shared" si="13"/>
        <v xml:space="preserve">INSERT INTO SC_SystemeProduits(RefDimension,NomSysteme,typePresta,ligne,Quantite,formule,cte1,DateModif) values (13,'FV3','MOA',14,4,null,null,now());
</v>
      </c>
      <c r="CT11" t="str">
        <f t="shared" si="14"/>
        <v xml:space="preserve">INSERT INTO SC_SystemeProduits(RefDimension,NomSysteme,typePresta,ligne,Quantite,formule,cte1,DateModif) values (14,'FV3','MOA',14,4,null,null,now());
</v>
      </c>
      <c r="CW11" t="str">
        <f t="shared" si="15"/>
        <v xml:space="preserve">INSERT INTO SC_SystemeProduits(RefDimension,NomSysteme,typePresta,ligne,Quantite,formule,cte1,DateModif) values (15,'FV3','MOA',14,4,null,null,now());
</v>
      </c>
      <c r="CZ11" t="str">
        <f t="shared" si="16"/>
        <v xml:space="preserve">INSERT INTO SC_SystemeProduits(RefDimension,NomSysteme,typePresta,ligne,Quantite,formule,cte1,DateModif) values (16,'FV3','MOA',14,4,null,null,now());
</v>
      </c>
      <c r="DC11" t="str">
        <f t="shared" si="17"/>
        <v xml:space="preserve">INSERT INTO SC_SystemeProduits(RefDimension,NomSysteme,typePresta,ligne,Quantite,formule,cte1,DateModif) values (17,'FV3','MOA',14,4,null,null,now());
</v>
      </c>
      <c r="DF11" t="str">
        <f t="shared" si="18"/>
        <v xml:space="preserve">INSERT INTO SC_SystemeProduits(RefDimension,NomSysteme,typePresta,ligne,Quantite,formule,cte1,DateModif) values (18,'FV3','MOA',14,4,null,null,now());
</v>
      </c>
    </row>
    <row r="12" spans="1:112" x14ac:dyDescent="0.25">
      <c r="A12" s="12">
        <f>VLOOKUP($C12,[1]ATELIER!$A$2:$K$291,11,0)</f>
        <v>16</v>
      </c>
      <c r="B12" t="s">
        <v>298</v>
      </c>
      <c r="C12" t="s">
        <v>33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1"/>
        <v xml:space="preserve">INSERT INTO SC_SystemeProduits(RefDimension,NomSysteme,typePresta,ligne,Quantite,formule,cte1,DateModif) values (1,'FV3','MOA',16,4,null,null,now());
</v>
      </c>
      <c r="BH12"/>
      <c r="BI12"/>
      <c r="BJ12" t="str">
        <f t="shared" si="2"/>
        <v xml:space="preserve">INSERT INTO SC_SystemeProduits(RefDimension,NomSysteme,typePresta,ligne,Quantite,formule,cte1,DateModif) values (2,'FV3','MOA',16,4,null,null,now());
</v>
      </c>
      <c r="BK12"/>
      <c r="BL12"/>
      <c r="BM12" t="str">
        <f t="shared" si="3"/>
        <v xml:space="preserve">INSERT INTO SC_SystemeProduits(RefDimension,NomSysteme,typePresta,ligne,Quantite,formule,cte1,DateModif) values (3,'FV3','MOA',16,4,null,null,now());
</v>
      </c>
      <c r="BP12" t="str">
        <f t="shared" si="4"/>
        <v xml:space="preserve">INSERT INTO SC_SystemeProduits(RefDimension,NomSysteme,typePresta,ligne,Quantite,formule,cte1,DateModif) values (4,'FV3','MOA',16,4,null,null,now());
</v>
      </c>
      <c r="BS12" t="str">
        <f t="shared" si="5"/>
        <v xml:space="preserve">INSERT INTO SC_SystemeProduits(RefDimension,NomSysteme,typePresta,ligne,Quantite,formule,cte1,DateModif) values (5,'FV3','MOA',16,4,null,null,now());
</v>
      </c>
      <c r="BV12" t="str">
        <f t="shared" si="6"/>
        <v xml:space="preserve">INSERT INTO SC_SystemeProduits(RefDimension,NomSysteme,typePresta,ligne,Quantite,formule,cte1,DateModif) values (6,'FV3','MOA',16,4,null,null,now());
</v>
      </c>
      <c r="BY12" t="str">
        <f t="shared" si="7"/>
        <v xml:space="preserve">INSERT INTO SC_SystemeProduits(RefDimension,NomSysteme,typePresta,ligne,Quantite,formule,cte1,DateModif) values (7,'FV3','MOA',16,4,null,null,now());
</v>
      </c>
      <c r="CB12" t="str">
        <f t="shared" si="8"/>
        <v xml:space="preserve">INSERT INTO SC_SystemeProduits(RefDimension,NomSysteme,typePresta,ligne,Quantite,formule,cte1,DateModif) values (8,'FV3','MOA',16,4,null,null,now());
</v>
      </c>
      <c r="CE12" t="str">
        <f t="shared" si="9"/>
        <v xml:space="preserve">INSERT INTO SC_SystemeProduits(RefDimension,NomSysteme,typePresta,ligne,Quantite,formule,cte1,DateModif) values (9,'FV3','MOA',16,4,null,null,now());
</v>
      </c>
      <c r="CH12" t="str">
        <f t="shared" si="10"/>
        <v xml:space="preserve">INSERT INTO SC_SystemeProduits(RefDimension,NomSysteme,typePresta,ligne,Quantite,formule,cte1,DateModif) values (10,'FV3','MOA',16,4,null,null,now());
</v>
      </c>
      <c r="CK12" t="str">
        <f t="shared" si="11"/>
        <v xml:space="preserve">INSERT INTO SC_SystemeProduits(RefDimension,NomSysteme,typePresta,ligne,Quantite,formule,cte1,DateModif) values (11,'FV3','MOA',16,4,null,null,now());
</v>
      </c>
      <c r="CN12" t="str">
        <f t="shared" si="12"/>
        <v xml:space="preserve">INSERT INTO SC_SystemeProduits(RefDimension,NomSysteme,typePresta,ligne,Quantite,formule,cte1,DateModif) values (12,'FV3','MOA',16,4,null,null,now());
</v>
      </c>
      <c r="CQ12" t="str">
        <f t="shared" si="13"/>
        <v xml:space="preserve">INSERT INTO SC_SystemeProduits(RefDimension,NomSysteme,typePresta,ligne,Quantite,formule,cte1,DateModif) values (13,'FV3','MOA',16,4,null,null,now());
</v>
      </c>
      <c r="CT12" t="str">
        <f t="shared" si="14"/>
        <v xml:space="preserve">INSERT INTO SC_SystemeProduits(RefDimension,NomSysteme,typePresta,ligne,Quantite,formule,cte1,DateModif) values (14,'FV3','MOA',16,4,null,null,now());
</v>
      </c>
      <c r="CW12" t="str">
        <f t="shared" si="15"/>
        <v xml:space="preserve">INSERT INTO SC_SystemeProduits(RefDimension,NomSysteme,typePresta,ligne,Quantite,formule,cte1,DateModif) values (15,'FV3','MOA',16,4,null,null,now());
</v>
      </c>
      <c r="CZ12" t="str">
        <f t="shared" si="16"/>
        <v xml:space="preserve">INSERT INTO SC_SystemeProduits(RefDimension,NomSysteme,typePresta,ligne,Quantite,formule,cte1,DateModif) values (16,'FV3','MOA',16,4,null,null,now());
</v>
      </c>
      <c r="DC12" t="str">
        <f t="shared" si="17"/>
        <v xml:space="preserve">INSERT INTO SC_SystemeProduits(RefDimension,NomSysteme,typePresta,ligne,Quantite,formule,cte1,DateModif) values (17,'FV3','MOA',16,4,null,null,now());
</v>
      </c>
      <c r="DF12" t="str">
        <f t="shared" si="18"/>
        <v xml:space="preserve">INSERT INTO SC_SystemeProduits(RefDimension,NomSysteme,typePresta,ligne,Quantite,formule,cte1,DateModif) values (18,'FV3','MOA',16,4,null,null,now());
</v>
      </c>
    </row>
    <row r="13" spans="1:112" x14ac:dyDescent="0.25">
      <c r="A13" s="12">
        <f>VLOOKUP($C13,[1]ATELIER!$A$2:$K$291,11,0)</f>
        <v>9</v>
      </c>
      <c r="B13" t="s">
        <v>298</v>
      </c>
      <c r="C13" t="s">
        <v>22</v>
      </c>
      <c r="D13" t="s">
        <v>8</v>
      </c>
      <c r="E13">
        <v>8.1999999999999993</v>
      </c>
      <c r="F13" s="14" t="s">
        <v>689</v>
      </c>
      <c r="G13" s="14" t="s">
        <v>632</v>
      </c>
      <c r="H13">
        <v>10</v>
      </c>
      <c r="I13" s="14" t="s">
        <v>689</v>
      </c>
      <c r="J13" s="14" t="s">
        <v>632</v>
      </c>
      <c r="K13">
        <v>12</v>
      </c>
      <c r="L13" s="14" t="s">
        <v>689</v>
      </c>
      <c r="M13" s="14" t="s">
        <v>632</v>
      </c>
      <c r="N13">
        <v>13.000000000000002</v>
      </c>
      <c r="O13" s="14" t="s">
        <v>689</v>
      </c>
      <c r="P13" s="14" t="s">
        <v>632</v>
      </c>
      <c r="Q13">
        <v>14</v>
      </c>
      <c r="R13" s="14" t="s">
        <v>689</v>
      </c>
      <c r="S13" s="14" t="s">
        <v>632</v>
      </c>
      <c r="T13">
        <v>14.999999999999998</v>
      </c>
      <c r="U13" s="14" t="s">
        <v>689</v>
      </c>
      <c r="V13" s="14" t="s">
        <v>632</v>
      </c>
      <c r="W13">
        <v>16</v>
      </c>
      <c r="X13" s="14" t="s">
        <v>689</v>
      </c>
      <c r="Y13" s="14" t="s">
        <v>632</v>
      </c>
      <c r="Z13">
        <v>17</v>
      </c>
      <c r="AA13" s="14" t="s">
        <v>689</v>
      </c>
      <c r="AB13" s="14" t="s">
        <v>632</v>
      </c>
      <c r="AC13">
        <v>18.000000000000004</v>
      </c>
      <c r="AD13" s="14" t="s">
        <v>689</v>
      </c>
      <c r="AE13" s="14" t="s">
        <v>632</v>
      </c>
      <c r="AF13">
        <v>20</v>
      </c>
      <c r="AG13" s="14" t="s">
        <v>689</v>
      </c>
      <c r="AH13" s="14" t="s">
        <v>632</v>
      </c>
      <c r="AI13">
        <v>21.999999999999996</v>
      </c>
      <c r="AJ13" s="14" t="s">
        <v>689</v>
      </c>
      <c r="AK13" s="14" t="s">
        <v>632</v>
      </c>
      <c r="AL13">
        <v>23</v>
      </c>
      <c r="AM13" s="14" t="s">
        <v>689</v>
      </c>
      <c r="AN13" s="14" t="s">
        <v>632</v>
      </c>
      <c r="AO13">
        <v>21.999999999999996</v>
      </c>
      <c r="AP13" s="14" t="s">
        <v>689</v>
      </c>
      <c r="AQ13" s="14" t="s">
        <v>632</v>
      </c>
      <c r="AR13">
        <v>24</v>
      </c>
      <c r="AS13" s="14" t="s">
        <v>689</v>
      </c>
      <c r="AT13" s="14" t="s">
        <v>632</v>
      </c>
      <c r="AU13">
        <v>25</v>
      </c>
      <c r="AV13" s="14" t="s">
        <v>689</v>
      </c>
      <c r="AW13" s="14" t="s">
        <v>632</v>
      </c>
      <c r="AX13">
        <v>26.000000000000004</v>
      </c>
      <c r="AY13" s="14" t="s">
        <v>689</v>
      </c>
      <c r="AZ13" s="14" t="s">
        <v>632</v>
      </c>
      <c r="BA13">
        <v>28</v>
      </c>
      <c r="BB13" s="14" t="s">
        <v>689</v>
      </c>
      <c r="BC13" s="14" t="s">
        <v>632</v>
      </c>
      <c r="BD13">
        <v>26.000000000000004</v>
      </c>
      <c r="BE13" s="14" t="s">
        <v>689</v>
      </c>
      <c r="BF13" s="14" t="s">
        <v>632</v>
      </c>
      <c r="BG13" t="str">
        <f t="shared" si="1"/>
        <v xml:space="preserve">INSERT INTO SC_SystemeProduits(RefDimension,NomSysteme,typePresta,ligne,Quantite,formule,cte1,DateModif) values (1,'FV3','MOA',9,null,'1*CTE1','PERIMETRE',now());
</v>
      </c>
      <c r="BH13"/>
      <c r="BI13"/>
      <c r="BJ13" t="str">
        <f t="shared" si="2"/>
        <v xml:space="preserve">INSERT INTO SC_SystemeProduits(RefDimension,NomSysteme,typePresta,ligne,Quantite,formule,cte1,DateModif) values (2,'FV3','MOA',9,null,'1*CTE1','PERIMETRE',now());
</v>
      </c>
      <c r="BK13"/>
      <c r="BL13"/>
      <c r="BM13" t="str">
        <f t="shared" si="3"/>
        <v xml:space="preserve">INSERT INTO SC_SystemeProduits(RefDimension,NomSysteme,typePresta,ligne,Quantite,formule,cte1,DateModif) values (3,'FV3','MOA',9,null,'1*CTE1','PERIMETRE',now());
</v>
      </c>
      <c r="BP13" t="str">
        <f t="shared" si="4"/>
        <v xml:space="preserve">INSERT INTO SC_SystemeProduits(RefDimension,NomSysteme,typePresta,ligne,Quantite,formule,cte1,DateModif) values (4,'FV3','MOA',9,null,'1*CTE1','PERIMETRE',now());
</v>
      </c>
      <c r="BS13" t="str">
        <f t="shared" si="5"/>
        <v xml:space="preserve">INSERT INTO SC_SystemeProduits(RefDimension,NomSysteme,typePresta,ligne,Quantite,formule,cte1,DateModif) values (5,'FV3','MOA',9,null,'1*CTE1','PERIMETRE',now());
</v>
      </c>
      <c r="BV13" t="str">
        <f t="shared" si="6"/>
        <v xml:space="preserve">INSERT INTO SC_SystemeProduits(RefDimension,NomSysteme,typePresta,ligne,Quantite,formule,cte1,DateModif) values (6,'FV3','MOA',9,null,'1*CTE1','PERIMETRE',now());
</v>
      </c>
      <c r="BY13" t="str">
        <f t="shared" si="7"/>
        <v xml:space="preserve">INSERT INTO SC_SystemeProduits(RefDimension,NomSysteme,typePresta,ligne,Quantite,formule,cte1,DateModif) values (7,'FV3','MOA',9,null,'1*CTE1','PERIMETRE',now());
</v>
      </c>
      <c r="CB13" t="str">
        <f t="shared" si="8"/>
        <v xml:space="preserve">INSERT INTO SC_SystemeProduits(RefDimension,NomSysteme,typePresta,ligne,Quantite,formule,cte1,DateModif) values (8,'FV3','MOA',9,null,'1*CTE1','PERIMETRE',now());
</v>
      </c>
      <c r="CE13" t="str">
        <f t="shared" si="9"/>
        <v xml:space="preserve">INSERT INTO SC_SystemeProduits(RefDimension,NomSysteme,typePresta,ligne,Quantite,formule,cte1,DateModif) values (9,'FV3','MOA',9,null,'1*CTE1','PERIMETRE',now());
</v>
      </c>
      <c r="CH13" t="str">
        <f t="shared" si="10"/>
        <v xml:space="preserve">INSERT INTO SC_SystemeProduits(RefDimension,NomSysteme,typePresta,ligne,Quantite,formule,cte1,DateModif) values (10,'FV3','MOA',9,null,'1*CTE1','PERIMETRE',now());
</v>
      </c>
      <c r="CK13" t="str">
        <f t="shared" si="11"/>
        <v xml:space="preserve">INSERT INTO SC_SystemeProduits(RefDimension,NomSysteme,typePresta,ligne,Quantite,formule,cte1,DateModif) values (11,'FV3','MOA',9,null,'1*CTE1','PERIMETRE',now());
</v>
      </c>
      <c r="CN13" t="str">
        <f t="shared" si="12"/>
        <v xml:space="preserve">INSERT INTO SC_SystemeProduits(RefDimension,NomSysteme,typePresta,ligne,Quantite,formule,cte1,DateModif) values (12,'FV3','MOA',9,null,'1*CTE1','PERIMETRE',now());
</v>
      </c>
      <c r="CQ13" t="str">
        <f t="shared" si="13"/>
        <v xml:space="preserve">INSERT INTO SC_SystemeProduits(RefDimension,NomSysteme,typePresta,ligne,Quantite,formule,cte1,DateModif) values (13,'FV3','MOA',9,null,'1*CTE1','PERIMETRE',now());
</v>
      </c>
      <c r="CT13" t="str">
        <f t="shared" si="14"/>
        <v xml:space="preserve">INSERT INTO SC_SystemeProduits(RefDimension,NomSysteme,typePresta,ligne,Quantite,formule,cte1,DateModif) values (14,'FV3','MOA',9,null,'1*CTE1','PERIMETRE',now());
</v>
      </c>
      <c r="CW13" t="str">
        <f t="shared" si="15"/>
        <v xml:space="preserve">INSERT INTO SC_SystemeProduits(RefDimension,NomSysteme,typePresta,ligne,Quantite,formule,cte1,DateModif) values (15,'FV3','MOA',9,null,'1*CTE1','PERIMETRE',now());
</v>
      </c>
      <c r="CZ13" t="str">
        <f t="shared" si="16"/>
        <v xml:space="preserve">INSERT INTO SC_SystemeProduits(RefDimension,NomSysteme,typePresta,ligne,Quantite,formule,cte1,DateModif) values (16,'FV3','MOA',9,null,'1*CTE1','PERIMETRE',now());
</v>
      </c>
      <c r="DC13" t="str">
        <f t="shared" si="17"/>
        <v xml:space="preserve">INSERT INTO SC_SystemeProduits(RefDimension,NomSysteme,typePresta,ligne,Quantite,formule,cte1,DateModif) values (17,'FV3','MOA',9,null,'1*CTE1','PERIMETRE',now());
</v>
      </c>
      <c r="DF13" t="str">
        <f t="shared" si="18"/>
        <v xml:space="preserve">INSERT INTO SC_SystemeProduits(RefDimension,NomSysteme,typePresta,ligne,Quantite,formule,cte1,DateModif) values (18,'FV3','MOA',9,null,'1*CTE1','PERIMETRE',now());
</v>
      </c>
    </row>
    <row r="14" spans="1:112" x14ac:dyDescent="0.25">
      <c r="A14" s="12">
        <f>VLOOKUP($C14,[1]ATELIER!$A$2:$K$291,11,0)</f>
        <v>11</v>
      </c>
      <c r="B14" t="s">
        <v>298</v>
      </c>
      <c r="C14" t="s">
        <v>26</v>
      </c>
      <c r="D14" t="s">
        <v>8</v>
      </c>
      <c r="E14">
        <v>32.799999999999997</v>
      </c>
      <c r="F14" s="14" t="s">
        <v>696</v>
      </c>
      <c r="G14" s="14" t="s">
        <v>632</v>
      </c>
      <c r="H14">
        <v>40</v>
      </c>
      <c r="I14" s="14" t="s">
        <v>696</v>
      </c>
      <c r="J14" s="14" t="s">
        <v>632</v>
      </c>
      <c r="K14">
        <v>48</v>
      </c>
      <c r="L14" s="14" t="s">
        <v>696</v>
      </c>
      <c r="M14" s="14" t="s">
        <v>632</v>
      </c>
      <c r="N14">
        <v>52.000000000000007</v>
      </c>
      <c r="O14" s="14" t="s">
        <v>696</v>
      </c>
      <c r="P14" s="14" t="s">
        <v>632</v>
      </c>
      <c r="Q14">
        <v>56</v>
      </c>
      <c r="R14" s="14" t="s">
        <v>696</v>
      </c>
      <c r="S14" s="14" t="s">
        <v>632</v>
      </c>
      <c r="T14">
        <v>59.999999999999993</v>
      </c>
      <c r="U14" s="14" t="s">
        <v>696</v>
      </c>
      <c r="V14" s="14" t="s">
        <v>632</v>
      </c>
      <c r="W14">
        <v>64</v>
      </c>
      <c r="X14" s="14" t="s">
        <v>696</v>
      </c>
      <c r="Y14" s="14" t="s">
        <v>632</v>
      </c>
      <c r="Z14">
        <v>68</v>
      </c>
      <c r="AA14" s="14" t="s">
        <v>696</v>
      </c>
      <c r="AB14" s="14" t="s">
        <v>632</v>
      </c>
      <c r="AC14">
        <v>72.000000000000014</v>
      </c>
      <c r="AD14" s="14" t="s">
        <v>696</v>
      </c>
      <c r="AE14" s="14" t="s">
        <v>632</v>
      </c>
      <c r="AF14">
        <v>80</v>
      </c>
      <c r="AG14" s="14" t="s">
        <v>696</v>
      </c>
      <c r="AH14" s="14" t="s">
        <v>632</v>
      </c>
      <c r="AI14">
        <v>87.999999999999986</v>
      </c>
      <c r="AJ14" s="14" t="s">
        <v>696</v>
      </c>
      <c r="AK14" s="14" t="s">
        <v>632</v>
      </c>
      <c r="AL14">
        <v>92</v>
      </c>
      <c r="AM14" s="14" t="s">
        <v>696</v>
      </c>
      <c r="AN14" s="14" t="s">
        <v>632</v>
      </c>
      <c r="AO14">
        <v>87.999999999999986</v>
      </c>
      <c r="AP14" s="14" t="s">
        <v>696</v>
      </c>
      <c r="AQ14" s="14" t="s">
        <v>632</v>
      </c>
      <c r="AR14">
        <v>96</v>
      </c>
      <c r="AS14" s="14" t="s">
        <v>696</v>
      </c>
      <c r="AT14" s="14" t="s">
        <v>632</v>
      </c>
      <c r="AU14">
        <v>100</v>
      </c>
      <c r="AV14" s="14" t="s">
        <v>696</v>
      </c>
      <c r="AW14" s="14" t="s">
        <v>632</v>
      </c>
      <c r="AX14">
        <v>104.00000000000001</v>
      </c>
      <c r="AY14" s="14" t="s">
        <v>696</v>
      </c>
      <c r="AZ14" s="14" t="s">
        <v>632</v>
      </c>
      <c r="BA14">
        <v>112</v>
      </c>
      <c r="BB14" s="14" t="s">
        <v>696</v>
      </c>
      <c r="BC14" s="14" t="s">
        <v>632</v>
      </c>
      <c r="BD14">
        <v>104.00000000000001</v>
      </c>
      <c r="BE14" s="14" t="s">
        <v>696</v>
      </c>
      <c r="BF14" s="14" t="s">
        <v>632</v>
      </c>
      <c r="BG14" t="str">
        <f t="shared" si="1"/>
        <v xml:space="preserve">INSERT INTO SC_SystemeProduits(RefDimension,NomSysteme,typePresta,ligne,Quantite,formule,cte1,DateModif) values (1,'FV3','MOA',11,null,'4*CTE1','PERIMETRE',now());
</v>
      </c>
      <c r="BH14"/>
      <c r="BI14"/>
      <c r="BJ14" t="str">
        <f t="shared" si="2"/>
        <v xml:space="preserve">INSERT INTO SC_SystemeProduits(RefDimension,NomSysteme,typePresta,ligne,Quantite,formule,cte1,DateModif) values (2,'FV3','MOA',11,null,'4*CTE1','PERIMETRE',now());
</v>
      </c>
      <c r="BK14"/>
      <c r="BL14"/>
      <c r="BM14" t="str">
        <f t="shared" si="3"/>
        <v xml:space="preserve">INSERT INTO SC_SystemeProduits(RefDimension,NomSysteme,typePresta,ligne,Quantite,formule,cte1,DateModif) values (3,'FV3','MOA',11,null,'4*CTE1','PERIMETRE',now());
</v>
      </c>
      <c r="BP14" t="str">
        <f t="shared" si="4"/>
        <v xml:space="preserve">INSERT INTO SC_SystemeProduits(RefDimension,NomSysteme,typePresta,ligne,Quantite,formule,cte1,DateModif) values (4,'FV3','MOA',11,null,'4*CTE1','PERIMETRE',now());
</v>
      </c>
      <c r="BS14" t="str">
        <f t="shared" si="5"/>
        <v xml:space="preserve">INSERT INTO SC_SystemeProduits(RefDimension,NomSysteme,typePresta,ligne,Quantite,formule,cte1,DateModif) values (5,'FV3','MOA',11,null,'4*CTE1','PERIMETRE',now());
</v>
      </c>
      <c r="BV14" t="str">
        <f t="shared" si="6"/>
        <v xml:space="preserve">INSERT INTO SC_SystemeProduits(RefDimension,NomSysteme,typePresta,ligne,Quantite,formule,cte1,DateModif) values (6,'FV3','MOA',11,null,'4*CTE1','PERIMETRE',now());
</v>
      </c>
      <c r="BY14" t="str">
        <f t="shared" si="7"/>
        <v xml:space="preserve">INSERT INTO SC_SystemeProduits(RefDimension,NomSysteme,typePresta,ligne,Quantite,formule,cte1,DateModif) values (7,'FV3','MOA',11,null,'4*CTE1','PERIMETRE',now());
</v>
      </c>
      <c r="CB14" t="str">
        <f t="shared" si="8"/>
        <v xml:space="preserve">INSERT INTO SC_SystemeProduits(RefDimension,NomSysteme,typePresta,ligne,Quantite,formule,cte1,DateModif) values (8,'FV3','MOA',11,null,'4*CTE1','PERIMETRE',now());
</v>
      </c>
      <c r="CE14" t="str">
        <f t="shared" si="9"/>
        <v xml:space="preserve">INSERT INTO SC_SystemeProduits(RefDimension,NomSysteme,typePresta,ligne,Quantite,formule,cte1,DateModif) values (9,'FV3','MOA',11,null,'4*CTE1','PERIMETRE',now());
</v>
      </c>
      <c r="CH14" t="str">
        <f t="shared" si="10"/>
        <v xml:space="preserve">INSERT INTO SC_SystemeProduits(RefDimension,NomSysteme,typePresta,ligne,Quantite,formule,cte1,DateModif) values (10,'FV3','MOA',11,null,'4*CTE1','PERIMETRE',now());
</v>
      </c>
      <c r="CK14" t="str">
        <f t="shared" si="11"/>
        <v xml:space="preserve">INSERT INTO SC_SystemeProduits(RefDimension,NomSysteme,typePresta,ligne,Quantite,formule,cte1,DateModif) values (11,'FV3','MOA',11,null,'4*CTE1','PERIMETRE',now());
</v>
      </c>
      <c r="CN14" t="str">
        <f t="shared" si="12"/>
        <v xml:space="preserve">INSERT INTO SC_SystemeProduits(RefDimension,NomSysteme,typePresta,ligne,Quantite,formule,cte1,DateModif) values (12,'FV3','MOA',11,null,'4*CTE1','PERIMETRE',now());
</v>
      </c>
      <c r="CQ14" t="str">
        <f t="shared" si="13"/>
        <v xml:space="preserve">INSERT INTO SC_SystemeProduits(RefDimension,NomSysteme,typePresta,ligne,Quantite,formule,cte1,DateModif) values (13,'FV3','MOA',11,null,'4*CTE1','PERIMETRE',now());
</v>
      </c>
      <c r="CT14" t="str">
        <f t="shared" si="14"/>
        <v xml:space="preserve">INSERT INTO SC_SystemeProduits(RefDimension,NomSysteme,typePresta,ligne,Quantite,formule,cte1,DateModif) values (14,'FV3','MOA',11,null,'4*CTE1','PERIMETRE',now());
</v>
      </c>
      <c r="CW14" t="str">
        <f t="shared" si="15"/>
        <v xml:space="preserve">INSERT INTO SC_SystemeProduits(RefDimension,NomSysteme,typePresta,ligne,Quantite,formule,cte1,DateModif) values (15,'FV3','MOA',11,null,'4*CTE1','PERIMETRE',now());
</v>
      </c>
      <c r="CZ14" t="str">
        <f t="shared" si="16"/>
        <v xml:space="preserve">INSERT INTO SC_SystemeProduits(RefDimension,NomSysteme,typePresta,ligne,Quantite,formule,cte1,DateModif) values (16,'FV3','MOA',11,null,'4*CTE1','PERIMETRE',now());
</v>
      </c>
      <c r="DC14" t="str">
        <f t="shared" si="17"/>
        <v xml:space="preserve">INSERT INTO SC_SystemeProduits(RefDimension,NomSysteme,typePresta,ligne,Quantite,formule,cte1,DateModif) values (17,'FV3','MOA',11,null,'4*CTE1','PERIMETRE',now());
</v>
      </c>
      <c r="DF14" t="str">
        <f t="shared" si="18"/>
        <v xml:space="preserve">INSERT INTO SC_SystemeProduits(RefDimension,NomSysteme,typePresta,ligne,Quantite,formule,cte1,DateModif) values (18,'FV3','MOA',11,null,'4*CTE1','PERIMETRE',now());
</v>
      </c>
    </row>
    <row r="15" spans="1:112" x14ac:dyDescent="0.25">
      <c r="D15" t="s">
        <v>286</v>
      </c>
      <c r="BG15" t="str">
        <f t="shared" si="1"/>
        <v/>
      </c>
      <c r="BH15"/>
      <c r="BI15"/>
      <c r="BJ15" t="str">
        <f t="shared" si="2"/>
        <v/>
      </c>
      <c r="BK15"/>
      <c r="BL15"/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BG16" t="str">
        <f t="shared" si="1"/>
        <v/>
      </c>
      <c r="BH16"/>
      <c r="BI16"/>
      <c r="BJ16" t="str">
        <f t="shared" si="2"/>
        <v/>
      </c>
      <c r="BK16"/>
      <c r="BL16"/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VLOOKUP($C17,[1]CHANTIER!$A$2:$K$291,11,0)</f>
        <v>37</v>
      </c>
      <c r="B17" t="s">
        <v>299</v>
      </c>
      <c r="C17" t="s">
        <v>138</v>
      </c>
      <c r="D17" t="s">
        <v>42</v>
      </c>
      <c r="E17">
        <v>9.02</v>
      </c>
      <c r="F17" s="14" t="s">
        <v>644</v>
      </c>
      <c r="G17" s="14" t="s">
        <v>632</v>
      </c>
      <c r="H17">
        <v>11</v>
      </c>
      <c r="I17" s="14" t="s">
        <v>644</v>
      </c>
      <c r="J17" s="14" t="s">
        <v>632</v>
      </c>
      <c r="K17">
        <v>13.200000000000001</v>
      </c>
      <c r="L17" s="14" t="s">
        <v>644</v>
      </c>
      <c r="M17" s="14" t="s">
        <v>632</v>
      </c>
      <c r="N17">
        <v>14.3</v>
      </c>
      <c r="O17" s="14" t="s">
        <v>644</v>
      </c>
      <c r="P17" s="14" t="s">
        <v>632</v>
      </c>
      <c r="Q17">
        <v>15.400000000000002</v>
      </c>
      <c r="R17" s="14" t="s">
        <v>644</v>
      </c>
      <c r="S17" s="14" t="s">
        <v>632</v>
      </c>
      <c r="T17">
        <v>16.5</v>
      </c>
      <c r="U17" s="14" t="s">
        <v>644</v>
      </c>
      <c r="V17" s="14" t="s">
        <v>632</v>
      </c>
      <c r="W17">
        <v>17.600000000000001</v>
      </c>
      <c r="X17" s="14" t="s">
        <v>644</v>
      </c>
      <c r="Y17" s="14" t="s">
        <v>632</v>
      </c>
      <c r="Z17">
        <v>18.700000000000003</v>
      </c>
      <c r="AA17" s="14" t="s">
        <v>644</v>
      </c>
      <c r="AB17" s="14" t="s">
        <v>632</v>
      </c>
      <c r="AC17">
        <v>19.8</v>
      </c>
      <c r="AD17" s="14" t="s">
        <v>644</v>
      </c>
      <c r="AE17" s="14" t="s">
        <v>632</v>
      </c>
      <c r="AF17">
        <v>22</v>
      </c>
      <c r="AG17" s="14" t="s">
        <v>644</v>
      </c>
      <c r="AH17" s="14" t="s">
        <v>632</v>
      </c>
      <c r="AI17">
        <v>24.200000000000003</v>
      </c>
      <c r="AJ17" s="14" t="s">
        <v>644</v>
      </c>
      <c r="AK17" s="14" t="s">
        <v>632</v>
      </c>
      <c r="AL17">
        <v>25.3</v>
      </c>
      <c r="AM17" s="14" t="s">
        <v>644</v>
      </c>
      <c r="AN17" s="14" t="s">
        <v>632</v>
      </c>
      <c r="AO17">
        <v>24.200000000000003</v>
      </c>
      <c r="AP17" s="14" t="s">
        <v>644</v>
      </c>
      <c r="AQ17" s="14" t="s">
        <v>632</v>
      </c>
      <c r="AR17">
        <v>26.400000000000002</v>
      </c>
      <c r="AS17" s="14" t="s">
        <v>644</v>
      </c>
      <c r="AT17" s="14" t="s">
        <v>632</v>
      </c>
      <c r="AU17">
        <v>27.500000000000004</v>
      </c>
      <c r="AV17" s="14" t="s">
        <v>644</v>
      </c>
      <c r="AW17" s="14" t="s">
        <v>632</v>
      </c>
      <c r="AX17">
        <v>28.6</v>
      </c>
      <c r="AY17" s="14" t="s">
        <v>644</v>
      </c>
      <c r="AZ17" s="14" t="s">
        <v>632</v>
      </c>
      <c r="BA17">
        <v>30.800000000000004</v>
      </c>
      <c r="BB17" s="14" t="s">
        <v>644</v>
      </c>
      <c r="BC17" s="14" t="s">
        <v>632</v>
      </c>
      <c r="BD17">
        <v>28.6</v>
      </c>
      <c r="BE17" s="14" t="s">
        <v>644</v>
      </c>
      <c r="BF17" s="14" t="s">
        <v>632</v>
      </c>
      <c r="BG17" t="str">
        <f t="shared" si="1"/>
        <v xml:space="preserve">INSERT INTO SC_SystemeProduits(RefDimension,NomSysteme,typePresta,ligne,Quantite,formule,cte1,DateModif) values (1,'FV3','MOC',37,null,'1.1*CTE1','PERIMETRE',now());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(2,'FV3','MOC',37,null,'1.1*CTE1','PERIMETRE',now());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(3,'FV3','MOC',37,null,'1.1*CTE1','PERIMETRE',now());
</v>
      </c>
      <c r="BP17" t="str">
        <f t="shared" si="4"/>
        <v xml:space="preserve">INSERT INTO SC_SystemeProduits(RefDimension,NomSysteme,typePresta,ligne,Quantite,formule,cte1,DateModif) values (4,'FV3','MOC',37,null,'1.1*CTE1','PERIMETRE',now());
</v>
      </c>
      <c r="BS17" t="str">
        <f t="shared" si="5"/>
        <v xml:space="preserve">INSERT INTO SC_SystemeProduits(RefDimension,NomSysteme,typePresta,ligne,Quantite,formule,cte1,DateModif) values (5,'FV3','MOC',37,null,'1.1*CTE1','PERIMETRE',now());
</v>
      </c>
      <c r="BV17" t="str">
        <f t="shared" si="6"/>
        <v xml:space="preserve">INSERT INTO SC_SystemeProduits(RefDimension,NomSysteme,typePresta,ligne,Quantite,formule,cte1,DateModif) values (6,'FV3','MOC',37,null,'1.1*CTE1','PERIMETRE',now());
</v>
      </c>
      <c r="BY17" t="str">
        <f t="shared" si="7"/>
        <v xml:space="preserve">INSERT INTO SC_SystemeProduits(RefDimension,NomSysteme,typePresta,ligne,Quantite,formule,cte1,DateModif) values (7,'FV3','MOC',37,null,'1.1*CTE1','PERIMETRE',now());
</v>
      </c>
      <c r="CB17" t="str">
        <f t="shared" si="8"/>
        <v xml:space="preserve">INSERT INTO SC_SystemeProduits(RefDimension,NomSysteme,typePresta,ligne,Quantite,formule,cte1,DateModif) values (8,'FV3','MOC',37,null,'1.1*CTE1','PERIMETRE',now());
</v>
      </c>
      <c r="CE17" t="str">
        <f t="shared" si="9"/>
        <v xml:space="preserve">INSERT INTO SC_SystemeProduits(RefDimension,NomSysteme,typePresta,ligne,Quantite,formule,cte1,DateModif) values (9,'FV3','MOC',37,null,'1.1*CTE1','PERIMETRE',now());
</v>
      </c>
      <c r="CH17" t="str">
        <f t="shared" si="10"/>
        <v xml:space="preserve">INSERT INTO SC_SystemeProduits(RefDimension,NomSysteme,typePresta,ligne,Quantite,formule,cte1,DateModif) values (10,'FV3','MOC',37,null,'1.1*CTE1','PERIMETRE',now());
</v>
      </c>
      <c r="CK17" t="str">
        <f t="shared" si="11"/>
        <v xml:space="preserve">INSERT INTO SC_SystemeProduits(RefDimension,NomSysteme,typePresta,ligne,Quantite,formule,cte1,DateModif) values (11,'FV3','MOC',37,null,'1.1*CTE1','PERIMETRE',now());
</v>
      </c>
      <c r="CN17" t="str">
        <f t="shared" si="12"/>
        <v xml:space="preserve">INSERT INTO SC_SystemeProduits(RefDimension,NomSysteme,typePresta,ligne,Quantite,formule,cte1,DateModif) values (12,'FV3','MOC',37,null,'1.1*CTE1','PERIMETRE',now());
</v>
      </c>
      <c r="CQ17" t="str">
        <f t="shared" si="13"/>
        <v xml:space="preserve">INSERT INTO SC_SystemeProduits(RefDimension,NomSysteme,typePresta,ligne,Quantite,formule,cte1,DateModif) values (13,'FV3','MOC',37,null,'1.1*CTE1','PERIMETRE',now());
</v>
      </c>
      <c r="CT17" t="str">
        <f t="shared" si="14"/>
        <v xml:space="preserve">INSERT INTO SC_SystemeProduits(RefDimension,NomSysteme,typePresta,ligne,Quantite,formule,cte1,DateModif) values (14,'FV3','MOC',37,null,'1.1*CTE1','PERIMETRE',now());
</v>
      </c>
      <c r="CW17" t="str">
        <f t="shared" si="15"/>
        <v xml:space="preserve">INSERT INTO SC_SystemeProduits(RefDimension,NomSysteme,typePresta,ligne,Quantite,formule,cte1,DateModif) values (15,'FV3','MOC',37,null,'1.1*CTE1','PERIMETRE',now());
</v>
      </c>
      <c r="CZ17" t="str">
        <f t="shared" si="16"/>
        <v xml:space="preserve">INSERT INTO SC_SystemeProduits(RefDimension,NomSysteme,typePresta,ligne,Quantite,formule,cte1,DateModif) values (16,'FV3','MOC',37,null,'1.1*CTE1','PERIMETRE',now());
</v>
      </c>
      <c r="DC17" t="str">
        <f t="shared" si="17"/>
        <v xml:space="preserve">INSERT INTO SC_SystemeProduits(RefDimension,NomSysteme,typePresta,ligne,Quantite,formule,cte1,DateModif) values (17,'FV3','MOC',37,null,'1.1*CTE1','PERIMETRE',now());
</v>
      </c>
      <c r="DF17" t="str">
        <f t="shared" si="18"/>
        <v xml:space="preserve">INSERT INTO SC_SystemeProduits(RefDimension,NomSysteme,typePresta,ligne,Quantite,formule,cte1,DateModif) values (18,'FV3','MOC',37,null,'1.1*CTE1','PERIMETRE',now());
</v>
      </c>
    </row>
    <row r="18" spans="1:110" x14ac:dyDescent="0.25">
      <c r="A18" s="12">
        <f>VLOOKUP($C18,[1]CHANTIER!$A$2:$K$291,11,0)</f>
        <v>39</v>
      </c>
      <c r="B18" t="s">
        <v>299</v>
      </c>
      <c r="C18" t="s">
        <v>140</v>
      </c>
      <c r="D18" t="s">
        <v>42</v>
      </c>
      <c r="E18">
        <v>1</v>
      </c>
      <c r="H18">
        <v>1</v>
      </c>
      <c r="K18">
        <v>1</v>
      </c>
      <c r="N18">
        <v>1</v>
      </c>
      <c r="Q18">
        <v>1</v>
      </c>
      <c r="T18">
        <v>1</v>
      </c>
      <c r="W18">
        <v>1</v>
      </c>
      <c r="Z18">
        <v>1</v>
      </c>
      <c r="AC18">
        <v>1</v>
      </c>
      <c r="AF18">
        <v>1</v>
      </c>
      <c r="AI18">
        <v>1</v>
      </c>
      <c r="AL18">
        <v>1</v>
      </c>
      <c r="AO18">
        <v>1</v>
      </c>
      <c r="AR18">
        <v>1</v>
      </c>
      <c r="AU18">
        <v>1</v>
      </c>
      <c r="AX18">
        <v>1</v>
      </c>
      <c r="BA18">
        <v>1</v>
      </c>
      <c r="BD18">
        <v>1</v>
      </c>
      <c r="BG18" t="str">
        <f t="shared" si="1"/>
        <v xml:space="preserve">INSERT INTO SC_SystemeProduits(RefDimension,NomSysteme,typePresta,ligne,Quantite,formule,cte1,DateModif) values (1,'FV3','MOC',39,1,null,null,now());
</v>
      </c>
      <c r="BH18"/>
      <c r="BI18"/>
      <c r="BJ18" t="str">
        <f t="shared" si="2"/>
        <v xml:space="preserve">INSERT INTO SC_SystemeProduits(RefDimension,NomSysteme,typePresta,ligne,Quantite,formule,cte1,DateModif) values (2,'FV3','MOC',39,1,null,null,now());
</v>
      </c>
      <c r="BK18"/>
      <c r="BL18"/>
      <c r="BM18" t="str">
        <f t="shared" si="3"/>
        <v xml:space="preserve">INSERT INTO SC_SystemeProduits(RefDimension,NomSysteme,typePresta,ligne,Quantite,formule,cte1,DateModif) values (3,'FV3','MOC',39,1,null,null,now());
</v>
      </c>
      <c r="BP18" t="str">
        <f t="shared" si="4"/>
        <v xml:space="preserve">INSERT INTO SC_SystemeProduits(RefDimension,NomSysteme,typePresta,ligne,Quantite,formule,cte1,DateModif) values (4,'FV3','MOC',39,1,null,null,now());
</v>
      </c>
      <c r="BS18" t="str">
        <f t="shared" si="5"/>
        <v xml:space="preserve">INSERT INTO SC_SystemeProduits(RefDimension,NomSysteme,typePresta,ligne,Quantite,formule,cte1,DateModif) values (5,'FV3','MOC',39,1,null,null,now());
</v>
      </c>
      <c r="BV18" t="str">
        <f t="shared" si="6"/>
        <v xml:space="preserve">INSERT INTO SC_SystemeProduits(RefDimension,NomSysteme,typePresta,ligne,Quantite,formule,cte1,DateModif) values (6,'FV3','MOC',39,1,null,null,now());
</v>
      </c>
      <c r="BY18" t="str">
        <f t="shared" si="7"/>
        <v xml:space="preserve">INSERT INTO SC_SystemeProduits(RefDimension,NomSysteme,typePresta,ligne,Quantite,formule,cte1,DateModif) values (7,'FV3','MOC',39,1,null,null,now());
</v>
      </c>
      <c r="CB18" t="str">
        <f t="shared" si="8"/>
        <v xml:space="preserve">INSERT INTO SC_SystemeProduits(RefDimension,NomSysteme,typePresta,ligne,Quantite,formule,cte1,DateModif) values (8,'FV3','MOC',39,1,null,null,now());
</v>
      </c>
      <c r="CE18" t="str">
        <f t="shared" si="9"/>
        <v xml:space="preserve">INSERT INTO SC_SystemeProduits(RefDimension,NomSysteme,typePresta,ligne,Quantite,formule,cte1,DateModif) values (9,'FV3','MOC',39,1,null,null,now());
</v>
      </c>
      <c r="CH18" t="str">
        <f t="shared" si="10"/>
        <v xml:space="preserve">INSERT INTO SC_SystemeProduits(RefDimension,NomSysteme,typePresta,ligne,Quantite,formule,cte1,DateModif) values (10,'FV3','MOC',39,1,null,null,now());
</v>
      </c>
      <c r="CK18" t="str">
        <f t="shared" si="11"/>
        <v xml:space="preserve">INSERT INTO SC_SystemeProduits(RefDimension,NomSysteme,typePresta,ligne,Quantite,formule,cte1,DateModif) values (11,'FV3','MOC',39,1,null,null,now());
</v>
      </c>
      <c r="CN18" t="str">
        <f t="shared" si="12"/>
        <v xml:space="preserve">INSERT INTO SC_SystemeProduits(RefDimension,NomSysteme,typePresta,ligne,Quantite,formule,cte1,DateModif) values (12,'FV3','MOC',39,1,null,null,now());
</v>
      </c>
      <c r="CQ18" t="str">
        <f t="shared" si="13"/>
        <v xml:space="preserve">INSERT INTO SC_SystemeProduits(RefDimension,NomSysteme,typePresta,ligne,Quantite,formule,cte1,DateModif) values (13,'FV3','MOC',39,1,null,null,now());
</v>
      </c>
      <c r="CT18" t="str">
        <f t="shared" si="14"/>
        <v xml:space="preserve">INSERT INTO SC_SystemeProduits(RefDimension,NomSysteme,typePresta,ligne,Quantite,formule,cte1,DateModif) values (14,'FV3','MOC',39,1,null,null,now());
</v>
      </c>
      <c r="CW18" t="str">
        <f t="shared" si="15"/>
        <v xml:space="preserve">INSERT INTO SC_SystemeProduits(RefDimension,NomSysteme,typePresta,ligne,Quantite,formule,cte1,DateModif) values (15,'FV3','MOC',39,1,null,null,now());
</v>
      </c>
      <c r="CZ18" t="str">
        <f t="shared" si="16"/>
        <v xml:space="preserve">INSERT INTO SC_SystemeProduits(RefDimension,NomSysteme,typePresta,ligne,Quantite,formule,cte1,DateModif) values (16,'FV3','MOC',39,1,null,null,now());
</v>
      </c>
      <c r="DC18" t="str">
        <f t="shared" si="17"/>
        <v xml:space="preserve">INSERT INTO SC_SystemeProduits(RefDimension,NomSysteme,typePresta,ligne,Quantite,formule,cte1,DateModif) values (17,'FV3','MOC',39,1,null,null,now());
</v>
      </c>
      <c r="DF18" t="str">
        <f t="shared" si="18"/>
        <v xml:space="preserve">INSERT INTO SC_SystemeProduits(RefDimension,NomSysteme,typePresta,ligne,Quantite,formule,cte1,DateModif) values (18,'FV3','MOC',39,1,null,null,now());
</v>
      </c>
    </row>
    <row r="19" spans="1:110" x14ac:dyDescent="0.25">
      <c r="A19" s="12">
        <f>VLOOKUP($C19,[1]CHANTIER!$A$2:$K$291,11,0)</f>
        <v>44</v>
      </c>
      <c r="B19" t="s">
        <v>299</v>
      </c>
      <c r="C19" t="s">
        <v>149</v>
      </c>
      <c r="D19" t="s">
        <v>8</v>
      </c>
      <c r="E19">
        <v>4</v>
      </c>
      <c r="H19">
        <v>4</v>
      </c>
      <c r="K19">
        <v>4</v>
      </c>
      <c r="N19">
        <v>4</v>
      </c>
      <c r="Q19">
        <v>4</v>
      </c>
      <c r="T19">
        <v>4</v>
      </c>
      <c r="W19">
        <v>4</v>
      </c>
      <c r="Z19">
        <v>4</v>
      </c>
      <c r="AC19">
        <v>4</v>
      </c>
      <c r="AF19">
        <v>4</v>
      </c>
      <c r="AI19">
        <v>4</v>
      </c>
      <c r="AL19">
        <v>4</v>
      </c>
      <c r="AO19">
        <v>4</v>
      </c>
      <c r="AR19">
        <v>4</v>
      </c>
      <c r="AU19">
        <v>4</v>
      </c>
      <c r="AX19">
        <v>4</v>
      </c>
      <c r="BA19">
        <v>4</v>
      </c>
      <c r="BD19">
        <v>4</v>
      </c>
      <c r="BG19" t="str">
        <f t="shared" si="1"/>
        <v xml:space="preserve">INSERT INTO SC_SystemeProduits(RefDimension,NomSysteme,typePresta,ligne,Quantite,formule,cte1,DateModif) values (1,'FV3','MOC',44,4,null,null,now());
</v>
      </c>
      <c r="BH19"/>
      <c r="BI19"/>
      <c r="BJ19" t="str">
        <f t="shared" si="2"/>
        <v xml:space="preserve">INSERT INTO SC_SystemeProduits(RefDimension,NomSysteme,typePresta,ligne,Quantite,formule,cte1,DateModif) values (2,'FV3','MOC',44,4,null,null,now());
</v>
      </c>
      <c r="BK19"/>
      <c r="BL19"/>
      <c r="BM19" t="str">
        <f t="shared" si="3"/>
        <v xml:space="preserve">INSERT INTO SC_SystemeProduits(RefDimension,NomSysteme,typePresta,ligne,Quantite,formule,cte1,DateModif) values (3,'FV3','MOC',44,4,null,null,now());
</v>
      </c>
      <c r="BP19" t="str">
        <f t="shared" si="4"/>
        <v xml:space="preserve">INSERT INTO SC_SystemeProduits(RefDimension,NomSysteme,typePresta,ligne,Quantite,formule,cte1,DateModif) values (4,'FV3','MOC',44,4,null,null,now());
</v>
      </c>
      <c r="BS19" t="str">
        <f t="shared" si="5"/>
        <v xml:space="preserve">INSERT INTO SC_SystemeProduits(RefDimension,NomSysteme,typePresta,ligne,Quantite,formule,cte1,DateModif) values (5,'FV3','MOC',44,4,null,null,now());
</v>
      </c>
      <c r="BV19" t="str">
        <f t="shared" si="6"/>
        <v xml:space="preserve">INSERT INTO SC_SystemeProduits(RefDimension,NomSysteme,typePresta,ligne,Quantite,formule,cte1,DateModif) values (6,'FV3','MOC',44,4,null,null,now());
</v>
      </c>
      <c r="BY19" t="str">
        <f t="shared" si="7"/>
        <v xml:space="preserve">INSERT INTO SC_SystemeProduits(RefDimension,NomSysteme,typePresta,ligne,Quantite,formule,cte1,DateModif) values (7,'FV3','MOC',44,4,null,null,now());
</v>
      </c>
      <c r="CB19" t="str">
        <f t="shared" si="8"/>
        <v xml:space="preserve">INSERT INTO SC_SystemeProduits(RefDimension,NomSysteme,typePresta,ligne,Quantite,formule,cte1,DateModif) values (8,'FV3','MOC',44,4,null,null,now());
</v>
      </c>
      <c r="CE19" t="str">
        <f t="shared" si="9"/>
        <v xml:space="preserve">INSERT INTO SC_SystemeProduits(RefDimension,NomSysteme,typePresta,ligne,Quantite,formule,cte1,DateModif) values (9,'FV3','MOC',44,4,null,null,now());
</v>
      </c>
      <c r="CH19" t="str">
        <f t="shared" si="10"/>
        <v xml:space="preserve">INSERT INTO SC_SystemeProduits(RefDimension,NomSysteme,typePresta,ligne,Quantite,formule,cte1,DateModif) values (10,'FV3','MOC',44,4,null,null,now());
</v>
      </c>
      <c r="CK19" t="str">
        <f t="shared" si="11"/>
        <v xml:space="preserve">INSERT INTO SC_SystemeProduits(RefDimension,NomSysteme,typePresta,ligne,Quantite,formule,cte1,DateModif) values (11,'FV3','MOC',44,4,null,null,now());
</v>
      </c>
      <c r="CN19" t="str">
        <f t="shared" si="12"/>
        <v xml:space="preserve">INSERT INTO SC_SystemeProduits(RefDimension,NomSysteme,typePresta,ligne,Quantite,formule,cte1,DateModif) values (12,'FV3','MOC',44,4,null,null,now());
</v>
      </c>
      <c r="CQ19" t="str">
        <f t="shared" si="13"/>
        <v xml:space="preserve">INSERT INTO SC_SystemeProduits(RefDimension,NomSysteme,typePresta,ligne,Quantite,formule,cte1,DateModif) values (13,'FV3','MOC',44,4,null,null,now());
</v>
      </c>
      <c r="CT19" t="str">
        <f t="shared" si="14"/>
        <v xml:space="preserve">INSERT INTO SC_SystemeProduits(RefDimension,NomSysteme,typePresta,ligne,Quantite,formule,cte1,DateModif) values (14,'FV3','MOC',44,4,null,null,now());
</v>
      </c>
      <c r="CW19" t="str">
        <f t="shared" si="15"/>
        <v xml:space="preserve">INSERT INTO SC_SystemeProduits(RefDimension,NomSysteme,typePresta,ligne,Quantite,formule,cte1,DateModif) values (15,'FV3','MOC',44,4,null,null,now());
</v>
      </c>
      <c r="CZ19" t="str">
        <f t="shared" si="16"/>
        <v xml:space="preserve">INSERT INTO SC_SystemeProduits(RefDimension,NomSysteme,typePresta,ligne,Quantite,formule,cte1,DateModif) values (16,'FV3','MOC',44,4,null,null,now());
</v>
      </c>
      <c r="DC19" t="str">
        <f t="shared" si="17"/>
        <v xml:space="preserve">INSERT INTO SC_SystemeProduits(RefDimension,NomSysteme,typePresta,ligne,Quantite,formule,cte1,DateModif) values (17,'FV3','MOC',44,4,null,null,now());
</v>
      </c>
      <c r="DF19" t="str">
        <f t="shared" si="18"/>
        <v xml:space="preserve">INSERT INTO SC_SystemeProduits(RefDimension,NomSysteme,typePresta,ligne,Quantite,formule,cte1,DateModif) values (18,'FV3','MOC',44,4,null,null,now());
</v>
      </c>
    </row>
    <row r="20" spans="1:110" x14ac:dyDescent="0.25">
      <c r="A20" s="12">
        <f>VLOOKUP($C20,[1]CHANTIER!$A$2:$K$291,11,0)</f>
        <v>46</v>
      </c>
      <c r="B20" t="s">
        <v>299</v>
      </c>
      <c r="C20" t="s">
        <v>153</v>
      </c>
      <c r="D20" t="s">
        <v>42</v>
      </c>
      <c r="E20">
        <v>15.743999999999998</v>
      </c>
      <c r="F20" s="14" t="s">
        <v>694</v>
      </c>
      <c r="G20" s="14" t="s">
        <v>632</v>
      </c>
      <c r="H20">
        <v>19.2</v>
      </c>
      <c r="I20" s="14" t="s">
        <v>694</v>
      </c>
      <c r="J20" s="14" t="s">
        <v>632</v>
      </c>
      <c r="K20">
        <v>23.04</v>
      </c>
      <c r="L20" s="14" t="s">
        <v>694</v>
      </c>
      <c r="M20" s="14" t="s">
        <v>632</v>
      </c>
      <c r="N20">
        <v>24.96</v>
      </c>
      <c r="O20" s="14" t="s">
        <v>694</v>
      </c>
      <c r="P20" s="14" t="s">
        <v>632</v>
      </c>
      <c r="Q20">
        <v>26.88</v>
      </c>
      <c r="R20" s="14" t="s">
        <v>694</v>
      </c>
      <c r="S20" s="14" t="s">
        <v>632</v>
      </c>
      <c r="T20">
        <v>28.799999999999997</v>
      </c>
      <c r="U20" s="14" t="s">
        <v>694</v>
      </c>
      <c r="V20" s="14" t="s">
        <v>632</v>
      </c>
      <c r="W20">
        <v>30.72</v>
      </c>
      <c r="X20" s="14" t="s">
        <v>694</v>
      </c>
      <c r="Y20" s="14" t="s">
        <v>632</v>
      </c>
      <c r="Z20">
        <v>32.64</v>
      </c>
      <c r="AA20" s="14" t="s">
        <v>694</v>
      </c>
      <c r="AB20" s="14" t="s">
        <v>632</v>
      </c>
      <c r="AC20">
        <v>34.56</v>
      </c>
      <c r="AD20" s="14" t="s">
        <v>694</v>
      </c>
      <c r="AE20" s="14" t="s">
        <v>632</v>
      </c>
      <c r="AF20">
        <v>38.4</v>
      </c>
      <c r="AG20" s="14" t="s">
        <v>694</v>
      </c>
      <c r="AH20" s="14" t="s">
        <v>632</v>
      </c>
      <c r="AI20">
        <v>42.239999999999995</v>
      </c>
      <c r="AJ20" s="14" t="s">
        <v>694</v>
      </c>
      <c r="AK20" s="14" t="s">
        <v>632</v>
      </c>
      <c r="AL20">
        <v>44.16</v>
      </c>
      <c r="AM20" s="14" t="s">
        <v>694</v>
      </c>
      <c r="AN20" s="14" t="s">
        <v>632</v>
      </c>
      <c r="AO20">
        <v>42.239999999999995</v>
      </c>
      <c r="AP20" s="14" t="s">
        <v>694</v>
      </c>
      <c r="AQ20" s="14" t="s">
        <v>632</v>
      </c>
      <c r="AR20">
        <v>46.08</v>
      </c>
      <c r="AS20" s="14" t="s">
        <v>694</v>
      </c>
      <c r="AT20" s="14" t="s">
        <v>632</v>
      </c>
      <c r="AU20">
        <v>48</v>
      </c>
      <c r="AV20" s="14" t="s">
        <v>694</v>
      </c>
      <c r="AW20" s="14" t="s">
        <v>632</v>
      </c>
      <c r="AX20">
        <v>49.92</v>
      </c>
      <c r="AY20" s="14" t="s">
        <v>694</v>
      </c>
      <c r="AZ20" s="14" t="s">
        <v>632</v>
      </c>
      <c r="BA20">
        <v>53.76</v>
      </c>
      <c r="BB20" s="14" t="s">
        <v>694</v>
      </c>
      <c r="BC20" s="14" t="s">
        <v>632</v>
      </c>
      <c r="BD20">
        <v>49.92</v>
      </c>
      <c r="BE20" s="14" t="s">
        <v>694</v>
      </c>
      <c r="BF20" s="14" t="s">
        <v>632</v>
      </c>
      <c r="BG20" t="str">
        <f t="shared" si="1"/>
        <v xml:space="preserve">INSERT INTO SC_SystemeProduits(RefDimension,NomSysteme,typePresta,ligne,Quantite,formule,cte1,DateModif) values (1,'FV3','MOC',46,null,'1.92*CTE1','PERIMETRE',now());
</v>
      </c>
      <c r="BH20"/>
      <c r="BI20"/>
      <c r="BJ20" t="str">
        <f t="shared" si="2"/>
        <v xml:space="preserve">INSERT INTO SC_SystemeProduits(RefDimension,NomSysteme,typePresta,ligne,Quantite,formule,cte1,DateModif) values (2,'FV3','MOC',46,null,'1.92*CTE1','PERIMETRE',now());
</v>
      </c>
      <c r="BK20"/>
      <c r="BL20"/>
      <c r="BM20" t="str">
        <f t="shared" si="3"/>
        <v xml:space="preserve">INSERT INTO SC_SystemeProduits(RefDimension,NomSysteme,typePresta,ligne,Quantite,formule,cte1,DateModif) values (3,'FV3','MOC',46,null,'1.92*CTE1','PERIMETRE',now());
</v>
      </c>
      <c r="BP20" t="str">
        <f t="shared" si="4"/>
        <v xml:space="preserve">INSERT INTO SC_SystemeProduits(RefDimension,NomSysteme,typePresta,ligne,Quantite,formule,cte1,DateModif) values (4,'FV3','MOC',46,null,'1.92*CTE1','PERIMETRE',now());
</v>
      </c>
      <c r="BS20" t="str">
        <f t="shared" si="5"/>
        <v xml:space="preserve">INSERT INTO SC_SystemeProduits(RefDimension,NomSysteme,typePresta,ligne,Quantite,formule,cte1,DateModif) values (5,'FV3','MOC',46,null,'1.92*CTE1','PERIMETRE',now());
</v>
      </c>
      <c r="BV20" t="str">
        <f t="shared" si="6"/>
        <v xml:space="preserve">INSERT INTO SC_SystemeProduits(RefDimension,NomSysteme,typePresta,ligne,Quantite,formule,cte1,DateModif) values (6,'FV3','MOC',46,null,'1.92*CTE1','PERIMETRE',now());
</v>
      </c>
      <c r="BY20" t="str">
        <f t="shared" si="7"/>
        <v xml:space="preserve">INSERT INTO SC_SystemeProduits(RefDimension,NomSysteme,typePresta,ligne,Quantite,formule,cte1,DateModif) values (7,'FV3','MOC',46,null,'1.92*CTE1','PERIMETRE',now());
</v>
      </c>
      <c r="CB20" t="str">
        <f t="shared" si="8"/>
        <v xml:space="preserve">INSERT INTO SC_SystemeProduits(RefDimension,NomSysteme,typePresta,ligne,Quantite,formule,cte1,DateModif) values (8,'FV3','MOC',46,null,'1.92*CTE1','PERIMETRE',now());
</v>
      </c>
      <c r="CE20" t="str">
        <f t="shared" si="9"/>
        <v xml:space="preserve">INSERT INTO SC_SystemeProduits(RefDimension,NomSysteme,typePresta,ligne,Quantite,formule,cte1,DateModif) values (9,'FV3','MOC',46,null,'1.92*CTE1','PERIMETRE',now());
</v>
      </c>
      <c r="CH20" t="str">
        <f t="shared" si="10"/>
        <v xml:space="preserve">INSERT INTO SC_SystemeProduits(RefDimension,NomSysteme,typePresta,ligne,Quantite,formule,cte1,DateModif) values (10,'FV3','MOC',46,null,'1.92*CTE1','PERIMETRE',now());
</v>
      </c>
      <c r="CK20" t="str">
        <f t="shared" si="11"/>
        <v xml:space="preserve">INSERT INTO SC_SystemeProduits(RefDimension,NomSysteme,typePresta,ligne,Quantite,formule,cte1,DateModif) values (11,'FV3','MOC',46,null,'1.92*CTE1','PERIMETRE',now());
</v>
      </c>
      <c r="CN20" t="str">
        <f t="shared" si="12"/>
        <v xml:space="preserve">INSERT INTO SC_SystemeProduits(RefDimension,NomSysteme,typePresta,ligne,Quantite,formule,cte1,DateModif) values (12,'FV3','MOC',46,null,'1.92*CTE1','PERIMETRE',now());
</v>
      </c>
      <c r="CQ20" t="str">
        <f t="shared" si="13"/>
        <v xml:space="preserve">INSERT INTO SC_SystemeProduits(RefDimension,NomSysteme,typePresta,ligne,Quantite,formule,cte1,DateModif) values (13,'FV3','MOC',46,null,'1.92*CTE1','PERIMETRE',now());
</v>
      </c>
      <c r="CT20" t="str">
        <f t="shared" si="14"/>
        <v xml:space="preserve">INSERT INTO SC_SystemeProduits(RefDimension,NomSysteme,typePresta,ligne,Quantite,formule,cte1,DateModif) values (14,'FV3','MOC',46,null,'1.92*CTE1','PERIMETRE',now());
</v>
      </c>
      <c r="CW20" t="str">
        <f t="shared" si="15"/>
        <v xml:space="preserve">INSERT INTO SC_SystemeProduits(RefDimension,NomSysteme,typePresta,ligne,Quantite,formule,cte1,DateModif) values (15,'FV3','MOC',46,null,'1.92*CTE1','PERIMETRE',now());
</v>
      </c>
      <c r="CZ20" t="str">
        <f t="shared" si="16"/>
        <v xml:space="preserve">INSERT INTO SC_SystemeProduits(RefDimension,NomSysteme,typePresta,ligne,Quantite,formule,cte1,DateModif) values (16,'FV3','MOC',46,null,'1.92*CTE1','PERIMETRE',now());
</v>
      </c>
      <c r="DC20" t="str">
        <f t="shared" si="17"/>
        <v xml:space="preserve">INSERT INTO SC_SystemeProduits(RefDimension,NomSysteme,typePresta,ligne,Quantite,formule,cte1,DateModif) values (17,'FV3','MOC',46,null,'1.92*CTE1','PERIMETRE',now());
</v>
      </c>
      <c r="DF20" t="str">
        <f t="shared" si="18"/>
        <v xml:space="preserve">INSERT INTO SC_SystemeProduits(RefDimension,NomSysteme,typePresta,ligne,Quantite,formule,cte1,DateModif) values (18,'FV3','MOC',46,null,'1.92*CTE1','PERIMETRE',now());
</v>
      </c>
    </row>
    <row r="21" spans="1:110" x14ac:dyDescent="0.25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BG22" t="str">
        <f t="shared" si="1"/>
        <v/>
      </c>
      <c r="BH22"/>
      <c r="BI22"/>
      <c r="BJ22" t="str">
        <f t="shared" si="2"/>
        <v/>
      </c>
      <c r="BK22"/>
      <c r="BL22"/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25">
      <c r="A23" s="12">
        <f>VLOOKUP($C23,[1]MINIPELLE!$A$2:$K$291,11,0)</f>
        <v>9</v>
      </c>
      <c r="B23" t="s">
        <v>300</v>
      </c>
      <c r="C23" t="s">
        <v>216</v>
      </c>
      <c r="D23" t="s">
        <v>42</v>
      </c>
      <c r="E23">
        <v>15.743999999999998</v>
      </c>
      <c r="F23" s="14" t="s">
        <v>694</v>
      </c>
      <c r="G23" s="14" t="s">
        <v>632</v>
      </c>
      <c r="H23">
        <v>19.2</v>
      </c>
      <c r="I23" s="14" t="s">
        <v>694</v>
      </c>
      <c r="J23" s="14" t="s">
        <v>632</v>
      </c>
      <c r="K23">
        <v>23.04</v>
      </c>
      <c r="L23" s="14" t="s">
        <v>694</v>
      </c>
      <c r="M23" s="14" t="s">
        <v>632</v>
      </c>
      <c r="N23">
        <v>24.96</v>
      </c>
      <c r="O23" s="14" t="s">
        <v>694</v>
      </c>
      <c r="P23" s="14" t="s">
        <v>632</v>
      </c>
      <c r="Q23">
        <v>26.88</v>
      </c>
      <c r="R23" s="14" t="s">
        <v>694</v>
      </c>
      <c r="S23" s="14" t="s">
        <v>632</v>
      </c>
      <c r="T23">
        <v>28.799999999999997</v>
      </c>
      <c r="U23" s="14" t="s">
        <v>694</v>
      </c>
      <c r="V23" s="14" t="s">
        <v>632</v>
      </c>
      <c r="W23">
        <v>30.72</v>
      </c>
      <c r="X23" s="14" t="s">
        <v>694</v>
      </c>
      <c r="Y23" s="14" t="s">
        <v>632</v>
      </c>
      <c r="Z23">
        <v>32.64</v>
      </c>
      <c r="AA23" s="14" t="s">
        <v>694</v>
      </c>
      <c r="AB23" s="14" t="s">
        <v>632</v>
      </c>
      <c r="AC23">
        <v>34.56</v>
      </c>
      <c r="AD23" s="14" t="s">
        <v>694</v>
      </c>
      <c r="AE23" s="14" t="s">
        <v>632</v>
      </c>
      <c r="AF23">
        <v>38.4</v>
      </c>
      <c r="AG23" s="14" t="s">
        <v>694</v>
      </c>
      <c r="AH23" s="14" t="s">
        <v>632</v>
      </c>
      <c r="AI23">
        <v>42.239999999999995</v>
      </c>
      <c r="AJ23" s="14" t="s">
        <v>694</v>
      </c>
      <c r="AK23" s="14" t="s">
        <v>632</v>
      </c>
      <c r="AL23">
        <v>44.16</v>
      </c>
      <c r="AM23" s="14" t="s">
        <v>694</v>
      </c>
      <c r="AN23" s="14" t="s">
        <v>632</v>
      </c>
      <c r="AO23">
        <v>42.239999999999995</v>
      </c>
      <c r="AP23" s="14" t="s">
        <v>694</v>
      </c>
      <c r="AQ23" s="14" t="s">
        <v>632</v>
      </c>
      <c r="AR23">
        <v>46.08</v>
      </c>
      <c r="AS23" s="14" t="s">
        <v>694</v>
      </c>
      <c r="AT23" s="14" t="s">
        <v>632</v>
      </c>
      <c r="AU23">
        <v>48</v>
      </c>
      <c r="AV23" s="14" t="s">
        <v>694</v>
      </c>
      <c r="AW23" s="14" t="s">
        <v>632</v>
      </c>
      <c r="AX23">
        <v>49.92</v>
      </c>
      <c r="AY23" s="14" t="s">
        <v>694</v>
      </c>
      <c r="AZ23" s="14" t="s">
        <v>632</v>
      </c>
      <c r="BA23">
        <v>53.76</v>
      </c>
      <c r="BB23" s="14" t="s">
        <v>694</v>
      </c>
      <c r="BC23" s="14" t="s">
        <v>632</v>
      </c>
      <c r="BD23">
        <v>49.92</v>
      </c>
      <c r="BE23" s="14" t="s">
        <v>694</v>
      </c>
      <c r="BF23" s="14" t="s">
        <v>632</v>
      </c>
      <c r="BG23" t="str">
        <f t="shared" si="1"/>
        <v xml:space="preserve">INSERT INTO SC_SystemeProduits(RefDimension,NomSysteme,typePresta,ligne,Quantite,formule,cte1,DateModif) values (1,'FV3','MP',9,null,'1.92*CTE1','PERIMETRE',now());
</v>
      </c>
      <c r="BH23"/>
      <c r="BI23"/>
      <c r="BJ23" t="str">
        <f t="shared" si="2"/>
        <v xml:space="preserve">INSERT INTO SC_SystemeProduits(RefDimension,NomSysteme,typePresta,ligne,Quantite,formule,cte1,DateModif) values (2,'FV3','MP',9,null,'1.92*CTE1','PERIMETRE',now());
</v>
      </c>
      <c r="BK23"/>
      <c r="BL23"/>
      <c r="BM23" t="str">
        <f t="shared" si="3"/>
        <v xml:space="preserve">INSERT INTO SC_SystemeProduits(RefDimension,NomSysteme,typePresta,ligne,Quantite,formule,cte1,DateModif) values (3,'FV3','MP',9,null,'1.92*CTE1','PERIMETRE',now());
</v>
      </c>
      <c r="BP23" t="str">
        <f t="shared" si="4"/>
        <v xml:space="preserve">INSERT INTO SC_SystemeProduits(RefDimension,NomSysteme,typePresta,ligne,Quantite,formule,cte1,DateModif) values (4,'FV3','MP',9,null,'1.92*CTE1','PERIMETRE',now());
</v>
      </c>
      <c r="BS23" t="str">
        <f t="shared" si="5"/>
        <v xml:space="preserve">INSERT INTO SC_SystemeProduits(RefDimension,NomSysteme,typePresta,ligne,Quantite,formule,cte1,DateModif) values (5,'FV3','MP',9,null,'1.92*CTE1','PERIMETRE',now());
</v>
      </c>
      <c r="BV23" t="str">
        <f t="shared" si="6"/>
        <v xml:space="preserve">INSERT INTO SC_SystemeProduits(RefDimension,NomSysteme,typePresta,ligne,Quantite,formule,cte1,DateModif) values (6,'FV3','MP',9,null,'1.92*CTE1','PERIMETRE',now());
</v>
      </c>
      <c r="BY23" t="str">
        <f t="shared" si="7"/>
        <v xml:space="preserve">INSERT INTO SC_SystemeProduits(RefDimension,NomSysteme,typePresta,ligne,Quantite,formule,cte1,DateModif) values (7,'FV3','MP',9,null,'1.92*CTE1','PERIMETRE',now());
</v>
      </c>
      <c r="CB23" t="str">
        <f t="shared" si="8"/>
        <v xml:space="preserve">INSERT INTO SC_SystemeProduits(RefDimension,NomSysteme,typePresta,ligne,Quantite,formule,cte1,DateModif) values (8,'FV3','MP',9,null,'1.92*CTE1','PERIMETRE',now());
</v>
      </c>
      <c r="CE23" t="str">
        <f t="shared" si="9"/>
        <v xml:space="preserve">INSERT INTO SC_SystemeProduits(RefDimension,NomSysteme,typePresta,ligne,Quantite,formule,cte1,DateModif) values (9,'FV3','MP',9,null,'1.92*CTE1','PERIMETRE',now());
</v>
      </c>
      <c r="CH23" t="str">
        <f t="shared" si="10"/>
        <v xml:space="preserve">INSERT INTO SC_SystemeProduits(RefDimension,NomSysteme,typePresta,ligne,Quantite,formule,cte1,DateModif) values (10,'FV3','MP',9,null,'1.92*CTE1','PERIMETRE',now());
</v>
      </c>
      <c r="CK23" t="str">
        <f t="shared" si="11"/>
        <v xml:space="preserve">INSERT INTO SC_SystemeProduits(RefDimension,NomSysteme,typePresta,ligne,Quantite,formule,cte1,DateModif) values (11,'FV3','MP',9,null,'1.92*CTE1','PERIMETRE',now());
</v>
      </c>
      <c r="CN23" t="str">
        <f t="shared" si="12"/>
        <v xml:space="preserve">INSERT INTO SC_SystemeProduits(RefDimension,NomSysteme,typePresta,ligne,Quantite,formule,cte1,DateModif) values (12,'FV3','MP',9,null,'1.92*CTE1','PERIMETRE',now());
</v>
      </c>
      <c r="CQ23" t="str">
        <f t="shared" si="13"/>
        <v xml:space="preserve">INSERT INTO SC_SystemeProduits(RefDimension,NomSysteme,typePresta,ligne,Quantite,formule,cte1,DateModif) values (13,'FV3','MP',9,null,'1.92*CTE1','PERIMETRE',now());
</v>
      </c>
      <c r="CT23" t="str">
        <f t="shared" si="14"/>
        <v xml:space="preserve">INSERT INTO SC_SystemeProduits(RefDimension,NomSysteme,typePresta,ligne,Quantite,formule,cte1,DateModif) values (14,'FV3','MP',9,null,'1.92*CTE1','PERIMETRE',now());
</v>
      </c>
      <c r="CW23" t="str">
        <f t="shared" si="15"/>
        <v xml:space="preserve">INSERT INTO SC_SystemeProduits(RefDimension,NomSysteme,typePresta,ligne,Quantite,formule,cte1,DateModif) values (15,'FV3','MP',9,null,'1.92*CTE1','PERIMETRE',now());
</v>
      </c>
      <c r="CZ23" t="str">
        <f t="shared" si="16"/>
        <v xml:space="preserve">INSERT INTO SC_SystemeProduits(RefDimension,NomSysteme,typePresta,ligne,Quantite,formule,cte1,DateModif) values (16,'FV3','MP',9,null,'1.92*CTE1','PERIMETRE',now());
</v>
      </c>
      <c r="DC23" t="str">
        <f t="shared" si="17"/>
        <v xml:space="preserve">INSERT INTO SC_SystemeProduits(RefDimension,NomSysteme,typePresta,ligne,Quantite,formule,cte1,DateModif) values (17,'FV3','MP',9,null,'1.92*CTE1','PERIMETRE',now());
</v>
      </c>
      <c r="DF23" t="str">
        <f t="shared" si="18"/>
        <v xml:space="preserve">INSERT INTO SC_SystemeProduits(RefDimension,NomSysteme,typePresta,ligne,Quantite,formule,cte1,DateModif) values (18,'FV3','MP',9,null,'1.92*CTE1','PERIMETRE',now());
</v>
      </c>
    </row>
    <row r="25" spans="1:110" ht="57" x14ac:dyDescent="0.25">
      <c r="A25" s="67">
        <f>IF(B25="MATIERE",VLOOKUP($C25,MATIERE!$B$2:$K$601,10,0),IF(B25="MOA",VLOOKUP($C25,ATELIER!$B$2:$K$291,10,0),IF(B25="MOC",VLOOKUP($C25,CHANTIER!$B$2:$K$291,10,0),IF(B25="MP",VLOOKUP($C25,MINIPELLE!$B$2:$K$291,10,0),""))))</f>
        <v>94</v>
      </c>
      <c r="B25" s="89" t="s">
        <v>299</v>
      </c>
      <c r="C25" s="60" t="s">
        <v>2055</v>
      </c>
      <c r="D25" s="89"/>
      <c r="E25" s="89"/>
      <c r="F25" s="69" t="s">
        <v>689</v>
      </c>
      <c r="G25" s="69" t="s">
        <v>668</v>
      </c>
      <c r="H25" s="89"/>
      <c r="I25" s="69" t="s">
        <v>689</v>
      </c>
      <c r="J25" s="69" t="s">
        <v>668</v>
      </c>
      <c r="K25" s="89"/>
      <c r="L25" s="69" t="s">
        <v>689</v>
      </c>
      <c r="M25" s="69" t="s">
        <v>668</v>
      </c>
      <c r="N25" s="89"/>
      <c r="O25" s="69" t="s">
        <v>689</v>
      </c>
      <c r="P25" s="69" t="s">
        <v>668</v>
      </c>
      <c r="Q25" s="89"/>
      <c r="R25" s="69" t="s">
        <v>689</v>
      </c>
      <c r="S25" s="69" t="s">
        <v>668</v>
      </c>
      <c r="T25" s="89"/>
      <c r="U25" s="69" t="s">
        <v>689</v>
      </c>
      <c r="V25" s="69" t="s">
        <v>668</v>
      </c>
      <c r="W25" s="89"/>
      <c r="X25" s="69" t="s">
        <v>689</v>
      </c>
      <c r="Y25" s="69" t="s">
        <v>668</v>
      </c>
      <c r="Z25" s="89"/>
      <c r="AA25" s="69" t="s">
        <v>689</v>
      </c>
      <c r="AB25" s="69" t="s">
        <v>668</v>
      </c>
      <c r="AC25" s="89"/>
      <c r="AD25" s="69" t="s">
        <v>689</v>
      </c>
      <c r="AE25" s="69" t="s">
        <v>668</v>
      </c>
      <c r="AF25" s="89"/>
      <c r="AG25" s="69" t="s">
        <v>689</v>
      </c>
      <c r="AH25" s="69" t="s">
        <v>668</v>
      </c>
      <c r="AI25" s="89"/>
      <c r="AJ25" s="69" t="s">
        <v>689</v>
      </c>
      <c r="AK25" s="69" t="s">
        <v>668</v>
      </c>
      <c r="AL25" s="89"/>
      <c r="AM25" s="69" t="s">
        <v>689</v>
      </c>
      <c r="AN25" s="69" t="s">
        <v>668</v>
      </c>
      <c r="AO25" s="89"/>
      <c r="AP25" s="69" t="s">
        <v>689</v>
      </c>
      <c r="AQ25" s="69" t="s">
        <v>668</v>
      </c>
      <c r="AR25" s="89"/>
      <c r="AS25" s="69" t="s">
        <v>689</v>
      </c>
      <c r="AT25" s="69" t="s">
        <v>668</v>
      </c>
      <c r="AU25" s="89"/>
      <c r="AV25" s="69" t="s">
        <v>689</v>
      </c>
      <c r="AW25" s="69" t="s">
        <v>668</v>
      </c>
      <c r="AX25" s="89"/>
      <c r="AY25" s="69" t="s">
        <v>689</v>
      </c>
      <c r="AZ25" s="69" t="s">
        <v>668</v>
      </c>
      <c r="BA25" s="89"/>
      <c r="BB25" s="69" t="s">
        <v>689</v>
      </c>
      <c r="BC25" s="69" t="s">
        <v>668</v>
      </c>
      <c r="BD25" s="89"/>
      <c r="BE25" s="69" t="s">
        <v>689</v>
      </c>
      <c r="BF25" s="69" t="s">
        <v>668</v>
      </c>
    </row>
    <row r="26" spans="1:110" x14ac:dyDescent="0.25">
      <c r="A26" s="67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B26" s="89"/>
      <c r="C26" s="89"/>
      <c r="D26" s="89"/>
      <c r="E26" s="89"/>
      <c r="F26" s="90"/>
      <c r="G26" s="90"/>
      <c r="H26" s="89"/>
      <c r="I26" s="90"/>
      <c r="J26" s="90"/>
      <c r="K26" s="89"/>
      <c r="L26" s="90"/>
      <c r="M26" s="90"/>
      <c r="N26" s="89"/>
      <c r="O26" s="90"/>
      <c r="P26" s="90"/>
      <c r="Q26" s="89"/>
      <c r="R26" s="90"/>
      <c r="S26" s="90"/>
      <c r="T26" s="89"/>
      <c r="U26" s="90"/>
      <c r="V26" s="90"/>
      <c r="W26" s="89"/>
      <c r="X26" s="90"/>
      <c r="Y26" s="90"/>
      <c r="Z26" s="89"/>
      <c r="AA26" s="90"/>
      <c r="AB26" s="90"/>
      <c r="AC26" s="89"/>
      <c r="AD26" s="90"/>
      <c r="AE26" s="90"/>
      <c r="AF26" s="89"/>
      <c r="AG26" s="90"/>
      <c r="AH26" s="90"/>
      <c r="AI26" s="89"/>
      <c r="AJ26" s="90"/>
      <c r="AK26" s="90"/>
      <c r="AL26" s="89"/>
      <c r="AM26" s="90"/>
      <c r="AN26" s="90"/>
      <c r="AO26" s="89"/>
      <c r="AP26" s="90"/>
      <c r="AQ26" s="90"/>
      <c r="AR26" s="89"/>
      <c r="AS26" s="90"/>
      <c r="AT26" s="90"/>
      <c r="AU26" s="89"/>
      <c r="AV26" s="90"/>
      <c r="AW26" s="90"/>
      <c r="AX26" s="89"/>
      <c r="AY26" s="90"/>
      <c r="AZ26" s="90"/>
      <c r="BA26" s="89"/>
      <c r="BB26" s="90"/>
      <c r="BC26" s="90"/>
      <c r="BD26" s="89"/>
      <c r="BE26" s="90"/>
      <c r="BF26" s="90"/>
    </row>
    <row r="27" spans="1:110" x14ac:dyDescent="0.25">
      <c r="A27" s="67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B27" s="89"/>
      <c r="C27" s="89"/>
      <c r="D27" s="89"/>
      <c r="E27" s="89"/>
      <c r="F27" s="90"/>
      <c r="G27" s="90"/>
      <c r="H27" s="89"/>
      <c r="I27" s="90"/>
      <c r="J27" s="90"/>
      <c r="K27" s="89"/>
      <c r="L27" s="90"/>
      <c r="M27" s="90"/>
      <c r="N27" s="89"/>
      <c r="O27" s="90"/>
      <c r="P27" s="90"/>
      <c r="Q27" s="89"/>
      <c r="R27" s="90"/>
      <c r="S27" s="90"/>
      <c r="T27" s="89"/>
      <c r="U27" s="90"/>
      <c r="V27" s="90"/>
      <c r="W27" s="89"/>
      <c r="X27" s="90"/>
      <c r="Y27" s="90"/>
      <c r="Z27" s="89"/>
      <c r="AA27" s="90"/>
      <c r="AB27" s="90"/>
      <c r="AC27" s="89"/>
      <c r="AD27" s="90"/>
      <c r="AE27" s="90"/>
      <c r="AF27" s="89"/>
      <c r="AG27" s="90"/>
      <c r="AH27" s="90"/>
      <c r="AI27" s="89"/>
      <c r="AJ27" s="90"/>
      <c r="AK27" s="90"/>
      <c r="AL27" s="89"/>
      <c r="AM27" s="90"/>
      <c r="AN27" s="90"/>
      <c r="AO27" s="89"/>
      <c r="AP27" s="90"/>
      <c r="AQ27" s="90"/>
      <c r="AR27" s="89"/>
      <c r="AS27" s="90"/>
      <c r="AT27" s="90"/>
      <c r="AU27" s="89"/>
      <c r="AV27" s="90"/>
      <c r="AW27" s="90"/>
      <c r="AX27" s="89"/>
      <c r="AY27" s="90"/>
      <c r="AZ27" s="90"/>
      <c r="BA27" s="89"/>
      <c r="BB27" s="90"/>
      <c r="BC27" s="90"/>
      <c r="BD27" s="89"/>
      <c r="BE27" s="90"/>
      <c r="BF27" s="90"/>
    </row>
    <row r="28" spans="1:110" x14ac:dyDescent="0.25">
      <c r="A28" s="67">
        <f>IF(B28="MATIERE",VLOOKUP($C28,MATIERE!$B$2:$K$601,10,0),IF(B28="MOA",VLOOKUP($C28,ATELIER!$B$2:$K$291,10,0),IF(B28="MOC",VLOOKUP($C28,CHANTIER!$B$2:$K$291,10,0),IF(B28="MP",VLOOKUP($C28,MINIPELLE!$B$2:$K$291,10,0),""))))</f>
        <v>558</v>
      </c>
      <c r="B28" s="89" t="s">
        <v>295</v>
      </c>
      <c r="C28" s="125" t="s">
        <v>2037</v>
      </c>
      <c r="D28" s="89"/>
      <c r="E28" s="91"/>
      <c r="F28" s="90"/>
      <c r="G28" s="90"/>
      <c r="H28" s="91">
        <v>1</v>
      </c>
      <c r="I28" s="90"/>
      <c r="J28" s="90"/>
      <c r="K28" s="91"/>
      <c r="L28" s="90"/>
      <c r="M28" s="90"/>
      <c r="N28" s="91"/>
      <c r="O28" s="90"/>
      <c r="P28" s="90"/>
      <c r="Q28" s="91"/>
      <c r="R28" s="90"/>
      <c r="S28" s="90"/>
      <c r="T28" s="91"/>
      <c r="U28" s="90"/>
      <c r="V28" s="90"/>
      <c r="W28" s="91"/>
      <c r="X28" s="90"/>
      <c r="Y28" s="90"/>
      <c r="Z28" s="91"/>
      <c r="AA28" s="90"/>
      <c r="AB28" s="90"/>
      <c r="AC28" s="91"/>
      <c r="AD28" s="90"/>
      <c r="AE28" s="90"/>
      <c r="AF28" s="91"/>
      <c r="AG28" s="90"/>
      <c r="AH28" s="90"/>
      <c r="AI28" s="91"/>
      <c r="AJ28" s="90"/>
      <c r="AK28" s="90"/>
      <c r="AL28" s="91"/>
      <c r="AM28" s="90"/>
      <c r="AN28" s="90"/>
      <c r="AO28" s="91"/>
      <c r="AP28" s="90"/>
      <c r="AQ28" s="90"/>
      <c r="AR28" s="91"/>
      <c r="AS28" s="90"/>
      <c r="AT28" s="90"/>
      <c r="AU28" s="91"/>
      <c r="AV28" s="90"/>
      <c r="AW28" s="90"/>
      <c r="AX28" s="91"/>
      <c r="AY28" s="90"/>
      <c r="AZ28" s="90"/>
      <c r="BA28" s="91"/>
      <c r="BB28" s="90"/>
      <c r="BC28" s="90"/>
      <c r="BD28" s="91"/>
      <c r="BE28" s="90"/>
      <c r="BF28" s="90"/>
    </row>
    <row r="29" spans="1:110" x14ac:dyDescent="0.25">
      <c r="A29" s="67">
        <f>IF(B29="MATIERE",VLOOKUP($C29,MATIERE!$B$2:$K$601,10,0),IF(B29="MOA",VLOOKUP($C29,ATELIER!$B$2:$K$291,10,0),IF(B29="MOC",VLOOKUP($C29,CHANTIER!$B$2:$K$291,10,0),IF(B29="MP",VLOOKUP($C29,MINIPELLE!$B$2:$K$291,10,0),""))))</f>
        <v>559</v>
      </c>
      <c r="B29" s="89" t="s">
        <v>295</v>
      </c>
      <c r="C29" s="125" t="s">
        <v>2038</v>
      </c>
      <c r="D29" s="89"/>
      <c r="E29" s="91"/>
      <c r="F29" s="90"/>
      <c r="G29" s="90"/>
      <c r="H29" s="91"/>
      <c r="I29" s="90"/>
      <c r="J29" s="90"/>
      <c r="K29" s="91">
        <v>1</v>
      </c>
      <c r="L29" s="90"/>
      <c r="M29" s="90"/>
      <c r="N29" s="91"/>
      <c r="O29" s="90"/>
      <c r="P29" s="90"/>
      <c r="Q29" s="91"/>
      <c r="R29" s="90"/>
      <c r="S29" s="90"/>
      <c r="T29" s="91"/>
      <c r="U29" s="90"/>
      <c r="V29" s="90"/>
      <c r="W29" s="91"/>
      <c r="X29" s="90"/>
      <c r="Y29" s="90"/>
      <c r="Z29" s="91"/>
      <c r="AA29" s="90"/>
      <c r="AB29" s="90"/>
      <c r="AC29" s="91"/>
      <c r="AD29" s="90"/>
      <c r="AE29" s="90"/>
      <c r="AF29" s="91"/>
      <c r="AG29" s="90"/>
      <c r="AH29" s="90"/>
      <c r="AI29" s="91"/>
      <c r="AJ29" s="90"/>
      <c r="AK29" s="90"/>
      <c r="AL29" s="91"/>
      <c r="AM29" s="90"/>
      <c r="AN29" s="90"/>
      <c r="AO29" s="91"/>
      <c r="AP29" s="90"/>
      <c r="AQ29" s="90"/>
      <c r="AR29" s="91"/>
      <c r="AS29" s="90"/>
      <c r="AT29" s="90"/>
      <c r="AU29" s="91"/>
      <c r="AV29" s="90"/>
      <c r="AW29" s="90"/>
      <c r="AX29" s="91"/>
      <c r="AY29" s="90"/>
      <c r="AZ29" s="90"/>
      <c r="BA29" s="91"/>
      <c r="BB29" s="90"/>
      <c r="BC29" s="90"/>
      <c r="BD29" s="91"/>
      <c r="BE29" s="90"/>
      <c r="BF29" s="90"/>
    </row>
    <row r="30" spans="1:110" x14ac:dyDescent="0.25">
      <c r="A30" s="67">
        <f>IF(B30="MATIERE",VLOOKUP($C30,MATIERE!$B$2:$K$601,10,0),IF(B30="MOA",VLOOKUP($C30,ATELIER!$B$2:$K$291,10,0),IF(B30="MOC",VLOOKUP($C30,CHANTIER!$B$2:$K$291,10,0),IF(B30="MP",VLOOKUP($C30,MINIPELLE!$B$2:$K$291,10,0),""))))</f>
        <v>560</v>
      </c>
      <c r="B30" s="89" t="s">
        <v>295</v>
      </c>
      <c r="C30" s="125" t="s">
        <v>2039</v>
      </c>
      <c r="D30" s="89"/>
      <c r="E30" s="91"/>
      <c r="F30" s="90"/>
      <c r="G30" s="90"/>
      <c r="H30" s="91"/>
      <c r="I30" s="90"/>
      <c r="J30" s="90"/>
      <c r="K30" s="91"/>
      <c r="L30" s="90"/>
      <c r="M30" s="90"/>
      <c r="N30" s="91">
        <v>1</v>
      </c>
      <c r="O30" s="90"/>
      <c r="P30" s="90"/>
      <c r="Q30" s="91"/>
      <c r="R30" s="90"/>
      <c r="S30" s="90"/>
      <c r="T30" s="91"/>
      <c r="U30" s="90"/>
      <c r="V30" s="90"/>
      <c r="W30" s="91"/>
      <c r="X30" s="90"/>
      <c r="Y30" s="90"/>
      <c r="Z30" s="91"/>
      <c r="AA30" s="90"/>
      <c r="AB30" s="90"/>
      <c r="AC30" s="91"/>
      <c r="AD30" s="90"/>
      <c r="AE30" s="90"/>
      <c r="AF30" s="91"/>
      <c r="AG30" s="90"/>
      <c r="AH30" s="90"/>
      <c r="AI30" s="91"/>
      <c r="AJ30" s="90"/>
      <c r="AK30" s="90"/>
      <c r="AL30" s="91"/>
      <c r="AM30" s="90"/>
      <c r="AN30" s="90"/>
      <c r="AO30" s="91"/>
      <c r="AP30" s="90"/>
      <c r="AQ30" s="90"/>
      <c r="AR30" s="91"/>
      <c r="AS30" s="90"/>
      <c r="AT30" s="90"/>
      <c r="AU30" s="91"/>
      <c r="AV30" s="90"/>
      <c r="AW30" s="90"/>
      <c r="AX30" s="91"/>
      <c r="AY30" s="90"/>
      <c r="AZ30" s="90"/>
      <c r="BA30" s="91"/>
      <c r="BB30" s="90"/>
      <c r="BC30" s="90"/>
      <c r="BD30" s="91"/>
      <c r="BE30" s="90"/>
      <c r="BF30" s="90"/>
    </row>
    <row r="31" spans="1:110" x14ac:dyDescent="0.25">
      <c r="A31" s="67">
        <f>IF(B31="MATIERE",VLOOKUP($C31,MATIERE!$B$2:$K$601,10,0),IF(B31="MOA",VLOOKUP($C31,ATELIER!$B$2:$K$291,10,0),IF(B31="MOC",VLOOKUP($C31,CHANTIER!$B$2:$K$291,10,0),IF(B31="MP",VLOOKUP($C31,MINIPELLE!$B$2:$K$291,10,0),""))))</f>
        <v>561</v>
      </c>
      <c r="B31" s="89" t="s">
        <v>295</v>
      </c>
      <c r="C31" s="125" t="s">
        <v>2040</v>
      </c>
      <c r="D31" s="89"/>
      <c r="E31" s="91"/>
      <c r="F31" s="90"/>
      <c r="G31" s="90"/>
      <c r="H31" s="91"/>
      <c r="I31" s="90"/>
      <c r="J31" s="90"/>
      <c r="K31" s="91"/>
      <c r="L31" s="90"/>
      <c r="M31" s="90"/>
      <c r="N31" s="91"/>
      <c r="O31" s="90"/>
      <c r="P31" s="90"/>
      <c r="Q31" s="91">
        <v>1</v>
      </c>
      <c r="R31" s="90"/>
      <c r="S31" s="90"/>
      <c r="T31" s="91"/>
      <c r="U31" s="90"/>
      <c r="V31" s="90"/>
      <c r="W31" s="91"/>
      <c r="X31" s="90"/>
      <c r="Y31" s="90"/>
      <c r="Z31" s="91"/>
      <c r="AA31" s="90"/>
      <c r="AB31" s="90"/>
      <c r="AC31" s="91"/>
      <c r="AD31" s="90"/>
      <c r="AE31" s="90"/>
      <c r="AF31" s="91"/>
      <c r="AG31" s="90"/>
      <c r="AH31" s="90"/>
      <c r="AI31" s="91"/>
      <c r="AJ31" s="90"/>
      <c r="AK31" s="90"/>
      <c r="AL31" s="91"/>
      <c r="AM31" s="90"/>
      <c r="AN31" s="90"/>
      <c r="AO31" s="91"/>
      <c r="AP31" s="90"/>
      <c r="AQ31" s="90"/>
      <c r="AR31" s="91"/>
      <c r="AS31" s="90"/>
      <c r="AT31" s="90"/>
      <c r="AU31" s="91"/>
      <c r="AV31" s="90"/>
      <c r="AW31" s="90"/>
      <c r="AX31" s="91"/>
      <c r="AY31" s="90"/>
      <c r="AZ31" s="90"/>
      <c r="BA31" s="91"/>
      <c r="BB31" s="90"/>
      <c r="BC31" s="90"/>
      <c r="BD31" s="91"/>
      <c r="BE31" s="90"/>
      <c r="BF31" s="90"/>
    </row>
    <row r="32" spans="1:110" x14ac:dyDescent="0.25">
      <c r="A32" s="67">
        <f>IF(B32="MATIERE",VLOOKUP($C32,MATIERE!$B$2:$K$601,10,0),IF(B32="MOA",VLOOKUP($C32,ATELIER!$B$2:$K$291,10,0),IF(B32="MOC",VLOOKUP($C32,CHANTIER!$B$2:$K$291,10,0),IF(B32="MP",VLOOKUP($C32,MINIPELLE!$B$2:$K$291,10,0),""))))</f>
        <v>563</v>
      </c>
      <c r="B32" s="89" t="s">
        <v>295</v>
      </c>
      <c r="C32" s="125" t="s">
        <v>2042</v>
      </c>
      <c r="D32" s="89"/>
      <c r="E32" s="91"/>
      <c r="F32" s="90"/>
      <c r="G32" s="90"/>
      <c r="H32" s="91"/>
      <c r="I32" s="90"/>
      <c r="J32" s="90"/>
      <c r="K32" s="91"/>
      <c r="L32" s="90"/>
      <c r="M32" s="90"/>
      <c r="N32" s="91"/>
      <c r="O32" s="90"/>
      <c r="P32" s="90"/>
      <c r="Q32" s="91"/>
      <c r="R32" s="90"/>
      <c r="S32" s="90"/>
      <c r="T32" s="91">
        <v>1</v>
      </c>
      <c r="U32" s="90"/>
      <c r="V32" s="90"/>
      <c r="W32" s="91"/>
      <c r="X32" s="90"/>
      <c r="Y32" s="90"/>
      <c r="Z32" s="91"/>
      <c r="AA32" s="90"/>
      <c r="AB32" s="90"/>
      <c r="AC32" s="91"/>
      <c r="AD32" s="90"/>
      <c r="AE32" s="90"/>
      <c r="AF32" s="91"/>
      <c r="AG32" s="90"/>
      <c r="AH32" s="90"/>
      <c r="AI32" s="91"/>
      <c r="AJ32" s="90"/>
      <c r="AK32" s="90"/>
      <c r="AL32" s="91"/>
      <c r="AM32" s="90"/>
      <c r="AN32" s="90"/>
      <c r="AO32" s="91"/>
      <c r="AP32" s="90"/>
      <c r="AQ32" s="90"/>
      <c r="AR32" s="91"/>
      <c r="AS32" s="90"/>
      <c r="AT32" s="90"/>
      <c r="AU32" s="91"/>
      <c r="AV32" s="90"/>
      <c r="AW32" s="90"/>
      <c r="AX32" s="91"/>
      <c r="AY32" s="90"/>
      <c r="AZ32" s="90"/>
      <c r="BA32" s="91"/>
      <c r="BB32" s="90"/>
      <c r="BC32" s="90"/>
      <c r="BD32" s="91"/>
      <c r="BE32" s="90"/>
      <c r="BF32" s="90"/>
    </row>
    <row r="33" spans="1:58" x14ac:dyDescent="0.25">
      <c r="A33" s="67">
        <f>IF(B33="MATIERE",VLOOKUP($C33,MATIERE!$B$2:$K$601,10,0),IF(B33="MOA",VLOOKUP($C33,ATELIER!$B$2:$K$291,10,0),IF(B33="MOC",VLOOKUP($C33,CHANTIER!$B$2:$K$291,10,0),IF(B33="MP",VLOOKUP($C33,MINIPELLE!$B$2:$K$291,10,0),""))))</f>
        <v>564</v>
      </c>
      <c r="B33" s="89" t="s">
        <v>295</v>
      </c>
      <c r="C33" s="125" t="s">
        <v>2043</v>
      </c>
      <c r="D33" s="89"/>
      <c r="E33" s="91"/>
      <c r="F33" s="90"/>
      <c r="G33" s="90"/>
      <c r="H33" s="91"/>
      <c r="I33" s="90"/>
      <c r="J33" s="90"/>
      <c r="K33" s="91"/>
      <c r="L33" s="90"/>
      <c r="M33" s="90"/>
      <c r="N33" s="91"/>
      <c r="O33" s="90"/>
      <c r="P33" s="90"/>
      <c r="Q33" s="91"/>
      <c r="R33" s="90"/>
      <c r="S33" s="90"/>
      <c r="T33" s="91"/>
      <c r="U33" s="90"/>
      <c r="V33" s="90"/>
      <c r="W33" s="91">
        <v>1</v>
      </c>
      <c r="X33" s="90"/>
      <c r="Y33" s="90"/>
      <c r="Z33" s="91"/>
      <c r="AA33" s="90"/>
      <c r="AB33" s="90"/>
      <c r="AC33" s="91"/>
      <c r="AD33" s="90"/>
      <c r="AE33" s="90"/>
      <c r="AF33" s="91"/>
      <c r="AG33" s="90"/>
      <c r="AH33" s="90"/>
      <c r="AI33" s="91"/>
      <c r="AJ33" s="90"/>
      <c r="AK33" s="90"/>
      <c r="AL33" s="91"/>
      <c r="AM33" s="90"/>
      <c r="AN33" s="90"/>
      <c r="AO33" s="91"/>
      <c r="AP33" s="90"/>
      <c r="AQ33" s="90"/>
      <c r="AR33" s="91"/>
      <c r="AS33" s="90"/>
      <c r="AT33" s="90"/>
      <c r="AU33" s="91"/>
      <c r="AV33" s="90"/>
      <c r="AW33" s="90"/>
      <c r="AX33" s="91"/>
      <c r="AY33" s="90"/>
      <c r="AZ33" s="90"/>
      <c r="BA33" s="91"/>
      <c r="BB33" s="90"/>
      <c r="BC33" s="90"/>
      <c r="BD33" s="91"/>
      <c r="BE33" s="90"/>
      <c r="BF33" s="90"/>
    </row>
    <row r="34" spans="1:58" x14ac:dyDescent="0.25">
      <c r="A34" s="67">
        <f>IF(B34="MATIERE",VLOOKUP($C34,MATIERE!$B$2:$K$601,10,0),IF(B34="MOA",VLOOKUP($C34,ATELIER!$B$2:$K$291,10,0),IF(B34="MOC",VLOOKUP($C34,CHANTIER!$B$2:$K$291,10,0),IF(B34="MP",VLOOKUP($C34,MINIPELLE!$B$2:$K$291,10,0),""))))</f>
        <v>565</v>
      </c>
      <c r="B34" s="89" t="s">
        <v>295</v>
      </c>
      <c r="C34" s="125" t="s">
        <v>2044</v>
      </c>
      <c r="D34" s="89"/>
      <c r="E34" s="91"/>
      <c r="F34" s="90"/>
      <c r="G34" s="90"/>
      <c r="H34" s="91"/>
      <c r="I34" s="90"/>
      <c r="J34" s="90"/>
      <c r="K34" s="91"/>
      <c r="L34" s="90"/>
      <c r="M34" s="90"/>
      <c r="N34" s="91"/>
      <c r="O34" s="90"/>
      <c r="P34" s="90"/>
      <c r="Q34" s="91"/>
      <c r="R34" s="90"/>
      <c r="S34" s="90"/>
      <c r="T34" s="91"/>
      <c r="U34" s="90"/>
      <c r="V34" s="90"/>
      <c r="W34" s="91"/>
      <c r="X34" s="90"/>
      <c r="Y34" s="90"/>
      <c r="Z34" s="91">
        <v>1</v>
      </c>
      <c r="AA34" s="90"/>
      <c r="AB34" s="90"/>
      <c r="AC34" s="91"/>
      <c r="AD34" s="90"/>
      <c r="AE34" s="90"/>
      <c r="AF34" s="91"/>
      <c r="AG34" s="90"/>
      <c r="AH34" s="90"/>
      <c r="AI34" s="91"/>
      <c r="AJ34" s="90"/>
      <c r="AK34" s="90"/>
      <c r="AL34" s="91"/>
      <c r="AM34" s="90"/>
      <c r="AN34" s="90"/>
      <c r="AO34" s="91"/>
      <c r="AP34" s="90"/>
      <c r="AQ34" s="90"/>
      <c r="AR34" s="91"/>
      <c r="AS34" s="90"/>
      <c r="AT34" s="90"/>
      <c r="AU34" s="91"/>
      <c r="AV34" s="90"/>
      <c r="AW34" s="90"/>
      <c r="AX34" s="91"/>
      <c r="AY34" s="90"/>
      <c r="AZ34" s="90"/>
      <c r="BA34" s="91"/>
      <c r="BB34" s="90"/>
      <c r="BC34" s="90"/>
      <c r="BD34" s="91"/>
      <c r="BE34" s="90"/>
      <c r="BF34" s="90"/>
    </row>
    <row r="35" spans="1:58" x14ac:dyDescent="0.25">
      <c r="A35" s="67">
        <f>IF(B35="MATIERE",VLOOKUP($C35,MATIERE!$B$2:$K$601,10,0),IF(B35="MOA",VLOOKUP($C35,ATELIER!$B$2:$K$291,10,0),IF(B35="MOC",VLOOKUP($C35,CHANTIER!$B$2:$K$291,10,0),IF(B35="MP",VLOOKUP($C35,MINIPELLE!$B$2:$K$291,10,0),""))))</f>
        <v>566</v>
      </c>
      <c r="B35" s="89" t="s">
        <v>295</v>
      </c>
      <c r="C35" s="125" t="s">
        <v>2045</v>
      </c>
      <c r="D35" s="89"/>
      <c r="E35" s="91"/>
      <c r="F35" s="90"/>
      <c r="G35" s="90"/>
      <c r="H35" s="91"/>
      <c r="I35" s="90"/>
      <c r="J35" s="90"/>
      <c r="K35" s="91"/>
      <c r="L35" s="90"/>
      <c r="M35" s="90"/>
      <c r="N35" s="91"/>
      <c r="O35" s="90"/>
      <c r="P35" s="90"/>
      <c r="Q35" s="91"/>
      <c r="R35" s="90"/>
      <c r="S35" s="90"/>
      <c r="T35" s="91"/>
      <c r="U35" s="90"/>
      <c r="V35" s="90"/>
      <c r="W35" s="91"/>
      <c r="X35" s="90"/>
      <c r="Y35" s="90"/>
      <c r="Z35" s="91"/>
      <c r="AA35" s="90"/>
      <c r="AB35" s="90"/>
      <c r="AC35" s="91">
        <v>1</v>
      </c>
      <c r="AD35" s="90"/>
      <c r="AE35" s="90"/>
      <c r="AF35" s="91"/>
      <c r="AG35" s="90"/>
      <c r="AH35" s="90"/>
      <c r="AI35" s="91"/>
      <c r="AJ35" s="90"/>
      <c r="AK35" s="90"/>
      <c r="AL35" s="91"/>
      <c r="AM35" s="90"/>
      <c r="AN35" s="90"/>
      <c r="AO35" s="91"/>
      <c r="AP35" s="90"/>
      <c r="AQ35" s="90"/>
      <c r="AR35" s="91"/>
      <c r="AS35" s="90"/>
      <c r="AT35" s="90"/>
      <c r="AU35" s="91"/>
      <c r="AV35" s="90"/>
      <c r="AW35" s="90"/>
      <c r="AX35" s="91"/>
      <c r="AY35" s="90"/>
      <c r="AZ35" s="90"/>
      <c r="BA35" s="91"/>
      <c r="BB35" s="90"/>
      <c r="BC35" s="90"/>
      <c r="BD35" s="91"/>
      <c r="BE35" s="90"/>
      <c r="BF35" s="90"/>
    </row>
    <row r="36" spans="1:58" x14ac:dyDescent="0.25">
      <c r="A36" s="67">
        <f>IF(B36="MATIERE",VLOOKUP($C36,MATIERE!$B$2:$K$601,10,0),IF(B36="MOA",VLOOKUP($C36,ATELIER!$B$2:$K$291,10,0),IF(B36="MOC",VLOOKUP($C36,CHANTIER!$B$2:$K$291,10,0),IF(B36="MP",VLOOKUP($C36,MINIPELLE!$B$2:$K$291,10,0),""))))</f>
        <v>567</v>
      </c>
      <c r="B36" s="89" t="s">
        <v>295</v>
      </c>
      <c r="C36" s="125" t="s">
        <v>2046</v>
      </c>
      <c r="D36" s="89"/>
      <c r="E36" s="91"/>
      <c r="F36" s="90"/>
      <c r="G36" s="90"/>
      <c r="H36" s="91"/>
      <c r="I36" s="90"/>
      <c r="J36" s="90"/>
      <c r="K36" s="91"/>
      <c r="L36" s="90"/>
      <c r="M36" s="90"/>
      <c r="N36" s="91"/>
      <c r="O36" s="90"/>
      <c r="P36" s="90"/>
      <c r="Q36" s="91"/>
      <c r="R36" s="90"/>
      <c r="S36" s="90"/>
      <c r="T36" s="91"/>
      <c r="U36" s="90"/>
      <c r="V36" s="90"/>
      <c r="W36" s="91"/>
      <c r="X36" s="90"/>
      <c r="Y36" s="90"/>
      <c r="Z36" s="91"/>
      <c r="AA36" s="90"/>
      <c r="AB36" s="90"/>
      <c r="AC36" s="91"/>
      <c r="AD36" s="90"/>
      <c r="AE36" s="90"/>
      <c r="AF36" s="91">
        <v>1</v>
      </c>
      <c r="AG36" s="90"/>
      <c r="AH36" s="90"/>
      <c r="AI36" s="91"/>
      <c r="AJ36" s="90"/>
      <c r="AK36" s="90"/>
      <c r="AL36" s="91"/>
      <c r="AM36" s="90"/>
      <c r="AN36" s="90"/>
      <c r="AO36" s="91"/>
      <c r="AP36" s="90"/>
      <c r="AQ36" s="90"/>
      <c r="AR36" s="91"/>
      <c r="AS36" s="90"/>
      <c r="AT36" s="90"/>
      <c r="AU36" s="91"/>
      <c r="AV36" s="90"/>
      <c r="AW36" s="90"/>
      <c r="AX36" s="91"/>
      <c r="AY36" s="90"/>
      <c r="AZ36" s="90"/>
      <c r="BA36" s="91"/>
      <c r="BB36" s="90"/>
      <c r="BC36" s="90"/>
      <c r="BD36" s="91"/>
      <c r="BE36" s="90"/>
      <c r="BF36" s="90"/>
    </row>
    <row r="37" spans="1:58" x14ac:dyDescent="0.25">
      <c r="A37" s="67">
        <f>IF(B37="MATIERE",VLOOKUP($C37,MATIERE!$B$2:$K$601,10,0),IF(B37="MOA",VLOOKUP($C37,ATELIER!$B$2:$K$291,10,0),IF(B37="MOC",VLOOKUP($C37,CHANTIER!$B$2:$K$291,10,0),IF(B37="MP",VLOOKUP($C37,MINIPELLE!$B$2:$K$291,10,0),""))))</f>
        <v>568</v>
      </c>
      <c r="B37" s="89" t="s">
        <v>295</v>
      </c>
      <c r="C37" s="125" t="s">
        <v>2047</v>
      </c>
      <c r="D37" s="89"/>
      <c r="E37" s="91"/>
      <c r="F37" s="90"/>
      <c r="G37" s="90"/>
      <c r="H37" s="91"/>
      <c r="I37" s="90"/>
      <c r="J37" s="90"/>
      <c r="K37" s="91"/>
      <c r="L37" s="90"/>
      <c r="M37" s="90"/>
      <c r="N37" s="91"/>
      <c r="O37" s="90"/>
      <c r="P37" s="90"/>
      <c r="Q37" s="91"/>
      <c r="R37" s="90"/>
      <c r="S37" s="90"/>
      <c r="T37" s="91"/>
      <c r="U37" s="90"/>
      <c r="V37" s="90"/>
      <c r="W37" s="91"/>
      <c r="X37" s="90"/>
      <c r="Y37" s="90"/>
      <c r="Z37" s="91"/>
      <c r="AA37" s="90"/>
      <c r="AB37" s="90"/>
      <c r="AC37" s="91"/>
      <c r="AD37" s="90"/>
      <c r="AE37" s="90"/>
      <c r="AF37" s="91"/>
      <c r="AG37" s="90"/>
      <c r="AH37" s="90"/>
      <c r="AI37" s="91">
        <v>1</v>
      </c>
      <c r="AJ37" s="90"/>
      <c r="AK37" s="90"/>
      <c r="AL37" s="91"/>
      <c r="AM37" s="90"/>
      <c r="AN37" s="90"/>
      <c r="AO37" s="91"/>
      <c r="AP37" s="90"/>
      <c r="AQ37" s="90"/>
      <c r="AR37" s="91"/>
      <c r="AS37" s="90"/>
      <c r="AT37" s="90"/>
      <c r="AU37" s="91"/>
      <c r="AV37" s="90"/>
      <c r="AW37" s="90"/>
      <c r="AX37" s="91"/>
      <c r="AY37" s="90"/>
      <c r="AZ37" s="90"/>
      <c r="BA37" s="91"/>
      <c r="BB37" s="90"/>
      <c r="BC37" s="90"/>
      <c r="BD37" s="91"/>
      <c r="BE37" s="90"/>
      <c r="BF37" s="90"/>
    </row>
    <row r="38" spans="1:58" x14ac:dyDescent="0.25">
      <c r="A38" s="67">
        <f>IF(B38="MATIERE",VLOOKUP($C38,MATIERE!$B$2:$K$601,10,0),IF(B38="MOA",VLOOKUP($C38,ATELIER!$B$2:$K$291,10,0),IF(B38="MOC",VLOOKUP($C38,CHANTIER!$B$2:$K$291,10,0),IF(B38="MP",VLOOKUP($C38,MINIPELLE!$B$2:$K$291,10,0),""))))</f>
        <v>569</v>
      </c>
      <c r="B38" s="89" t="s">
        <v>295</v>
      </c>
      <c r="C38" s="125" t="s">
        <v>2048</v>
      </c>
      <c r="D38" s="89"/>
      <c r="E38" s="91"/>
      <c r="F38" s="90"/>
      <c r="G38" s="90"/>
      <c r="H38" s="91"/>
      <c r="I38" s="90"/>
      <c r="J38" s="90"/>
      <c r="K38" s="91"/>
      <c r="L38" s="90"/>
      <c r="M38" s="90"/>
      <c r="N38" s="91"/>
      <c r="O38" s="90"/>
      <c r="P38" s="90"/>
      <c r="Q38" s="91"/>
      <c r="R38" s="90"/>
      <c r="S38" s="90"/>
      <c r="T38" s="91"/>
      <c r="U38" s="90"/>
      <c r="V38" s="90"/>
      <c r="W38" s="91"/>
      <c r="X38" s="90"/>
      <c r="Y38" s="90"/>
      <c r="Z38" s="91"/>
      <c r="AA38" s="90"/>
      <c r="AB38" s="90"/>
      <c r="AC38" s="91"/>
      <c r="AD38" s="90"/>
      <c r="AE38" s="90"/>
      <c r="AF38" s="91"/>
      <c r="AG38" s="90"/>
      <c r="AH38" s="90"/>
      <c r="AI38" s="91"/>
      <c r="AJ38" s="90"/>
      <c r="AK38" s="90"/>
      <c r="AL38" s="91">
        <v>1</v>
      </c>
      <c r="AM38" s="90"/>
      <c r="AN38" s="90"/>
      <c r="AO38" s="91"/>
      <c r="AP38" s="90"/>
      <c r="AQ38" s="90"/>
      <c r="AR38" s="91"/>
      <c r="AS38" s="90"/>
      <c r="AT38" s="90"/>
      <c r="AU38" s="91"/>
      <c r="AV38" s="90"/>
      <c r="AW38" s="90"/>
      <c r="AX38" s="91"/>
      <c r="AY38" s="90"/>
      <c r="AZ38" s="90"/>
      <c r="BA38" s="91"/>
      <c r="BB38" s="90"/>
      <c r="BC38" s="90"/>
      <c r="BD38" s="91"/>
      <c r="BE38" s="90"/>
      <c r="BF38" s="90"/>
    </row>
    <row r="39" spans="1:58" x14ac:dyDescent="0.25">
      <c r="A39" s="67">
        <f>IF(B39="MATIERE",VLOOKUP($C39,MATIERE!$B$2:$K$601,10,0),IF(B39="MOA",VLOOKUP($C39,ATELIER!$B$2:$K$291,10,0),IF(B39="MOC",VLOOKUP($C39,CHANTIER!$B$2:$K$291,10,0),IF(B39="MP",VLOOKUP($C39,MINIPELLE!$B$2:$K$291,10,0),""))))</f>
        <v>570</v>
      </c>
      <c r="B39" s="89" t="s">
        <v>295</v>
      </c>
      <c r="C39" s="125" t="s">
        <v>2049</v>
      </c>
      <c r="D39" s="89"/>
      <c r="E39" s="91"/>
      <c r="F39" s="90"/>
      <c r="G39" s="90"/>
      <c r="H39" s="91"/>
      <c r="I39" s="90"/>
      <c r="J39" s="90"/>
      <c r="K39" s="91"/>
      <c r="L39" s="90"/>
      <c r="M39" s="90"/>
      <c r="N39" s="91"/>
      <c r="O39" s="90"/>
      <c r="P39" s="90"/>
      <c r="Q39" s="91"/>
      <c r="R39" s="90"/>
      <c r="S39" s="90"/>
      <c r="T39" s="91"/>
      <c r="U39" s="90"/>
      <c r="V39" s="90"/>
      <c r="W39" s="91"/>
      <c r="X39" s="90"/>
      <c r="Y39" s="90"/>
      <c r="Z39" s="91"/>
      <c r="AA39" s="90"/>
      <c r="AB39" s="90"/>
      <c r="AC39" s="91"/>
      <c r="AD39" s="90"/>
      <c r="AE39" s="90"/>
      <c r="AF39" s="91"/>
      <c r="AG39" s="90"/>
      <c r="AH39" s="90"/>
      <c r="AI39" s="91"/>
      <c r="AJ39" s="90"/>
      <c r="AK39" s="90"/>
      <c r="AL39" s="91"/>
      <c r="AM39" s="90"/>
      <c r="AN39" s="90"/>
      <c r="AO39" s="91">
        <v>1</v>
      </c>
      <c r="AP39" s="90"/>
      <c r="AQ39" s="90"/>
      <c r="AR39" s="91"/>
      <c r="AS39" s="90"/>
      <c r="AT39" s="90"/>
      <c r="AU39" s="91"/>
      <c r="AV39" s="90"/>
      <c r="AW39" s="90"/>
      <c r="AX39" s="91"/>
      <c r="AY39" s="90"/>
      <c r="AZ39" s="90"/>
      <c r="BA39" s="91"/>
      <c r="BB39" s="90"/>
      <c r="BC39" s="90"/>
      <c r="BD39" s="91"/>
      <c r="BE39" s="90"/>
      <c r="BF39" s="90"/>
    </row>
    <row r="40" spans="1:58" x14ac:dyDescent="0.25">
      <c r="A40" s="67">
        <f>IF(B40="MATIERE",VLOOKUP($C40,MATIERE!$B$2:$K$601,10,0),IF(B40="MOA",VLOOKUP($C40,ATELIER!$B$2:$K$291,10,0),IF(B40="MOC",VLOOKUP($C40,CHANTIER!$B$2:$K$291,10,0),IF(B40="MP",VLOOKUP($C40,MINIPELLE!$B$2:$K$291,10,0),""))))</f>
        <v>571</v>
      </c>
      <c r="B40" s="89" t="s">
        <v>295</v>
      </c>
      <c r="C40" s="125" t="s">
        <v>2050</v>
      </c>
      <c r="D40" s="89"/>
      <c r="E40" s="91"/>
      <c r="F40" s="90"/>
      <c r="G40" s="90"/>
      <c r="H40" s="91"/>
      <c r="I40" s="90"/>
      <c r="J40" s="90"/>
      <c r="K40" s="91"/>
      <c r="L40" s="90"/>
      <c r="M40" s="90"/>
      <c r="N40" s="91"/>
      <c r="O40" s="90"/>
      <c r="P40" s="90"/>
      <c r="Q40" s="91"/>
      <c r="R40" s="90"/>
      <c r="S40" s="90"/>
      <c r="T40" s="91"/>
      <c r="U40" s="90"/>
      <c r="V40" s="90"/>
      <c r="W40" s="91"/>
      <c r="X40" s="90"/>
      <c r="Y40" s="90"/>
      <c r="Z40" s="91"/>
      <c r="AA40" s="90"/>
      <c r="AB40" s="90"/>
      <c r="AC40" s="91"/>
      <c r="AD40" s="90"/>
      <c r="AE40" s="90"/>
      <c r="AF40" s="91"/>
      <c r="AG40" s="90"/>
      <c r="AH40" s="90"/>
      <c r="AI40" s="91"/>
      <c r="AJ40" s="90"/>
      <c r="AK40" s="90"/>
      <c r="AL40" s="91"/>
      <c r="AM40" s="90"/>
      <c r="AN40" s="90"/>
      <c r="AO40" s="91"/>
      <c r="AP40" s="90"/>
      <c r="AQ40" s="90"/>
      <c r="AR40" s="91">
        <v>1</v>
      </c>
      <c r="AS40" s="90"/>
      <c r="AT40" s="90"/>
      <c r="AU40" s="91"/>
      <c r="AV40" s="90"/>
      <c r="AW40" s="90"/>
      <c r="AX40" s="91"/>
      <c r="AY40" s="90"/>
      <c r="AZ40" s="90"/>
      <c r="BA40" s="91"/>
      <c r="BB40" s="90"/>
      <c r="BC40" s="90"/>
      <c r="BD40" s="91"/>
      <c r="BE40" s="90"/>
      <c r="BF40" s="90"/>
    </row>
    <row r="41" spans="1:58" x14ac:dyDescent="0.25">
      <c r="A41" s="67">
        <f>IF(B41="MATIERE",VLOOKUP($C41,MATIERE!$B$2:$K$601,10,0),IF(B41="MOA",VLOOKUP($C41,ATELIER!$B$2:$K$291,10,0),IF(B41="MOC",VLOOKUP($C41,CHANTIER!$B$2:$K$291,10,0),IF(B41="MP",VLOOKUP($C41,MINIPELLE!$B$2:$K$291,10,0),""))))</f>
        <v>572</v>
      </c>
      <c r="B41" s="89" t="s">
        <v>295</v>
      </c>
      <c r="C41" s="125" t="s">
        <v>2051</v>
      </c>
      <c r="D41" s="89"/>
      <c r="E41" s="91"/>
      <c r="F41" s="90"/>
      <c r="G41" s="90"/>
      <c r="H41" s="91"/>
      <c r="I41" s="90"/>
      <c r="J41" s="90"/>
      <c r="K41" s="91"/>
      <c r="L41" s="90"/>
      <c r="M41" s="90"/>
      <c r="N41" s="91"/>
      <c r="O41" s="90"/>
      <c r="P41" s="90"/>
      <c r="Q41" s="91"/>
      <c r="R41" s="90"/>
      <c r="S41" s="90"/>
      <c r="T41" s="91"/>
      <c r="U41" s="90"/>
      <c r="V41" s="90"/>
      <c r="W41" s="91"/>
      <c r="X41" s="90"/>
      <c r="Y41" s="90"/>
      <c r="Z41" s="91"/>
      <c r="AA41" s="90"/>
      <c r="AB41" s="90"/>
      <c r="AC41" s="91"/>
      <c r="AD41" s="90"/>
      <c r="AE41" s="90"/>
      <c r="AF41" s="91"/>
      <c r="AG41" s="90"/>
      <c r="AH41" s="90"/>
      <c r="AI41" s="91"/>
      <c r="AJ41" s="90"/>
      <c r="AK41" s="90"/>
      <c r="AL41" s="91"/>
      <c r="AM41" s="90"/>
      <c r="AN41" s="90"/>
      <c r="AO41" s="91"/>
      <c r="AP41" s="90"/>
      <c r="AQ41" s="90"/>
      <c r="AR41" s="91"/>
      <c r="AS41" s="90"/>
      <c r="AT41" s="90"/>
      <c r="AU41" s="91">
        <v>1</v>
      </c>
      <c r="AV41" s="90"/>
      <c r="AW41" s="90"/>
      <c r="AX41" s="91">
        <v>1</v>
      </c>
      <c r="AY41" s="90"/>
      <c r="AZ41" s="90"/>
      <c r="BA41" s="91"/>
      <c r="BB41" s="90"/>
      <c r="BC41" s="90"/>
      <c r="BD41" s="91"/>
      <c r="BE41" s="90"/>
      <c r="BF41" s="90"/>
    </row>
    <row r="42" spans="1:58" x14ac:dyDescent="0.25">
      <c r="A42" s="67">
        <f>IF(B42="MATIERE",VLOOKUP($C42,MATIERE!$B$2:$K$601,10,0),IF(B42="MOA",VLOOKUP($C42,ATELIER!$B$2:$K$291,10,0),IF(B42="MOC",VLOOKUP($C42,CHANTIER!$B$2:$K$291,10,0),IF(B42="MP",VLOOKUP($C42,MINIPELLE!$B$2:$K$291,10,0),""))))</f>
        <v>573</v>
      </c>
      <c r="B42" s="89" t="s">
        <v>295</v>
      </c>
      <c r="C42" s="125" t="s">
        <v>2052</v>
      </c>
      <c r="D42" s="89"/>
      <c r="E42" s="91"/>
      <c r="F42" s="90"/>
      <c r="G42" s="90"/>
      <c r="H42" s="91"/>
      <c r="I42" s="90"/>
      <c r="J42" s="90"/>
      <c r="K42" s="91"/>
      <c r="L42" s="90"/>
      <c r="M42" s="90"/>
      <c r="N42" s="91"/>
      <c r="O42" s="90"/>
      <c r="P42" s="90"/>
      <c r="Q42" s="91"/>
      <c r="R42" s="90"/>
      <c r="S42" s="90"/>
      <c r="T42" s="91"/>
      <c r="U42" s="90"/>
      <c r="V42" s="90"/>
      <c r="W42" s="91"/>
      <c r="X42" s="90"/>
      <c r="Y42" s="90"/>
      <c r="Z42" s="91"/>
      <c r="AA42" s="90"/>
      <c r="AB42" s="90"/>
      <c r="AC42" s="91"/>
      <c r="AD42" s="90"/>
      <c r="AE42" s="90"/>
      <c r="AF42" s="91"/>
      <c r="AG42" s="90"/>
      <c r="AH42" s="90"/>
      <c r="AI42" s="91"/>
      <c r="AJ42" s="90"/>
      <c r="AK42" s="90"/>
      <c r="AL42" s="91"/>
      <c r="AM42" s="90"/>
      <c r="AN42" s="90"/>
      <c r="AO42" s="91"/>
      <c r="AP42" s="90"/>
      <c r="AQ42" s="90"/>
      <c r="AR42" s="91"/>
      <c r="AS42" s="90"/>
      <c r="AT42" s="90"/>
      <c r="AU42" s="91"/>
      <c r="AV42" s="90"/>
      <c r="AW42" s="90"/>
      <c r="AX42" s="91"/>
      <c r="AY42" s="90"/>
      <c r="AZ42" s="90"/>
      <c r="BA42" s="91">
        <v>1</v>
      </c>
      <c r="BB42" s="90"/>
      <c r="BC42" s="90"/>
      <c r="BD42" s="91">
        <v>1</v>
      </c>
      <c r="BE42" s="90"/>
      <c r="BF42" s="90"/>
    </row>
    <row r="43" spans="1:58" x14ac:dyDescent="0.25">
      <c r="A43" s="89"/>
      <c r="B43" s="89"/>
      <c r="C43" s="89"/>
      <c r="D43" s="89"/>
      <c r="E43" s="89"/>
      <c r="F43" s="90"/>
      <c r="G43" s="90"/>
      <c r="H43" s="89"/>
      <c r="I43" s="90"/>
      <c r="J43" s="90"/>
      <c r="K43" s="89"/>
      <c r="L43" s="90"/>
      <c r="M43" s="90"/>
      <c r="N43" s="89"/>
      <c r="O43" s="90"/>
      <c r="P43" s="90"/>
      <c r="Q43" s="89"/>
      <c r="R43" s="90"/>
      <c r="S43" s="90"/>
      <c r="T43" s="89"/>
      <c r="U43" s="90"/>
      <c r="V43" s="90"/>
      <c r="W43" s="89"/>
      <c r="X43" s="90"/>
      <c r="Y43" s="90"/>
      <c r="Z43" s="89"/>
      <c r="AA43" s="90"/>
      <c r="AB43" s="90"/>
      <c r="AC43" s="89"/>
      <c r="AD43" s="90"/>
      <c r="AE43" s="90"/>
      <c r="AF43" s="89"/>
      <c r="AG43" s="90"/>
      <c r="AH43" s="90"/>
      <c r="AI43" s="89"/>
      <c r="AJ43" s="90"/>
      <c r="AK43" s="90"/>
      <c r="AL43" s="89"/>
      <c r="AM43" s="90"/>
      <c r="AN43" s="90"/>
      <c r="AO43" s="89"/>
      <c r="AP43" s="90"/>
      <c r="AQ43" s="90"/>
      <c r="AR43" s="89"/>
      <c r="AS43" s="90"/>
      <c r="AT43" s="90"/>
      <c r="AU43" s="89"/>
      <c r="AV43" s="90"/>
      <c r="AW43" s="90"/>
      <c r="AX43" s="89"/>
      <c r="AY43" s="90"/>
      <c r="AZ43" s="90"/>
      <c r="BA43" s="89"/>
      <c r="BB43" s="90"/>
      <c r="BC43" s="90"/>
      <c r="BD43" s="89"/>
      <c r="BE43" s="90"/>
      <c r="BF43" s="9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tabColor rgb="FFFF0000"/>
  </sheetPr>
  <dimension ref="A1:DH40"/>
  <sheetViews>
    <sheetView topLeftCell="A21" workbookViewId="0">
      <selection activeCell="C23" sqref="C23"/>
    </sheetView>
  </sheetViews>
  <sheetFormatPr baseColWidth="10" defaultRowHeight="15" x14ac:dyDescent="0.25"/>
  <cols>
    <col min="3" max="3" width="34.5703125" customWidth="1"/>
    <col min="5" max="5" width="4.42578125" customWidth="1"/>
    <col min="6" max="6" width="13.42578125" style="14" customWidth="1"/>
    <col min="7" max="7" width="1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678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66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68"/>
      <c r="BI1" s="68"/>
      <c r="BJ1" s="66"/>
      <c r="BK1" s="68"/>
      <c r="BL1" s="68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66">
        <v>2</v>
      </c>
      <c r="BH2" s="68"/>
      <c r="BI2" s="68"/>
      <c r="BJ2" s="66">
        <v>3</v>
      </c>
      <c r="BK2" s="68"/>
      <c r="BL2" s="68"/>
      <c r="BM2" s="66">
        <v>4</v>
      </c>
      <c r="BN2" s="68"/>
      <c r="BO2" s="68"/>
      <c r="BP2" s="66">
        <v>5</v>
      </c>
      <c r="BQ2" s="68"/>
      <c r="BR2" s="68"/>
      <c r="BS2" s="66">
        <v>6</v>
      </c>
      <c r="BT2" s="68"/>
      <c r="BU2" s="68"/>
      <c r="BV2" s="66">
        <v>7</v>
      </c>
      <c r="BW2" s="68"/>
      <c r="BX2" s="68"/>
      <c r="BY2" s="66">
        <v>8</v>
      </c>
      <c r="BZ2" s="68"/>
      <c r="CA2" s="68"/>
      <c r="CB2" s="66">
        <v>9</v>
      </c>
      <c r="CC2" s="68"/>
      <c r="CD2" s="68"/>
      <c r="CE2" s="66">
        <v>10</v>
      </c>
      <c r="CF2" s="68"/>
      <c r="CG2" s="68"/>
      <c r="CH2" s="66" t="s">
        <v>287</v>
      </c>
      <c r="CI2" s="68"/>
      <c r="CJ2" s="68"/>
      <c r="CK2" s="66" t="s">
        <v>288</v>
      </c>
      <c r="CL2" s="68"/>
      <c r="CM2" s="68"/>
      <c r="CN2" s="66" t="s">
        <v>289</v>
      </c>
      <c r="CO2" s="68"/>
      <c r="CP2" s="68"/>
      <c r="CQ2" s="66" t="s">
        <v>290</v>
      </c>
      <c r="CR2" s="68"/>
      <c r="CS2" s="68"/>
      <c r="CT2" s="66">
        <v>16</v>
      </c>
      <c r="CU2" s="68"/>
      <c r="CV2" s="68"/>
      <c r="CW2" s="66" t="s">
        <v>291</v>
      </c>
      <c r="CX2" s="68"/>
      <c r="CY2" s="68"/>
      <c r="CZ2" s="66" t="s">
        <v>292</v>
      </c>
      <c r="DA2" s="68"/>
      <c r="DB2" s="68"/>
      <c r="DC2" s="66" t="s">
        <v>293</v>
      </c>
      <c r="DD2" s="68"/>
      <c r="DE2" s="68"/>
      <c r="DF2" s="66" t="s">
        <v>294</v>
      </c>
      <c r="DG2" s="68"/>
      <c r="DH2" s="68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  <c r="BG3" s="66"/>
    </row>
    <row r="4" spans="1:112" x14ac:dyDescent="0.25">
      <c r="D4" t="s">
        <v>286</v>
      </c>
      <c r="BG4" s="66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/>
      <c r="BI4"/>
      <c r="BK4"/>
      <c r="BL4"/>
    </row>
    <row r="5" spans="1:112" x14ac:dyDescent="0.25">
      <c r="A5" s="67">
        <f>VLOOKUP($C5,MATIERE!$B$2:$K$485,10,0)</f>
        <v>377</v>
      </c>
      <c r="B5" s="61" t="s">
        <v>295</v>
      </c>
      <c r="C5" s="61" t="s">
        <v>346</v>
      </c>
      <c r="D5" s="61" t="s">
        <v>8</v>
      </c>
      <c r="E5" s="64"/>
      <c r="F5" s="65" t="s">
        <v>1068</v>
      </c>
      <c r="G5" s="65" t="s">
        <v>632</v>
      </c>
      <c r="H5" s="66"/>
      <c r="I5" s="68" t="s">
        <v>1068</v>
      </c>
      <c r="J5" s="68" t="s">
        <v>632</v>
      </c>
      <c r="K5" s="66"/>
      <c r="L5" s="68" t="s">
        <v>1068</v>
      </c>
      <c r="M5" s="68" t="s">
        <v>632</v>
      </c>
      <c r="N5" s="66"/>
      <c r="O5" s="68" t="s">
        <v>1068</v>
      </c>
      <c r="P5" s="68" t="s">
        <v>632</v>
      </c>
      <c r="Q5" s="66"/>
      <c r="R5" s="68" t="s">
        <v>1068</v>
      </c>
      <c r="S5" s="68" t="s">
        <v>632</v>
      </c>
      <c r="T5" s="66"/>
      <c r="U5" s="68" t="s">
        <v>1068</v>
      </c>
      <c r="V5" s="68" t="s">
        <v>632</v>
      </c>
      <c r="W5" s="66"/>
      <c r="X5" s="68" t="s">
        <v>1068</v>
      </c>
      <c r="Y5" s="68" t="s">
        <v>632</v>
      </c>
      <c r="Z5" s="66"/>
      <c r="AA5" s="68" t="s">
        <v>1068</v>
      </c>
      <c r="AB5" s="68" t="s">
        <v>632</v>
      </c>
      <c r="AC5" s="66"/>
      <c r="AD5" s="68" t="s">
        <v>1068</v>
      </c>
      <c r="AE5" s="68" t="s">
        <v>632</v>
      </c>
      <c r="AF5" s="66"/>
      <c r="AG5" s="68" t="s">
        <v>1068</v>
      </c>
      <c r="AH5" s="68" t="s">
        <v>632</v>
      </c>
      <c r="AI5" s="66"/>
      <c r="AJ5" s="68" t="s">
        <v>1068</v>
      </c>
      <c r="AK5" s="68" t="s">
        <v>632</v>
      </c>
      <c r="AL5" s="66"/>
      <c r="AM5" s="68" t="s">
        <v>1068</v>
      </c>
      <c r="AN5" s="68" t="s">
        <v>632</v>
      </c>
      <c r="AO5" s="66"/>
      <c r="AP5" s="68" t="s">
        <v>1068</v>
      </c>
      <c r="AQ5" s="68" t="s">
        <v>632</v>
      </c>
      <c r="AR5" s="66"/>
      <c r="AS5" s="68" t="s">
        <v>1068</v>
      </c>
      <c r="AT5" s="68" t="s">
        <v>632</v>
      </c>
      <c r="AU5" s="66"/>
      <c r="AV5" s="68" t="s">
        <v>1068</v>
      </c>
      <c r="AW5" s="68" t="s">
        <v>632</v>
      </c>
      <c r="AX5" s="66"/>
      <c r="AY5" s="68" t="s">
        <v>1068</v>
      </c>
      <c r="AZ5" s="68" t="s">
        <v>632</v>
      </c>
      <c r="BA5" s="66"/>
      <c r="BB5" s="68" t="s">
        <v>1068</v>
      </c>
      <c r="BC5" s="68" t="s">
        <v>632</v>
      </c>
      <c r="BD5" s="66"/>
      <c r="BE5" s="68" t="s">
        <v>1068</v>
      </c>
      <c r="BF5" s="68" t="s">
        <v>632</v>
      </c>
      <c r="BG5" s="66" t="str">
        <f t="shared" ref="BG5:BG19" si="0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(1,'FV4','MATIERE',377,null,'3*2*CTE1','PERIMETRE',now());
</v>
      </c>
      <c r="BH5" s="66"/>
      <c r="BI5" s="66"/>
      <c r="BJ5" s="66" t="str">
        <f t="shared" ref="BJ5:BJ1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(2,'FV4','MATIERE',377,null,'3*2*CTE1','PERIMETRE',now());
</v>
      </c>
      <c r="BK5" s="66"/>
      <c r="BL5" s="66"/>
      <c r="BM5" s="66" t="str">
        <f t="shared" ref="BM5:BM19" si="2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(3,'FV4','MATIERE',377,null,'3*2*CTE1','PERIMETRE',now());
</v>
      </c>
      <c r="BN5" s="66"/>
      <c r="BO5" s="66"/>
      <c r="BP5" s="66" t="str">
        <f t="shared" ref="BP5:BP19" si="3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(4,'FV4','MATIERE',377,null,'3*2*CTE1','PERIMETRE',now());
</v>
      </c>
      <c r="BQ5" s="66"/>
      <c r="BR5" s="66"/>
      <c r="BS5" s="66" t="str">
        <f t="shared" ref="BS5:BS19" si="4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(5,'FV4','MATIERE',377,null,'3*2*CTE1','PERIMETRE',now());
</v>
      </c>
      <c r="BT5" s="66"/>
      <c r="BU5" s="66"/>
      <c r="BV5" s="66" t="str">
        <f t="shared" ref="BV5:BV19" si="5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(6,'FV4','MATIERE',377,null,'3*2*CTE1','PERIMETRE',now());
</v>
      </c>
      <c r="BW5" s="66"/>
      <c r="BX5" s="66"/>
      <c r="BY5" s="66" t="str">
        <f t="shared" ref="BY5:BY19" si="6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(7,'FV4','MATIERE',377,null,'3*2*CTE1','PERIMETRE',now());
</v>
      </c>
      <c r="BZ5" s="66"/>
      <c r="CA5" s="66"/>
      <c r="CB5" s="66" t="str">
        <f t="shared" ref="CB5:CB19" si="7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(8,'FV4','MATIERE',377,null,'3*2*CTE1','PERIMETRE',now());
</v>
      </c>
      <c r="CC5" s="66"/>
      <c r="CD5" s="66"/>
      <c r="CE5" s="66" t="str">
        <f t="shared" ref="CE5:CE19" si="8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(9,'FV4','MATIERE',377,null,'3*2*CTE1','PERIMETRE',now());
</v>
      </c>
      <c r="CF5" s="66"/>
      <c r="CG5" s="66"/>
      <c r="CH5" s="66" t="str">
        <f t="shared" ref="CH5:CH19" si="9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(10,'FV4','MATIERE',377,null,'3*2*CTE1','PERIMETRE',now());
</v>
      </c>
      <c r="CI5" s="66"/>
      <c r="CJ5" s="66"/>
      <c r="CK5" s="66" t="str">
        <f t="shared" ref="CK5:CK19" si="10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(11,'FV4','MATIERE',377,null,'3*2*CTE1','PERIMETRE',now());
</v>
      </c>
      <c r="CL5" s="66"/>
      <c r="CM5" s="66"/>
      <c r="CN5" s="66" t="str">
        <f t="shared" ref="CN5:CN19" si="11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(12,'FV4','MATIERE',377,null,'3*2*CTE1','PERIMETRE',now());
</v>
      </c>
      <c r="CO5" s="66"/>
      <c r="CP5" s="66"/>
      <c r="CQ5" s="66" t="str">
        <f t="shared" ref="CQ5:CQ19" si="12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(13,'FV4','MATIERE',377,null,'3*2*CTE1','PERIMETRE',now());
</v>
      </c>
      <c r="CR5" s="66"/>
      <c r="CS5" s="66"/>
      <c r="CT5" s="66" t="str">
        <f t="shared" ref="CT5:CT19" si="13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(14,'FV4','MATIERE',377,null,'3*2*CTE1','PERIMETRE',now());
</v>
      </c>
      <c r="CU5" s="66"/>
      <c r="CV5" s="66"/>
      <c r="CW5" s="66" t="str">
        <f t="shared" ref="CW5:CW19" si="14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(15,'FV4','MATIERE',377,null,'3*2*CTE1','PERIMETRE',now());
</v>
      </c>
      <c r="CX5" s="66"/>
      <c r="CY5" s="66"/>
      <c r="CZ5" s="66" t="str">
        <f t="shared" ref="CZ5:CZ19" si="15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(16,'FV4','MATIERE',377,null,'3*2*CTE1','PERIMETRE',now());
</v>
      </c>
      <c r="DA5" s="66"/>
      <c r="DB5" s="66"/>
      <c r="DC5" s="66" t="str">
        <f t="shared" ref="DC5:DC19" si="16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(17,'FV4','MATIERE',377,null,'3*2*CTE1','PERIMETRE',now());
</v>
      </c>
      <c r="DD5" s="66"/>
      <c r="DE5" s="66"/>
      <c r="DF5" s="66" t="str">
        <f t="shared" ref="DF5:DF19" si="17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(18,'FV4','MATIERE',377,null,'3*2*CTE1','PERIMETRE',now());
</v>
      </c>
    </row>
    <row r="6" spans="1:112" x14ac:dyDescent="0.25">
      <c r="A6" s="67">
        <f>VLOOKUP($C6,MATIERE!$B$2:$K$485,10,0)</f>
        <v>378</v>
      </c>
      <c r="B6" s="61" t="s">
        <v>295</v>
      </c>
      <c r="C6" s="61" t="s">
        <v>583</v>
      </c>
      <c r="D6" s="61" t="s">
        <v>8</v>
      </c>
      <c r="E6" s="64">
        <v>16</v>
      </c>
      <c r="F6" s="65"/>
      <c r="G6" s="65"/>
      <c r="H6" s="66">
        <v>16</v>
      </c>
      <c r="I6" s="68"/>
      <c r="J6" s="68"/>
      <c r="K6" s="66">
        <v>16</v>
      </c>
      <c r="L6" s="68"/>
      <c r="M6" s="68"/>
      <c r="N6" s="66">
        <v>16</v>
      </c>
      <c r="O6" s="68"/>
      <c r="P6" s="68"/>
      <c r="Q6" s="66">
        <v>16</v>
      </c>
      <c r="R6" s="68"/>
      <c r="S6" s="68"/>
      <c r="T6" s="66">
        <v>16</v>
      </c>
      <c r="U6" s="68"/>
      <c r="V6" s="68"/>
      <c r="W6" s="66">
        <v>16</v>
      </c>
      <c r="X6" s="68"/>
      <c r="Y6" s="68"/>
      <c r="Z6" s="66">
        <v>16</v>
      </c>
      <c r="AA6" s="68"/>
      <c r="AB6" s="68"/>
      <c r="AC6" s="66">
        <v>16</v>
      </c>
      <c r="AD6" s="68"/>
      <c r="AE6" s="68"/>
      <c r="AF6" s="66">
        <v>16</v>
      </c>
      <c r="AG6" s="68"/>
      <c r="AH6" s="68"/>
      <c r="AI6" s="66">
        <v>16</v>
      </c>
      <c r="AJ6" s="68"/>
      <c r="AK6" s="68"/>
      <c r="AL6" s="66">
        <v>16</v>
      </c>
      <c r="AM6" s="68"/>
      <c r="AN6" s="68"/>
      <c r="AO6" s="66">
        <v>16</v>
      </c>
      <c r="AP6" s="68"/>
      <c r="AQ6" s="68"/>
      <c r="AR6" s="66">
        <v>16</v>
      </c>
      <c r="AS6" s="68"/>
      <c r="AT6" s="68"/>
      <c r="AU6" s="66">
        <v>16</v>
      </c>
      <c r="AV6" s="68"/>
      <c r="AW6" s="68"/>
      <c r="AX6" s="66">
        <v>16</v>
      </c>
      <c r="AY6" s="68"/>
      <c r="AZ6" s="68"/>
      <c r="BA6" s="66">
        <v>16</v>
      </c>
      <c r="BB6" s="68"/>
      <c r="BC6" s="68"/>
      <c r="BD6" s="66">
        <v>16</v>
      </c>
      <c r="BE6" s="68"/>
      <c r="BF6" s="68"/>
      <c r="BG6" s="66" t="str">
        <f t="shared" si="0"/>
        <v xml:space="preserve">INSERT INTO SC_SystemeProduits(RefDimension,NomSysteme,typePresta,ligne,Quantite,formule,cte1,DateModif) values (1,'FV4','MATIERE',378,16,null,null,now());
</v>
      </c>
      <c r="BH6" s="66"/>
      <c r="BI6" s="66"/>
      <c r="BJ6" s="66" t="str">
        <f t="shared" si="1"/>
        <v xml:space="preserve">INSERT INTO SC_SystemeProduits(RefDimension,NomSysteme,typePresta,ligne,Quantite,formule,cte1,DateModif) values (2,'FV4','MATIERE',378,16,null,null,now());
</v>
      </c>
      <c r="BK6" s="66"/>
      <c r="BL6" s="66"/>
      <c r="BM6" s="66" t="str">
        <f t="shared" si="2"/>
        <v xml:space="preserve">INSERT INTO SC_SystemeProduits(RefDimension,NomSysteme,typePresta,ligne,Quantite,formule,cte1,DateModif) values (3,'FV4','MATIERE',378,16,null,null,now());
</v>
      </c>
      <c r="BN6" s="66"/>
      <c r="BO6" s="66"/>
      <c r="BP6" s="66" t="str">
        <f t="shared" si="3"/>
        <v xml:space="preserve">INSERT INTO SC_SystemeProduits(RefDimension,NomSysteme,typePresta,ligne,Quantite,formule,cte1,DateModif) values (4,'FV4','MATIERE',378,16,null,null,now());
</v>
      </c>
      <c r="BQ6" s="66"/>
      <c r="BR6" s="66"/>
      <c r="BS6" s="66" t="str">
        <f t="shared" si="4"/>
        <v xml:space="preserve">INSERT INTO SC_SystemeProduits(RefDimension,NomSysteme,typePresta,ligne,Quantite,formule,cte1,DateModif) values (5,'FV4','MATIERE',378,16,null,null,now());
</v>
      </c>
      <c r="BT6" s="66"/>
      <c r="BU6" s="66"/>
      <c r="BV6" s="66" t="str">
        <f t="shared" si="5"/>
        <v xml:space="preserve">INSERT INTO SC_SystemeProduits(RefDimension,NomSysteme,typePresta,ligne,Quantite,formule,cte1,DateModif) values (6,'FV4','MATIERE',378,16,null,null,now());
</v>
      </c>
      <c r="BW6" s="66"/>
      <c r="BX6" s="66"/>
      <c r="BY6" s="66" t="str">
        <f t="shared" si="6"/>
        <v xml:space="preserve">INSERT INTO SC_SystemeProduits(RefDimension,NomSysteme,typePresta,ligne,Quantite,formule,cte1,DateModif) values (7,'FV4','MATIERE',378,16,null,null,now());
</v>
      </c>
      <c r="BZ6" s="66"/>
      <c r="CA6" s="66"/>
      <c r="CB6" s="66" t="str">
        <f t="shared" si="7"/>
        <v xml:space="preserve">INSERT INTO SC_SystemeProduits(RefDimension,NomSysteme,typePresta,ligne,Quantite,formule,cte1,DateModif) values (8,'FV4','MATIERE',378,16,null,null,now());
</v>
      </c>
      <c r="CC6" s="66"/>
      <c r="CD6" s="66"/>
      <c r="CE6" s="66" t="str">
        <f t="shared" si="8"/>
        <v xml:space="preserve">INSERT INTO SC_SystemeProduits(RefDimension,NomSysteme,typePresta,ligne,Quantite,formule,cte1,DateModif) values (9,'FV4','MATIERE',378,16,null,null,now());
</v>
      </c>
      <c r="CF6" s="66"/>
      <c r="CG6" s="66"/>
      <c r="CH6" s="66" t="str">
        <f t="shared" si="9"/>
        <v xml:space="preserve">INSERT INTO SC_SystemeProduits(RefDimension,NomSysteme,typePresta,ligne,Quantite,formule,cte1,DateModif) values (10,'FV4','MATIERE',378,16,null,null,now());
</v>
      </c>
      <c r="CI6" s="66"/>
      <c r="CJ6" s="66"/>
      <c r="CK6" s="66" t="str">
        <f t="shared" si="10"/>
        <v xml:space="preserve">INSERT INTO SC_SystemeProduits(RefDimension,NomSysteme,typePresta,ligne,Quantite,formule,cte1,DateModif) values (11,'FV4','MATIERE',378,16,null,null,now());
</v>
      </c>
      <c r="CL6" s="66"/>
      <c r="CM6" s="66"/>
      <c r="CN6" s="66" t="str">
        <f t="shared" si="11"/>
        <v xml:space="preserve">INSERT INTO SC_SystemeProduits(RefDimension,NomSysteme,typePresta,ligne,Quantite,formule,cte1,DateModif) values (12,'FV4','MATIERE',378,16,null,null,now());
</v>
      </c>
      <c r="CO6" s="66"/>
      <c r="CP6" s="66"/>
      <c r="CQ6" s="66" t="str">
        <f t="shared" si="12"/>
        <v xml:space="preserve">INSERT INTO SC_SystemeProduits(RefDimension,NomSysteme,typePresta,ligne,Quantite,formule,cte1,DateModif) values (13,'FV4','MATIERE',378,16,null,null,now());
</v>
      </c>
      <c r="CR6" s="66"/>
      <c r="CS6" s="66"/>
      <c r="CT6" s="66" t="str">
        <f t="shared" si="13"/>
        <v xml:space="preserve">INSERT INTO SC_SystemeProduits(RefDimension,NomSysteme,typePresta,ligne,Quantite,formule,cte1,DateModif) values (14,'FV4','MATIERE',378,16,null,null,now());
</v>
      </c>
      <c r="CU6" s="66"/>
      <c r="CV6" s="66"/>
      <c r="CW6" s="66" t="str">
        <f t="shared" si="14"/>
        <v xml:space="preserve">INSERT INTO SC_SystemeProduits(RefDimension,NomSysteme,typePresta,ligne,Quantite,formule,cte1,DateModif) values (15,'FV4','MATIERE',378,16,null,null,now());
</v>
      </c>
      <c r="CX6" s="66"/>
      <c r="CY6" s="66"/>
      <c r="CZ6" s="66" t="str">
        <f t="shared" si="15"/>
        <v xml:space="preserve">INSERT INTO SC_SystemeProduits(RefDimension,NomSysteme,typePresta,ligne,Quantite,formule,cte1,DateModif) values (16,'FV4','MATIERE',378,16,null,null,now());
</v>
      </c>
      <c r="DA6" s="66"/>
      <c r="DB6" s="66"/>
      <c r="DC6" s="66" t="str">
        <f t="shared" si="16"/>
        <v xml:space="preserve">INSERT INTO SC_SystemeProduits(RefDimension,NomSysteme,typePresta,ligne,Quantite,formule,cte1,DateModif) values (17,'FV4','MATIERE',378,16,null,null,now());
</v>
      </c>
      <c r="DD6" s="66"/>
      <c r="DE6" s="66"/>
      <c r="DF6" s="66" t="str">
        <f t="shared" si="17"/>
        <v xml:space="preserve">INSERT INTO SC_SystemeProduits(RefDimension,NomSysteme,typePresta,ligne,Quantite,formule,cte1,DateModif) values (18,'FV4','MATIERE',378,16,null,null,now());
</v>
      </c>
    </row>
    <row r="7" spans="1:112" x14ac:dyDescent="0.25">
      <c r="A7" s="67">
        <f>VLOOKUP($C7,MATIERE!$B$2:$K$485,10,0)</f>
        <v>393</v>
      </c>
      <c r="B7" s="61" t="s">
        <v>295</v>
      </c>
      <c r="C7" s="61" t="s">
        <v>347</v>
      </c>
      <c r="D7" s="61" t="s">
        <v>8</v>
      </c>
      <c r="E7" s="64"/>
      <c r="F7" s="65" t="s">
        <v>666</v>
      </c>
      <c r="G7" s="65" t="s">
        <v>632</v>
      </c>
      <c r="H7" s="66"/>
      <c r="I7" s="68" t="s">
        <v>666</v>
      </c>
      <c r="J7" s="68" t="s">
        <v>632</v>
      </c>
      <c r="K7" s="66"/>
      <c r="L7" s="68" t="s">
        <v>666</v>
      </c>
      <c r="M7" s="68" t="s">
        <v>632</v>
      </c>
      <c r="N7" s="66"/>
      <c r="O7" s="68" t="s">
        <v>666</v>
      </c>
      <c r="P7" s="68" t="s">
        <v>632</v>
      </c>
      <c r="Q7" s="66"/>
      <c r="R7" s="68" t="s">
        <v>666</v>
      </c>
      <c r="S7" s="68" t="s">
        <v>632</v>
      </c>
      <c r="T7" s="66"/>
      <c r="U7" s="68" t="s">
        <v>666</v>
      </c>
      <c r="V7" s="68" t="s">
        <v>632</v>
      </c>
      <c r="W7" s="66"/>
      <c r="X7" s="68" t="s">
        <v>666</v>
      </c>
      <c r="Y7" s="68" t="s">
        <v>632</v>
      </c>
      <c r="Z7" s="66"/>
      <c r="AA7" s="68" t="s">
        <v>666</v>
      </c>
      <c r="AB7" s="68" t="s">
        <v>632</v>
      </c>
      <c r="AC7" s="66"/>
      <c r="AD7" s="68" t="s">
        <v>666</v>
      </c>
      <c r="AE7" s="68" t="s">
        <v>632</v>
      </c>
      <c r="AF7" s="66"/>
      <c r="AG7" s="68" t="s">
        <v>666</v>
      </c>
      <c r="AH7" s="68" t="s">
        <v>632</v>
      </c>
      <c r="AI7" s="66"/>
      <c r="AJ7" s="68" t="s">
        <v>666</v>
      </c>
      <c r="AK7" s="68" t="s">
        <v>632</v>
      </c>
      <c r="AL7" s="66"/>
      <c r="AM7" s="68" t="s">
        <v>666</v>
      </c>
      <c r="AN7" s="68" t="s">
        <v>632</v>
      </c>
      <c r="AO7" s="66"/>
      <c r="AP7" s="68" t="s">
        <v>666</v>
      </c>
      <c r="AQ7" s="68" t="s">
        <v>632</v>
      </c>
      <c r="AR7" s="66"/>
      <c r="AS7" s="68" t="s">
        <v>666</v>
      </c>
      <c r="AT7" s="68" t="s">
        <v>632</v>
      </c>
      <c r="AU7" s="66"/>
      <c r="AV7" s="68" t="s">
        <v>666</v>
      </c>
      <c r="AW7" s="68" t="s">
        <v>632</v>
      </c>
      <c r="AX7" s="66"/>
      <c r="AY7" s="68" t="s">
        <v>666</v>
      </c>
      <c r="AZ7" s="68" t="s">
        <v>632</v>
      </c>
      <c r="BA7" s="66"/>
      <c r="BB7" s="68" t="s">
        <v>666</v>
      </c>
      <c r="BC7" s="68" t="s">
        <v>632</v>
      </c>
      <c r="BD7" s="66"/>
      <c r="BE7" s="68" t="s">
        <v>666</v>
      </c>
      <c r="BF7" s="68" t="s">
        <v>632</v>
      </c>
      <c r="BG7" s="66" t="str">
        <f t="shared" si="0"/>
        <v xml:space="preserve">INSERT INTO SC_SystemeProduits(RefDimension,NomSysteme,typePresta,ligne,Quantite,formule,cte1,DateModif) values (1,'FV4','MATIERE',393,null,'2*CTE1','PERIMETRE',now());
</v>
      </c>
      <c r="BH7" s="66"/>
      <c r="BI7" s="66"/>
      <c r="BJ7" s="66" t="str">
        <f t="shared" si="1"/>
        <v xml:space="preserve">INSERT INTO SC_SystemeProduits(RefDimension,NomSysteme,typePresta,ligne,Quantite,formule,cte1,DateModif) values (2,'FV4','MATIERE',393,null,'2*CTE1','PERIMETRE',now());
</v>
      </c>
      <c r="BK7" s="66"/>
      <c r="BL7" s="66"/>
      <c r="BM7" s="66" t="str">
        <f t="shared" si="2"/>
        <v xml:space="preserve">INSERT INTO SC_SystemeProduits(RefDimension,NomSysteme,typePresta,ligne,Quantite,formule,cte1,DateModif) values (3,'FV4','MATIERE',393,null,'2*CTE1','PERIMETRE',now());
</v>
      </c>
      <c r="BN7" s="66"/>
      <c r="BO7" s="66"/>
      <c r="BP7" s="66" t="str">
        <f t="shared" si="3"/>
        <v xml:space="preserve">INSERT INTO SC_SystemeProduits(RefDimension,NomSysteme,typePresta,ligne,Quantite,formule,cte1,DateModif) values (4,'FV4','MATIERE',393,null,'2*CTE1','PERIMETRE',now());
</v>
      </c>
      <c r="BQ7" s="66"/>
      <c r="BR7" s="66"/>
      <c r="BS7" s="66" t="str">
        <f t="shared" si="4"/>
        <v xml:space="preserve">INSERT INTO SC_SystemeProduits(RefDimension,NomSysteme,typePresta,ligne,Quantite,formule,cte1,DateModif) values (5,'FV4','MATIERE',393,null,'2*CTE1','PERIMETRE',now());
</v>
      </c>
      <c r="BT7" s="66"/>
      <c r="BU7" s="66"/>
      <c r="BV7" s="66" t="str">
        <f t="shared" si="5"/>
        <v xml:space="preserve">INSERT INTO SC_SystemeProduits(RefDimension,NomSysteme,typePresta,ligne,Quantite,formule,cte1,DateModif) values (6,'FV4','MATIERE',393,null,'2*CTE1','PERIMETRE',now());
</v>
      </c>
      <c r="BW7" s="66"/>
      <c r="BX7" s="66"/>
      <c r="BY7" s="66" t="str">
        <f t="shared" si="6"/>
        <v xml:space="preserve">INSERT INTO SC_SystemeProduits(RefDimension,NomSysteme,typePresta,ligne,Quantite,formule,cte1,DateModif) values (7,'FV4','MATIERE',393,null,'2*CTE1','PERIMETRE',now());
</v>
      </c>
      <c r="BZ7" s="66"/>
      <c r="CA7" s="66"/>
      <c r="CB7" s="66" t="str">
        <f t="shared" si="7"/>
        <v xml:space="preserve">INSERT INTO SC_SystemeProduits(RefDimension,NomSysteme,typePresta,ligne,Quantite,formule,cte1,DateModif) values (8,'FV4','MATIERE',393,null,'2*CTE1','PERIMETRE',now());
</v>
      </c>
      <c r="CC7" s="66"/>
      <c r="CD7" s="66"/>
      <c r="CE7" s="66" t="str">
        <f t="shared" si="8"/>
        <v xml:space="preserve">INSERT INTO SC_SystemeProduits(RefDimension,NomSysteme,typePresta,ligne,Quantite,formule,cte1,DateModif) values (9,'FV4','MATIERE',393,null,'2*CTE1','PERIMETRE',now());
</v>
      </c>
      <c r="CF7" s="66"/>
      <c r="CG7" s="66"/>
      <c r="CH7" s="66" t="str">
        <f t="shared" si="9"/>
        <v xml:space="preserve">INSERT INTO SC_SystemeProduits(RefDimension,NomSysteme,typePresta,ligne,Quantite,formule,cte1,DateModif) values (10,'FV4','MATIERE',393,null,'2*CTE1','PERIMETRE',now());
</v>
      </c>
      <c r="CI7" s="66"/>
      <c r="CJ7" s="66"/>
      <c r="CK7" s="66" t="str">
        <f t="shared" si="10"/>
        <v xml:space="preserve">INSERT INTO SC_SystemeProduits(RefDimension,NomSysteme,typePresta,ligne,Quantite,formule,cte1,DateModif) values (11,'FV4','MATIERE',393,null,'2*CTE1','PERIMETRE',now());
</v>
      </c>
      <c r="CL7" s="66"/>
      <c r="CM7" s="66"/>
      <c r="CN7" s="66" t="str">
        <f t="shared" si="11"/>
        <v xml:space="preserve">INSERT INTO SC_SystemeProduits(RefDimension,NomSysteme,typePresta,ligne,Quantite,formule,cte1,DateModif) values (12,'FV4','MATIERE',393,null,'2*CTE1','PERIMETRE',now());
</v>
      </c>
      <c r="CO7" s="66"/>
      <c r="CP7" s="66"/>
      <c r="CQ7" s="66" t="str">
        <f t="shared" si="12"/>
        <v xml:space="preserve">INSERT INTO SC_SystemeProduits(RefDimension,NomSysteme,typePresta,ligne,Quantite,formule,cte1,DateModif) values (13,'FV4','MATIERE',393,null,'2*CTE1','PERIMETRE',now());
</v>
      </c>
      <c r="CR7" s="66"/>
      <c r="CS7" s="66"/>
      <c r="CT7" s="66" t="str">
        <f t="shared" si="13"/>
        <v xml:space="preserve">INSERT INTO SC_SystemeProduits(RefDimension,NomSysteme,typePresta,ligne,Quantite,formule,cte1,DateModif) values (14,'FV4','MATIERE',393,null,'2*CTE1','PERIMETRE',now());
</v>
      </c>
      <c r="CU7" s="66"/>
      <c r="CV7" s="66"/>
      <c r="CW7" s="66" t="str">
        <f t="shared" si="14"/>
        <v xml:space="preserve">INSERT INTO SC_SystemeProduits(RefDimension,NomSysteme,typePresta,ligne,Quantite,formule,cte1,DateModif) values (15,'FV4','MATIERE',393,null,'2*CTE1','PERIMETRE',now());
</v>
      </c>
      <c r="CX7" s="66"/>
      <c r="CY7" s="66"/>
      <c r="CZ7" s="66" t="str">
        <f t="shared" si="15"/>
        <v xml:space="preserve">INSERT INTO SC_SystemeProduits(RefDimension,NomSysteme,typePresta,ligne,Quantite,formule,cte1,DateModif) values (16,'FV4','MATIERE',393,null,'2*CTE1','PERIMETRE',now());
</v>
      </c>
      <c r="DA7" s="66"/>
      <c r="DB7" s="66"/>
      <c r="DC7" s="66" t="str">
        <f t="shared" si="16"/>
        <v xml:space="preserve">INSERT INTO SC_SystemeProduits(RefDimension,NomSysteme,typePresta,ligne,Quantite,formule,cte1,DateModif) values (17,'FV4','MATIERE',393,null,'2*CTE1','PERIMETRE',now());
</v>
      </c>
      <c r="DD7" s="66"/>
      <c r="DE7" s="66"/>
      <c r="DF7" s="66" t="str">
        <f t="shared" si="17"/>
        <v xml:space="preserve">INSERT INTO SC_SystemeProduits(RefDimension,NomSysteme,typePresta,ligne,Quantite,formule,cte1,DateModif) values (18,'FV4','MATIERE',393,null,'2*CTE1','PERIMETRE',now());
</v>
      </c>
    </row>
    <row r="8" spans="1:112" x14ac:dyDescent="0.25">
      <c r="A8" s="67">
        <f>VLOOKUP($C8,MATIERE!$B$2:$K$485,10,0)</f>
        <v>169</v>
      </c>
      <c r="B8" s="61" t="s">
        <v>295</v>
      </c>
      <c r="C8" s="61" t="s">
        <v>584</v>
      </c>
      <c r="D8" s="61" t="s">
        <v>8</v>
      </c>
      <c r="E8" s="64"/>
      <c r="F8" s="65" t="s">
        <v>1072</v>
      </c>
      <c r="G8" s="65" t="s">
        <v>632</v>
      </c>
      <c r="H8" s="66"/>
      <c r="I8" s="68" t="s">
        <v>1072</v>
      </c>
      <c r="J8" s="68" t="s">
        <v>632</v>
      </c>
      <c r="K8" s="66"/>
      <c r="L8" s="68" t="s">
        <v>1072</v>
      </c>
      <c r="M8" s="68" t="s">
        <v>632</v>
      </c>
      <c r="N8" s="66"/>
      <c r="O8" s="68" t="s">
        <v>1072</v>
      </c>
      <c r="P8" s="68" t="s">
        <v>632</v>
      </c>
      <c r="Q8" s="66"/>
      <c r="R8" s="68" t="s">
        <v>1072</v>
      </c>
      <c r="S8" s="68" t="s">
        <v>632</v>
      </c>
      <c r="T8" s="66"/>
      <c r="U8" s="68" t="s">
        <v>1072</v>
      </c>
      <c r="V8" s="68" t="s">
        <v>632</v>
      </c>
      <c r="W8" s="66"/>
      <c r="X8" s="68" t="s">
        <v>1072</v>
      </c>
      <c r="Y8" s="68" t="s">
        <v>632</v>
      </c>
      <c r="Z8" s="66"/>
      <c r="AA8" s="68" t="s">
        <v>1072</v>
      </c>
      <c r="AB8" s="68" t="s">
        <v>632</v>
      </c>
      <c r="AC8" s="66"/>
      <c r="AD8" s="68" t="s">
        <v>1072</v>
      </c>
      <c r="AE8" s="68" t="s">
        <v>632</v>
      </c>
      <c r="AF8" s="66"/>
      <c r="AG8" s="68" t="s">
        <v>1072</v>
      </c>
      <c r="AH8" s="68" t="s">
        <v>632</v>
      </c>
      <c r="AI8" s="66"/>
      <c r="AJ8" s="68" t="s">
        <v>1072</v>
      </c>
      <c r="AK8" s="68" t="s">
        <v>632</v>
      </c>
      <c r="AL8" s="66"/>
      <c r="AM8" s="68" t="s">
        <v>1072</v>
      </c>
      <c r="AN8" s="68" t="s">
        <v>632</v>
      </c>
      <c r="AO8" s="66"/>
      <c r="AP8" s="68" t="s">
        <v>1072</v>
      </c>
      <c r="AQ8" s="68" t="s">
        <v>632</v>
      </c>
      <c r="AR8" s="66"/>
      <c r="AS8" s="68" t="s">
        <v>1072</v>
      </c>
      <c r="AT8" s="68" t="s">
        <v>632</v>
      </c>
      <c r="AU8" s="66"/>
      <c r="AV8" s="68" t="s">
        <v>1072</v>
      </c>
      <c r="AW8" s="68" t="s">
        <v>632</v>
      </c>
      <c r="AX8" s="66"/>
      <c r="AY8" s="68" t="s">
        <v>1072</v>
      </c>
      <c r="AZ8" s="68" t="s">
        <v>632</v>
      </c>
      <c r="BA8" s="66"/>
      <c r="BB8" s="68" t="s">
        <v>1072</v>
      </c>
      <c r="BC8" s="68" t="s">
        <v>632</v>
      </c>
      <c r="BD8" s="66"/>
      <c r="BE8" s="68" t="s">
        <v>1072</v>
      </c>
      <c r="BF8" s="68" t="s">
        <v>632</v>
      </c>
      <c r="BG8" s="66" t="str">
        <f t="shared" si="0"/>
        <v xml:space="preserve">INSERT INTO SC_SystemeProduits(RefDimension,NomSysteme,typePresta,ligne,Quantite,formule,cte1,DateModif) values (1,'FV4','MATIERE',169,null,'350/25*((0.4*0.2+0.2*0.25+4*2*0.00263)*CTE1+0.2*0.2*4)','PERIMETRE',now());
</v>
      </c>
      <c r="BH8" s="66"/>
      <c r="BI8" s="66"/>
      <c r="BJ8" s="66" t="str">
        <f t="shared" si="1"/>
        <v xml:space="preserve">INSERT INTO SC_SystemeProduits(RefDimension,NomSysteme,typePresta,ligne,Quantite,formule,cte1,DateModif) values (2,'FV4','MATIERE',169,null,'350/25*((0.4*0.2+0.2*0.25+4*2*0.00263)*CTE1+0.2*0.2*4)','PERIMETRE',now());
</v>
      </c>
      <c r="BK8" s="66"/>
      <c r="BL8" s="66"/>
      <c r="BM8" s="66" t="str">
        <f t="shared" si="2"/>
        <v xml:space="preserve">INSERT INTO SC_SystemeProduits(RefDimension,NomSysteme,typePresta,ligne,Quantite,formule,cte1,DateModif) values (3,'FV4','MATIERE',169,null,'350/25*((0.4*0.2+0.2*0.25+4*2*0.00263)*CTE1+0.2*0.2*4)','PERIMETRE',now());
</v>
      </c>
      <c r="BN8" s="66"/>
      <c r="BO8" s="66"/>
      <c r="BP8" s="66" t="str">
        <f t="shared" si="3"/>
        <v xml:space="preserve">INSERT INTO SC_SystemeProduits(RefDimension,NomSysteme,typePresta,ligne,Quantite,formule,cte1,DateModif) values (4,'FV4','MATIERE',169,null,'350/25*((0.4*0.2+0.2*0.25+4*2*0.00263)*CTE1+0.2*0.2*4)','PERIMETRE',now());
</v>
      </c>
      <c r="BQ8" s="66"/>
      <c r="BR8" s="66"/>
      <c r="BS8" s="66" t="str">
        <f t="shared" si="4"/>
        <v xml:space="preserve">INSERT INTO SC_SystemeProduits(RefDimension,NomSysteme,typePresta,ligne,Quantite,formule,cte1,DateModif) values (5,'FV4','MATIERE',169,null,'350/25*((0.4*0.2+0.2*0.25+4*2*0.00263)*CTE1+0.2*0.2*4)','PERIMETRE',now());
</v>
      </c>
      <c r="BT8" s="66"/>
      <c r="BU8" s="66"/>
      <c r="BV8" s="66" t="str">
        <f t="shared" si="5"/>
        <v xml:space="preserve">INSERT INTO SC_SystemeProduits(RefDimension,NomSysteme,typePresta,ligne,Quantite,formule,cte1,DateModif) values (6,'FV4','MATIERE',169,null,'350/25*((0.4*0.2+0.2*0.25+4*2*0.00263)*CTE1+0.2*0.2*4)','PERIMETRE',now());
</v>
      </c>
      <c r="BW8" s="66"/>
      <c r="BX8" s="66"/>
      <c r="BY8" s="66" t="str">
        <f t="shared" si="6"/>
        <v xml:space="preserve">INSERT INTO SC_SystemeProduits(RefDimension,NomSysteme,typePresta,ligne,Quantite,formule,cte1,DateModif) values (7,'FV4','MATIERE',169,null,'350/25*((0.4*0.2+0.2*0.25+4*2*0.00263)*CTE1+0.2*0.2*4)','PERIMETRE',now());
</v>
      </c>
      <c r="BZ8" s="66"/>
      <c r="CA8" s="66"/>
      <c r="CB8" s="66" t="str">
        <f t="shared" si="7"/>
        <v xml:space="preserve">INSERT INTO SC_SystemeProduits(RefDimension,NomSysteme,typePresta,ligne,Quantite,formule,cte1,DateModif) values (8,'FV4','MATIERE',169,null,'350/25*((0.4*0.2+0.2*0.25+4*2*0.00263)*CTE1+0.2*0.2*4)','PERIMETRE',now());
</v>
      </c>
      <c r="CC8" s="66"/>
      <c r="CD8" s="66"/>
      <c r="CE8" s="66" t="str">
        <f t="shared" si="8"/>
        <v xml:space="preserve">INSERT INTO SC_SystemeProduits(RefDimension,NomSysteme,typePresta,ligne,Quantite,formule,cte1,DateModif) values (9,'FV4','MATIERE',169,null,'350/25*((0.4*0.2+0.2*0.25+4*2*0.00263)*CTE1+0.2*0.2*4)','PERIMETRE',now());
</v>
      </c>
      <c r="CF8" s="66"/>
      <c r="CG8" s="66"/>
      <c r="CH8" s="66" t="str">
        <f t="shared" si="9"/>
        <v xml:space="preserve">INSERT INTO SC_SystemeProduits(RefDimension,NomSysteme,typePresta,ligne,Quantite,formule,cte1,DateModif) values (10,'FV4','MATIERE',169,null,'350/25*((0.4*0.2+0.2*0.25+4*2*0.00263)*CTE1+0.2*0.2*4)','PERIMETRE',now());
</v>
      </c>
      <c r="CI8" s="66"/>
      <c r="CJ8" s="66"/>
      <c r="CK8" s="66" t="str">
        <f t="shared" si="10"/>
        <v xml:space="preserve">INSERT INTO SC_SystemeProduits(RefDimension,NomSysteme,typePresta,ligne,Quantite,formule,cte1,DateModif) values (11,'FV4','MATIERE',169,null,'350/25*((0.4*0.2+0.2*0.25+4*2*0.00263)*CTE1+0.2*0.2*4)','PERIMETRE',now());
</v>
      </c>
      <c r="CL8" s="66"/>
      <c r="CM8" s="66"/>
      <c r="CN8" s="66" t="str">
        <f t="shared" si="11"/>
        <v xml:space="preserve">INSERT INTO SC_SystemeProduits(RefDimension,NomSysteme,typePresta,ligne,Quantite,formule,cte1,DateModif) values (12,'FV4','MATIERE',169,null,'350/25*((0.4*0.2+0.2*0.25+4*2*0.00263)*CTE1+0.2*0.2*4)','PERIMETRE',now());
</v>
      </c>
      <c r="CO8" s="66"/>
      <c r="CP8" s="66"/>
      <c r="CQ8" s="66" t="str">
        <f t="shared" si="12"/>
        <v xml:space="preserve">INSERT INTO SC_SystemeProduits(RefDimension,NomSysteme,typePresta,ligne,Quantite,formule,cte1,DateModif) values (13,'FV4','MATIERE',169,null,'350/25*((0.4*0.2+0.2*0.25+4*2*0.00263)*CTE1+0.2*0.2*4)','PERIMETRE',now());
</v>
      </c>
      <c r="CR8" s="66"/>
      <c r="CS8" s="66"/>
      <c r="CT8" s="66" t="str">
        <f t="shared" si="13"/>
        <v xml:space="preserve">INSERT INTO SC_SystemeProduits(RefDimension,NomSysteme,typePresta,ligne,Quantite,formule,cte1,DateModif) values (14,'FV4','MATIERE',169,null,'350/25*((0.4*0.2+0.2*0.25+4*2*0.00263)*CTE1+0.2*0.2*4)','PERIMETRE',now());
</v>
      </c>
      <c r="CU8" s="66"/>
      <c r="CV8" s="66"/>
      <c r="CW8" s="66" t="str">
        <f t="shared" si="14"/>
        <v xml:space="preserve">INSERT INTO SC_SystemeProduits(RefDimension,NomSysteme,typePresta,ligne,Quantite,formule,cte1,DateModif) values (15,'FV4','MATIERE',169,null,'350/25*((0.4*0.2+0.2*0.25+4*2*0.00263)*CTE1+0.2*0.2*4)','PERIMETRE',now());
</v>
      </c>
      <c r="CX8" s="66"/>
      <c r="CY8" s="66"/>
      <c r="CZ8" s="66" t="str">
        <f t="shared" si="15"/>
        <v xml:space="preserve">INSERT INTO SC_SystemeProduits(RefDimension,NomSysteme,typePresta,ligne,Quantite,formule,cte1,DateModif) values (16,'FV4','MATIERE',169,null,'350/25*((0.4*0.2+0.2*0.25+4*2*0.00263)*CTE1+0.2*0.2*4)','PERIMETRE',now());
</v>
      </c>
      <c r="DA8" s="66"/>
      <c r="DB8" s="66"/>
      <c r="DC8" s="66" t="str">
        <f t="shared" si="16"/>
        <v xml:space="preserve">INSERT INTO SC_SystemeProduits(RefDimension,NomSysteme,typePresta,ligne,Quantite,formule,cte1,DateModif) values (17,'FV4','MATIERE',169,null,'350/25*((0.4*0.2+0.2*0.25+4*2*0.00263)*CTE1+0.2*0.2*4)','PERIMETRE',now());
</v>
      </c>
      <c r="DD8" s="66"/>
      <c r="DE8" s="66"/>
      <c r="DF8" s="66" t="str">
        <f t="shared" si="17"/>
        <v xml:space="preserve">INSERT INTO SC_SystemeProduits(RefDimension,NomSysteme,typePresta,ligne,Quantite,formule,cte1,DateModif) values (18,'FV4','MATIERE',169,null,'350/25*((0.4*0.2+0.2*0.25+4*2*0.00263)*CTE1+0.2*0.2*4)','PERIMETRE',now());
</v>
      </c>
    </row>
    <row r="9" spans="1:112" x14ac:dyDescent="0.25">
      <c r="A9" s="67">
        <f>VLOOKUP($C9,MATIERE!$B$2:$K$485,10,0)</f>
        <v>375</v>
      </c>
      <c r="B9" s="61" t="s">
        <v>295</v>
      </c>
      <c r="C9" s="61" t="s">
        <v>250</v>
      </c>
      <c r="D9" s="61" t="s">
        <v>285</v>
      </c>
      <c r="E9" s="64"/>
      <c r="F9" s="65" t="s">
        <v>1069</v>
      </c>
      <c r="G9" s="65" t="s">
        <v>632</v>
      </c>
      <c r="H9" s="66"/>
      <c r="I9" s="68" t="s">
        <v>1069</v>
      </c>
      <c r="J9" s="68" t="s">
        <v>632</v>
      </c>
      <c r="K9" s="66"/>
      <c r="L9" s="68" t="s">
        <v>1069</v>
      </c>
      <c r="M9" s="68" t="s">
        <v>632</v>
      </c>
      <c r="N9" s="66"/>
      <c r="O9" s="68" t="s">
        <v>1069</v>
      </c>
      <c r="P9" s="68" t="s">
        <v>632</v>
      </c>
      <c r="Q9" s="66"/>
      <c r="R9" s="68" t="s">
        <v>1069</v>
      </c>
      <c r="S9" s="68" t="s">
        <v>632</v>
      </c>
      <c r="T9" s="66"/>
      <c r="U9" s="68" t="s">
        <v>1069</v>
      </c>
      <c r="V9" s="68" t="s">
        <v>632</v>
      </c>
      <c r="W9" s="66"/>
      <c r="X9" s="68" t="s">
        <v>1069</v>
      </c>
      <c r="Y9" s="68" t="s">
        <v>632</v>
      </c>
      <c r="Z9" s="66"/>
      <c r="AA9" s="68" t="s">
        <v>1069</v>
      </c>
      <c r="AB9" s="68" t="s">
        <v>632</v>
      </c>
      <c r="AC9" s="66"/>
      <c r="AD9" s="68" t="s">
        <v>1069</v>
      </c>
      <c r="AE9" s="68" t="s">
        <v>632</v>
      </c>
      <c r="AF9" s="66"/>
      <c r="AG9" s="68" t="s">
        <v>1069</v>
      </c>
      <c r="AH9" s="68" t="s">
        <v>632</v>
      </c>
      <c r="AI9" s="66"/>
      <c r="AJ9" s="68" t="s">
        <v>1069</v>
      </c>
      <c r="AK9" s="68" t="s">
        <v>632</v>
      </c>
      <c r="AL9" s="66"/>
      <c r="AM9" s="68" t="s">
        <v>1069</v>
      </c>
      <c r="AN9" s="68" t="s">
        <v>632</v>
      </c>
      <c r="AO9" s="66"/>
      <c r="AP9" s="68" t="s">
        <v>1069</v>
      </c>
      <c r="AQ9" s="68" t="s">
        <v>632</v>
      </c>
      <c r="AR9" s="66"/>
      <c r="AS9" s="68" t="s">
        <v>1069</v>
      </c>
      <c r="AT9" s="68" t="s">
        <v>632</v>
      </c>
      <c r="AU9" s="66"/>
      <c r="AV9" s="68" t="s">
        <v>1069</v>
      </c>
      <c r="AW9" s="68" t="s">
        <v>632</v>
      </c>
      <c r="AX9" s="66"/>
      <c r="AY9" s="68" t="s">
        <v>1069</v>
      </c>
      <c r="AZ9" s="68" t="s">
        <v>632</v>
      </c>
      <c r="BA9" s="66"/>
      <c r="BB9" s="68" t="s">
        <v>1069</v>
      </c>
      <c r="BC9" s="68" t="s">
        <v>632</v>
      </c>
      <c r="BD9" s="66"/>
      <c r="BE9" s="68" t="s">
        <v>1069</v>
      </c>
      <c r="BF9" s="68" t="s">
        <v>632</v>
      </c>
      <c r="BG9" s="66" t="str">
        <f t="shared" si="0"/>
        <v xml:space="preserve">INSERT INTO SC_SystemeProduits(RefDimension,NomSysteme,typePresta,ligne,Quantite,formule,cte1,DateModif) values (1,'FV4','MATIERE',375,null,'0.074*0.4*0.2*CTE1','PERIMETRE',now());
</v>
      </c>
      <c r="BH9" s="66"/>
      <c r="BI9" s="66"/>
      <c r="BJ9" s="66" t="str">
        <f t="shared" si="1"/>
        <v xml:space="preserve">INSERT INTO SC_SystemeProduits(RefDimension,NomSysteme,typePresta,ligne,Quantite,formule,cte1,DateModif) values (2,'FV4','MATIERE',375,null,'0.074*0.4*0.2*CTE1','PERIMETRE',now());
</v>
      </c>
      <c r="BK9" s="66"/>
      <c r="BL9" s="66"/>
      <c r="BM9" s="66" t="str">
        <f t="shared" si="2"/>
        <v xml:space="preserve">INSERT INTO SC_SystemeProduits(RefDimension,NomSysteme,typePresta,ligne,Quantite,formule,cte1,DateModif) values (3,'FV4','MATIERE',375,null,'0.074*0.4*0.2*CTE1','PERIMETRE',now());
</v>
      </c>
      <c r="BN9" s="66"/>
      <c r="BO9" s="66"/>
      <c r="BP9" s="66" t="str">
        <f t="shared" si="3"/>
        <v xml:space="preserve">INSERT INTO SC_SystemeProduits(RefDimension,NomSysteme,typePresta,ligne,Quantite,formule,cte1,DateModif) values (4,'FV4','MATIERE',375,null,'0.074*0.4*0.2*CTE1','PERIMETRE',now());
</v>
      </c>
      <c r="BQ9" s="66"/>
      <c r="BR9" s="66"/>
      <c r="BS9" s="66" t="str">
        <f t="shared" si="4"/>
        <v xml:space="preserve">INSERT INTO SC_SystemeProduits(RefDimension,NomSysteme,typePresta,ligne,Quantite,formule,cte1,DateModif) values (5,'FV4','MATIERE',375,null,'0.074*0.4*0.2*CTE1','PERIMETRE',now());
</v>
      </c>
      <c r="BT9" s="66"/>
      <c r="BU9" s="66"/>
      <c r="BV9" s="66" t="str">
        <f t="shared" si="5"/>
        <v xml:space="preserve">INSERT INTO SC_SystemeProduits(RefDimension,NomSysteme,typePresta,ligne,Quantite,formule,cte1,DateModif) values (6,'FV4','MATIERE',375,null,'0.074*0.4*0.2*CTE1','PERIMETRE',now());
</v>
      </c>
      <c r="BW9" s="66"/>
      <c r="BX9" s="66"/>
      <c r="BY9" s="66" t="str">
        <f t="shared" si="6"/>
        <v xml:space="preserve">INSERT INTO SC_SystemeProduits(RefDimension,NomSysteme,typePresta,ligne,Quantite,formule,cte1,DateModif) values (7,'FV4','MATIERE',375,null,'0.074*0.4*0.2*CTE1','PERIMETRE',now());
</v>
      </c>
      <c r="BZ9" s="66"/>
      <c r="CA9" s="66"/>
      <c r="CB9" s="66" t="str">
        <f t="shared" si="7"/>
        <v xml:space="preserve">INSERT INTO SC_SystemeProduits(RefDimension,NomSysteme,typePresta,ligne,Quantite,formule,cte1,DateModif) values (8,'FV4','MATIERE',375,null,'0.074*0.4*0.2*CTE1','PERIMETRE',now());
</v>
      </c>
      <c r="CC9" s="66"/>
      <c r="CD9" s="66"/>
      <c r="CE9" s="66" t="str">
        <f t="shared" si="8"/>
        <v xml:space="preserve">INSERT INTO SC_SystemeProduits(RefDimension,NomSysteme,typePresta,ligne,Quantite,formule,cte1,DateModif) values (9,'FV4','MATIERE',375,null,'0.074*0.4*0.2*CTE1','PERIMETRE',now());
</v>
      </c>
      <c r="CF9" s="66"/>
      <c r="CG9" s="66"/>
      <c r="CH9" s="66" t="str">
        <f t="shared" si="9"/>
        <v xml:space="preserve">INSERT INTO SC_SystemeProduits(RefDimension,NomSysteme,typePresta,ligne,Quantite,formule,cte1,DateModif) values (10,'FV4','MATIERE',375,null,'0.074*0.4*0.2*CTE1','PERIMETRE',now());
</v>
      </c>
      <c r="CI9" s="66"/>
      <c r="CJ9" s="66"/>
      <c r="CK9" s="66" t="str">
        <f t="shared" si="10"/>
        <v xml:space="preserve">INSERT INTO SC_SystemeProduits(RefDimension,NomSysteme,typePresta,ligne,Quantite,formule,cte1,DateModif) values (11,'FV4','MATIERE',375,null,'0.074*0.4*0.2*CTE1','PERIMETRE',now());
</v>
      </c>
      <c r="CL9" s="66"/>
      <c r="CM9" s="66"/>
      <c r="CN9" s="66" t="str">
        <f t="shared" si="11"/>
        <v xml:space="preserve">INSERT INTO SC_SystemeProduits(RefDimension,NomSysteme,typePresta,ligne,Quantite,formule,cte1,DateModif) values (12,'FV4','MATIERE',375,null,'0.074*0.4*0.2*CTE1','PERIMETRE',now());
</v>
      </c>
      <c r="CO9" s="66"/>
      <c r="CP9" s="66"/>
      <c r="CQ9" s="66" t="str">
        <f t="shared" si="12"/>
        <v xml:space="preserve">INSERT INTO SC_SystemeProduits(RefDimension,NomSysteme,typePresta,ligne,Quantite,formule,cte1,DateModif) values (13,'FV4','MATIERE',375,null,'0.074*0.4*0.2*CTE1','PERIMETRE',now());
</v>
      </c>
      <c r="CR9" s="66"/>
      <c r="CS9" s="66"/>
      <c r="CT9" s="66" t="str">
        <f t="shared" si="13"/>
        <v xml:space="preserve">INSERT INTO SC_SystemeProduits(RefDimension,NomSysteme,typePresta,ligne,Quantite,formule,cte1,DateModif) values (14,'FV4','MATIERE',375,null,'0.074*0.4*0.2*CTE1','PERIMETRE',now());
</v>
      </c>
      <c r="CU9" s="66"/>
      <c r="CV9" s="66"/>
      <c r="CW9" s="66" t="str">
        <f t="shared" si="14"/>
        <v xml:space="preserve">INSERT INTO SC_SystemeProduits(RefDimension,NomSysteme,typePresta,ligne,Quantite,formule,cte1,DateModif) values (15,'FV4','MATIERE',375,null,'0.074*0.4*0.2*CTE1','PERIMETRE',now());
</v>
      </c>
      <c r="CX9" s="66"/>
      <c r="CY9" s="66"/>
      <c r="CZ9" s="66" t="str">
        <f t="shared" si="15"/>
        <v xml:space="preserve">INSERT INTO SC_SystemeProduits(RefDimension,NomSysteme,typePresta,ligne,Quantite,formule,cte1,DateModif) values (16,'FV4','MATIERE',375,null,'0.074*0.4*0.2*CTE1','PERIMETRE',now());
</v>
      </c>
      <c r="DA9" s="66"/>
      <c r="DB9" s="66"/>
      <c r="DC9" s="66" t="str">
        <f t="shared" si="16"/>
        <v xml:space="preserve">INSERT INTO SC_SystemeProduits(RefDimension,NomSysteme,typePresta,ligne,Quantite,formule,cte1,DateModif) values (17,'FV4','MATIERE',375,null,'0.074*0.4*0.2*CTE1','PERIMETRE',now());
</v>
      </c>
      <c r="DD9" s="66"/>
      <c r="DE9" s="66"/>
      <c r="DF9" s="66" t="str">
        <f t="shared" si="17"/>
        <v xml:space="preserve">INSERT INTO SC_SystemeProduits(RefDimension,NomSysteme,typePresta,ligne,Quantite,formule,cte1,DateModif) values (18,'FV4','MATIERE',375,null,'0.074*0.4*0.2*CTE1','PERIMETRE',now());
</v>
      </c>
    </row>
    <row r="10" spans="1:112" x14ac:dyDescent="0.25">
      <c r="A10" s="67">
        <f>VLOOKUP($C10,MATIERE!$B$2:$K$485,10,0)</f>
        <v>401</v>
      </c>
      <c r="B10" s="61" t="s">
        <v>295</v>
      </c>
      <c r="C10" s="63" t="s">
        <v>1061</v>
      </c>
      <c r="D10" s="61" t="s">
        <v>285</v>
      </c>
      <c r="E10" s="64"/>
      <c r="F10" s="65" t="s">
        <v>1070</v>
      </c>
      <c r="G10" s="65" t="s">
        <v>632</v>
      </c>
      <c r="H10" s="66"/>
      <c r="I10" s="68" t="s">
        <v>1070</v>
      </c>
      <c r="J10" s="68" t="s">
        <v>632</v>
      </c>
      <c r="K10" s="66"/>
      <c r="L10" s="68" t="s">
        <v>1070</v>
      </c>
      <c r="M10" s="68" t="s">
        <v>632</v>
      </c>
      <c r="N10" s="66"/>
      <c r="O10" s="68" t="s">
        <v>1070</v>
      </c>
      <c r="P10" s="68" t="s">
        <v>632</v>
      </c>
      <c r="Q10" s="66"/>
      <c r="R10" s="68" t="s">
        <v>1070</v>
      </c>
      <c r="S10" s="68" t="s">
        <v>632</v>
      </c>
      <c r="T10" s="66"/>
      <c r="U10" s="68" t="s">
        <v>1070</v>
      </c>
      <c r="V10" s="68" t="s">
        <v>632</v>
      </c>
      <c r="W10" s="66"/>
      <c r="X10" s="68" t="s">
        <v>1070</v>
      </c>
      <c r="Y10" s="68" t="s">
        <v>632</v>
      </c>
      <c r="Z10" s="66"/>
      <c r="AA10" s="68" t="s">
        <v>1070</v>
      </c>
      <c r="AB10" s="68" t="s">
        <v>632</v>
      </c>
      <c r="AC10" s="66"/>
      <c r="AD10" s="68" t="s">
        <v>1070</v>
      </c>
      <c r="AE10" s="68" t="s">
        <v>632</v>
      </c>
      <c r="AF10" s="66"/>
      <c r="AG10" s="68" t="s">
        <v>1070</v>
      </c>
      <c r="AH10" s="68" t="s">
        <v>632</v>
      </c>
      <c r="AI10" s="66"/>
      <c r="AJ10" s="68" t="s">
        <v>1070</v>
      </c>
      <c r="AK10" s="68" t="s">
        <v>632</v>
      </c>
      <c r="AL10" s="66"/>
      <c r="AM10" s="68" t="s">
        <v>1070</v>
      </c>
      <c r="AN10" s="68" t="s">
        <v>632</v>
      </c>
      <c r="AO10" s="66"/>
      <c r="AP10" s="68" t="s">
        <v>1070</v>
      </c>
      <c r="AQ10" s="68" t="s">
        <v>632</v>
      </c>
      <c r="AR10" s="66"/>
      <c r="AS10" s="68" t="s">
        <v>1070</v>
      </c>
      <c r="AT10" s="68" t="s">
        <v>632</v>
      </c>
      <c r="AU10" s="66"/>
      <c r="AV10" s="68" t="s">
        <v>1070</v>
      </c>
      <c r="AW10" s="68" t="s">
        <v>632</v>
      </c>
      <c r="AX10" s="66"/>
      <c r="AY10" s="68" t="s">
        <v>1070</v>
      </c>
      <c r="AZ10" s="68" t="s">
        <v>632</v>
      </c>
      <c r="BA10" s="66"/>
      <c r="BB10" s="68" t="s">
        <v>1070</v>
      </c>
      <c r="BC10" s="68" t="s">
        <v>632</v>
      </c>
      <c r="BD10" s="66"/>
      <c r="BE10" s="68" t="s">
        <v>1070</v>
      </c>
      <c r="BF10" s="68" t="s">
        <v>632</v>
      </c>
      <c r="BG10" s="66" t="str">
        <f t="shared" si="0"/>
        <v xml:space="preserve">INSERT INTO SC_SystemeProduits(RefDimension,NomSysteme,typePresta,ligne,Quantite,formule,cte1,DateModif) values (1,'FV4','MATIERE',401,null,'(0.004725*8+0.058*0.4*0.2)*CTE1','PERIMETRE',now());
</v>
      </c>
      <c r="BH10" s="66"/>
      <c r="BI10" s="66"/>
      <c r="BJ10" s="66" t="str">
        <f t="shared" si="1"/>
        <v xml:space="preserve">INSERT INTO SC_SystemeProduits(RefDimension,NomSysteme,typePresta,ligne,Quantite,formule,cte1,DateModif) values (2,'FV4','MATIERE',401,null,'(0.004725*8+0.058*0.4*0.2)*CTE1','PERIMETRE',now());
</v>
      </c>
      <c r="BK10" s="66"/>
      <c r="BL10" s="66"/>
      <c r="BM10" s="66" t="str">
        <f t="shared" si="2"/>
        <v xml:space="preserve">INSERT INTO SC_SystemeProduits(RefDimension,NomSysteme,typePresta,ligne,Quantite,formule,cte1,DateModif) values (3,'FV4','MATIERE',401,null,'(0.004725*8+0.058*0.4*0.2)*CTE1','PERIMETRE',now());
</v>
      </c>
      <c r="BN10" s="66"/>
      <c r="BO10" s="66"/>
      <c r="BP10" s="66" t="str">
        <f t="shared" si="3"/>
        <v xml:space="preserve">INSERT INTO SC_SystemeProduits(RefDimension,NomSysteme,typePresta,ligne,Quantite,formule,cte1,DateModif) values (4,'FV4','MATIERE',401,null,'(0.004725*8+0.058*0.4*0.2)*CTE1','PERIMETRE',now());
</v>
      </c>
      <c r="BQ10" s="66"/>
      <c r="BR10" s="66"/>
      <c r="BS10" s="66" t="str">
        <f t="shared" si="4"/>
        <v xml:space="preserve">INSERT INTO SC_SystemeProduits(RefDimension,NomSysteme,typePresta,ligne,Quantite,formule,cte1,DateModif) values (5,'FV4','MATIERE',401,null,'(0.004725*8+0.058*0.4*0.2)*CTE1','PERIMETRE',now());
</v>
      </c>
      <c r="BT10" s="66"/>
      <c r="BU10" s="66"/>
      <c r="BV10" s="66" t="str">
        <f t="shared" si="5"/>
        <v xml:space="preserve">INSERT INTO SC_SystemeProduits(RefDimension,NomSysteme,typePresta,ligne,Quantite,formule,cte1,DateModif) values (6,'FV4','MATIERE',401,null,'(0.004725*8+0.058*0.4*0.2)*CTE1','PERIMETRE',now());
</v>
      </c>
      <c r="BW10" s="66"/>
      <c r="BX10" s="66"/>
      <c r="BY10" s="66" t="str">
        <f t="shared" si="6"/>
        <v xml:space="preserve">INSERT INTO SC_SystemeProduits(RefDimension,NomSysteme,typePresta,ligne,Quantite,formule,cte1,DateModif) values (7,'FV4','MATIERE',401,null,'(0.004725*8+0.058*0.4*0.2)*CTE1','PERIMETRE',now());
</v>
      </c>
      <c r="BZ10" s="66"/>
      <c r="CA10" s="66"/>
      <c r="CB10" s="66" t="str">
        <f t="shared" si="7"/>
        <v xml:space="preserve">INSERT INTO SC_SystemeProduits(RefDimension,NomSysteme,typePresta,ligne,Quantite,formule,cte1,DateModif) values (8,'FV4','MATIERE',401,null,'(0.004725*8+0.058*0.4*0.2)*CTE1','PERIMETRE',now());
</v>
      </c>
      <c r="CC10" s="66"/>
      <c r="CD10" s="66"/>
      <c r="CE10" s="66" t="str">
        <f t="shared" si="8"/>
        <v xml:space="preserve">INSERT INTO SC_SystemeProduits(RefDimension,NomSysteme,typePresta,ligne,Quantite,formule,cte1,DateModif) values (9,'FV4','MATIERE',401,null,'(0.004725*8+0.058*0.4*0.2)*CTE1','PERIMETRE',now());
</v>
      </c>
      <c r="CF10" s="66"/>
      <c r="CG10" s="66"/>
      <c r="CH10" s="66" t="str">
        <f t="shared" si="9"/>
        <v xml:space="preserve">INSERT INTO SC_SystemeProduits(RefDimension,NomSysteme,typePresta,ligne,Quantite,formule,cte1,DateModif) values (10,'FV4','MATIERE',401,null,'(0.004725*8+0.058*0.4*0.2)*CTE1','PERIMETRE',now());
</v>
      </c>
      <c r="CI10" s="66"/>
      <c r="CJ10" s="66"/>
      <c r="CK10" s="66" t="str">
        <f t="shared" si="10"/>
        <v xml:space="preserve">INSERT INTO SC_SystemeProduits(RefDimension,NomSysteme,typePresta,ligne,Quantite,formule,cte1,DateModif) values (11,'FV4','MATIERE',401,null,'(0.004725*8+0.058*0.4*0.2)*CTE1','PERIMETRE',now());
</v>
      </c>
      <c r="CL10" s="66"/>
      <c r="CM10" s="66"/>
      <c r="CN10" s="66" t="str">
        <f t="shared" si="11"/>
        <v xml:space="preserve">INSERT INTO SC_SystemeProduits(RefDimension,NomSysteme,typePresta,ligne,Quantite,formule,cte1,DateModif) values (12,'FV4','MATIERE',401,null,'(0.004725*8+0.058*0.4*0.2)*CTE1','PERIMETRE',now());
</v>
      </c>
      <c r="CO10" s="66"/>
      <c r="CP10" s="66"/>
      <c r="CQ10" s="66" t="str">
        <f t="shared" si="12"/>
        <v xml:space="preserve">INSERT INTO SC_SystemeProduits(RefDimension,NomSysteme,typePresta,ligne,Quantite,formule,cte1,DateModif) values (13,'FV4','MATIERE',401,null,'(0.004725*8+0.058*0.4*0.2)*CTE1','PERIMETRE',now());
</v>
      </c>
      <c r="CR10" s="66"/>
      <c r="CS10" s="66"/>
      <c r="CT10" s="66" t="str">
        <f t="shared" si="13"/>
        <v xml:space="preserve">INSERT INTO SC_SystemeProduits(RefDimension,NomSysteme,typePresta,ligne,Quantite,formule,cte1,DateModif) values (14,'FV4','MATIERE',401,null,'(0.004725*8+0.058*0.4*0.2)*CTE1','PERIMETRE',now());
</v>
      </c>
      <c r="CU10" s="66"/>
      <c r="CV10" s="66"/>
      <c r="CW10" s="66" t="str">
        <f t="shared" si="14"/>
        <v xml:space="preserve">INSERT INTO SC_SystemeProduits(RefDimension,NomSysteme,typePresta,ligne,Quantite,formule,cte1,DateModif) values (15,'FV4','MATIERE',401,null,'(0.004725*8+0.058*0.4*0.2)*CTE1','PERIMETRE',now());
</v>
      </c>
      <c r="CX10" s="66"/>
      <c r="CY10" s="66"/>
      <c r="CZ10" s="66" t="str">
        <f t="shared" si="15"/>
        <v xml:space="preserve">INSERT INTO SC_SystemeProduits(RefDimension,NomSysteme,typePresta,ligne,Quantite,formule,cte1,DateModif) values (16,'FV4','MATIERE',401,null,'(0.004725*8+0.058*0.4*0.2)*CTE1','PERIMETRE',now());
</v>
      </c>
      <c r="DA10" s="66"/>
      <c r="DB10" s="66"/>
      <c r="DC10" s="66" t="str">
        <f t="shared" si="16"/>
        <v xml:space="preserve">INSERT INTO SC_SystemeProduits(RefDimension,NomSysteme,typePresta,ligne,Quantite,formule,cte1,DateModif) values (17,'FV4','MATIERE',401,null,'(0.004725*8+0.058*0.4*0.2)*CTE1','PERIMETRE',now());
</v>
      </c>
      <c r="DD10" s="66"/>
      <c r="DE10" s="66"/>
      <c r="DF10" s="66" t="str">
        <f t="shared" si="17"/>
        <v xml:space="preserve">INSERT INTO SC_SystemeProduits(RefDimension,NomSysteme,typePresta,ligne,Quantite,formule,cte1,DateModif) values (18,'FV4','MATIERE',401,null,'(0.004725*8+0.058*0.4*0.2)*CTE1','PERIMETRE',now());
</v>
      </c>
    </row>
    <row r="11" spans="1:112" x14ac:dyDescent="0.25">
      <c r="A11" s="67">
        <f>VLOOKUP($C11,MATIERE!$B$2:$K$485,10,0)</f>
        <v>398</v>
      </c>
      <c r="B11" s="61" t="s">
        <v>295</v>
      </c>
      <c r="C11" s="61" t="s">
        <v>1062</v>
      </c>
      <c r="D11" s="61" t="s">
        <v>42</v>
      </c>
      <c r="E11" s="64"/>
      <c r="F11" s="65" t="s">
        <v>961</v>
      </c>
      <c r="G11" s="65" t="s">
        <v>632</v>
      </c>
      <c r="H11" s="66"/>
      <c r="I11" s="68" t="s">
        <v>961</v>
      </c>
      <c r="J11" s="68" t="s">
        <v>632</v>
      </c>
      <c r="K11" s="66"/>
      <c r="L11" s="68" t="s">
        <v>961</v>
      </c>
      <c r="M11" s="68" t="s">
        <v>632</v>
      </c>
      <c r="N11" s="66"/>
      <c r="O11" s="68" t="s">
        <v>961</v>
      </c>
      <c r="P11" s="68" t="s">
        <v>632</v>
      </c>
      <c r="Q11" s="66"/>
      <c r="R11" s="68" t="s">
        <v>961</v>
      </c>
      <c r="S11" s="68" t="s">
        <v>632</v>
      </c>
      <c r="T11" s="66"/>
      <c r="U11" s="68" t="s">
        <v>961</v>
      </c>
      <c r="V11" s="68" t="s">
        <v>632</v>
      </c>
      <c r="W11" s="66"/>
      <c r="X11" s="68" t="s">
        <v>961</v>
      </c>
      <c r="Y11" s="68" t="s">
        <v>632</v>
      </c>
      <c r="Z11" s="66"/>
      <c r="AA11" s="68" t="s">
        <v>961</v>
      </c>
      <c r="AB11" s="68" t="s">
        <v>632</v>
      </c>
      <c r="AC11" s="66"/>
      <c r="AD11" s="68" t="s">
        <v>961</v>
      </c>
      <c r="AE11" s="68" t="s">
        <v>632</v>
      </c>
      <c r="AF11" s="66"/>
      <c r="AG11" s="68" t="s">
        <v>961</v>
      </c>
      <c r="AH11" s="68" t="s">
        <v>632</v>
      </c>
      <c r="AI11" s="66"/>
      <c r="AJ11" s="68" t="s">
        <v>961</v>
      </c>
      <c r="AK11" s="68" t="s">
        <v>632</v>
      </c>
      <c r="AL11" s="66"/>
      <c r="AM11" s="68" t="s">
        <v>961</v>
      </c>
      <c r="AN11" s="68" t="s">
        <v>632</v>
      </c>
      <c r="AO11" s="66"/>
      <c r="AP11" s="68" t="s">
        <v>961</v>
      </c>
      <c r="AQ11" s="68" t="s">
        <v>632</v>
      </c>
      <c r="AR11" s="66"/>
      <c r="AS11" s="68" t="s">
        <v>961</v>
      </c>
      <c r="AT11" s="68" t="s">
        <v>632</v>
      </c>
      <c r="AU11" s="66"/>
      <c r="AV11" s="68" t="s">
        <v>961</v>
      </c>
      <c r="AW11" s="68" t="s">
        <v>632</v>
      </c>
      <c r="AX11" s="66"/>
      <c r="AY11" s="68" t="s">
        <v>961</v>
      </c>
      <c r="AZ11" s="68" t="s">
        <v>632</v>
      </c>
      <c r="BA11" s="66"/>
      <c r="BB11" s="68" t="s">
        <v>961</v>
      </c>
      <c r="BC11" s="68" t="s">
        <v>632</v>
      </c>
      <c r="BD11" s="66"/>
      <c r="BE11" s="68" t="s">
        <v>961</v>
      </c>
      <c r="BF11" s="68" t="s">
        <v>632</v>
      </c>
      <c r="BG11" s="66" t="str">
        <f t="shared" si="0"/>
        <v xml:space="preserve">INSERT INTO SC_SystemeProduits(RefDimension,NomSysteme,typePresta,ligne,Quantite,formule,cte1,DateModif) values (1,'FV4','MATIERE',398,null,'1*CTE1+4','PERIMETRE',now());
</v>
      </c>
      <c r="BH11" s="66"/>
      <c r="BI11" s="66"/>
      <c r="BJ11" s="66" t="str">
        <f t="shared" si="1"/>
        <v xml:space="preserve">INSERT INTO SC_SystemeProduits(RefDimension,NomSysteme,typePresta,ligne,Quantite,formule,cte1,DateModif) values (2,'FV4','MATIERE',398,null,'1*CTE1+4','PERIMETRE',now());
</v>
      </c>
      <c r="BK11" s="66"/>
      <c r="BL11" s="66"/>
      <c r="BM11" s="66" t="str">
        <f t="shared" si="2"/>
        <v xml:space="preserve">INSERT INTO SC_SystemeProduits(RefDimension,NomSysteme,typePresta,ligne,Quantite,formule,cte1,DateModif) values (3,'FV4','MATIERE',398,null,'1*CTE1+4','PERIMETRE',now());
</v>
      </c>
      <c r="BN11" s="66"/>
      <c r="BO11" s="66"/>
      <c r="BP11" s="66" t="str">
        <f t="shared" si="3"/>
        <v xml:space="preserve">INSERT INTO SC_SystemeProduits(RefDimension,NomSysteme,typePresta,ligne,Quantite,formule,cte1,DateModif) values (4,'FV4','MATIERE',398,null,'1*CTE1+4','PERIMETRE',now());
</v>
      </c>
      <c r="BQ11" s="66"/>
      <c r="BR11" s="66"/>
      <c r="BS11" s="66" t="str">
        <f t="shared" si="4"/>
        <v xml:space="preserve">INSERT INTO SC_SystemeProduits(RefDimension,NomSysteme,typePresta,ligne,Quantite,formule,cte1,DateModif) values (5,'FV4','MATIERE',398,null,'1*CTE1+4','PERIMETRE',now());
</v>
      </c>
      <c r="BT11" s="66"/>
      <c r="BU11" s="66"/>
      <c r="BV11" s="66" t="str">
        <f t="shared" si="5"/>
        <v xml:space="preserve">INSERT INTO SC_SystemeProduits(RefDimension,NomSysteme,typePresta,ligne,Quantite,formule,cte1,DateModif) values (6,'FV4','MATIERE',398,null,'1*CTE1+4','PERIMETRE',now());
</v>
      </c>
      <c r="BW11" s="66"/>
      <c r="BX11" s="66"/>
      <c r="BY11" s="66" t="str">
        <f t="shared" si="6"/>
        <v xml:space="preserve">INSERT INTO SC_SystemeProduits(RefDimension,NomSysteme,typePresta,ligne,Quantite,formule,cte1,DateModif) values (7,'FV4','MATIERE',398,null,'1*CTE1+4','PERIMETRE',now());
</v>
      </c>
      <c r="BZ11" s="66"/>
      <c r="CA11" s="66"/>
      <c r="CB11" s="66" t="str">
        <f t="shared" si="7"/>
        <v xml:space="preserve">INSERT INTO SC_SystemeProduits(RefDimension,NomSysteme,typePresta,ligne,Quantite,formule,cte1,DateModif) values (8,'FV4','MATIERE',398,null,'1*CTE1+4','PERIMETRE',now());
</v>
      </c>
      <c r="CC11" s="66"/>
      <c r="CD11" s="66"/>
      <c r="CE11" s="66" t="str">
        <f t="shared" si="8"/>
        <v xml:space="preserve">INSERT INTO SC_SystemeProduits(RefDimension,NomSysteme,typePresta,ligne,Quantite,formule,cte1,DateModif) values (9,'FV4','MATIERE',398,null,'1*CTE1+4','PERIMETRE',now());
</v>
      </c>
      <c r="CF11" s="66"/>
      <c r="CG11" s="66"/>
      <c r="CH11" s="66" t="str">
        <f t="shared" si="9"/>
        <v xml:space="preserve">INSERT INTO SC_SystemeProduits(RefDimension,NomSysteme,typePresta,ligne,Quantite,formule,cte1,DateModif) values (10,'FV4','MATIERE',398,null,'1*CTE1+4','PERIMETRE',now());
</v>
      </c>
      <c r="CI11" s="66"/>
      <c r="CJ11" s="66"/>
      <c r="CK11" s="66" t="str">
        <f t="shared" si="10"/>
        <v xml:space="preserve">INSERT INTO SC_SystemeProduits(RefDimension,NomSysteme,typePresta,ligne,Quantite,formule,cte1,DateModif) values (11,'FV4','MATIERE',398,null,'1*CTE1+4','PERIMETRE',now());
</v>
      </c>
      <c r="CL11" s="66"/>
      <c r="CM11" s="66"/>
      <c r="CN11" s="66" t="str">
        <f t="shared" si="11"/>
        <v xml:space="preserve">INSERT INTO SC_SystemeProduits(RefDimension,NomSysteme,typePresta,ligne,Quantite,formule,cte1,DateModif) values (12,'FV4','MATIERE',398,null,'1*CTE1+4','PERIMETRE',now());
</v>
      </c>
      <c r="CO11" s="66"/>
      <c r="CP11" s="66"/>
      <c r="CQ11" s="66" t="str">
        <f t="shared" si="12"/>
        <v xml:space="preserve">INSERT INTO SC_SystemeProduits(RefDimension,NomSysteme,typePresta,ligne,Quantite,formule,cte1,DateModif) values (13,'FV4','MATIERE',398,null,'1*CTE1+4','PERIMETRE',now());
</v>
      </c>
      <c r="CR11" s="66"/>
      <c r="CS11" s="66"/>
      <c r="CT11" s="66" t="str">
        <f t="shared" si="13"/>
        <v xml:space="preserve">INSERT INTO SC_SystemeProduits(RefDimension,NomSysteme,typePresta,ligne,Quantite,formule,cte1,DateModif) values (14,'FV4','MATIERE',398,null,'1*CTE1+4','PERIMETRE',now());
</v>
      </c>
      <c r="CU11" s="66"/>
      <c r="CV11" s="66"/>
      <c r="CW11" s="66" t="str">
        <f t="shared" si="14"/>
        <v xml:space="preserve">INSERT INTO SC_SystemeProduits(RefDimension,NomSysteme,typePresta,ligne,Quantite,formule,cte1,DateModif) values (15,'FV4','MATIERE',398,null,'1*CTE1+4','PERIMETRE',now());
</v>
      </c>
      <c r="CX11" s="66"/>
      <c r="CY11" s="66"/>
      <c r="CZ11" s="66" t="str">
        <f t="shared" si="15"/>
        <v xml:space="preserve">INSERT INTO SC_SystemeProduits(RefDimension,NomSysteme,typePresta,ligne,Quantite,formule,cte1,DateModif) values (16,'FV4','MATIERE',398,null,'1*CTE1+4','PERIMETRE',now());
</v>
      </c>
      <c r="DA11" s="66"/>
      <c r="DB11" s="66"/>
      <c r="DC11" s="66" t="str">
        <f t="shared" si="16"/>
        <v xml:space="preserve">INSERT INTO SC_SystemeProduits(RefDimension,NomSysteme,typePresta,ligne,Quantite,formule,cte1,DateModif) values (17,'FV4','MATIERE',398,null,'1*CTE1+4','PERIMETRE',now());
</v>
      </c>
      <c r="DD11" s="66"/>
      <c r="DE11" s="66"/>
      <c r="DF11" s="66" t="str">
        <f t="shared" si="17"/>
        <v xml:space="preserve">INSERT INTO SC_SystemeProduits(RefDimension,NomSysteme,typePresta,ligne,Quantite,formule,cte1,DateModif) values (18,'FV4','MATIERE',398,null,'1*CTE1+4','PERIMETRE',now());
</v>
      </c>
    </row>
    <row r="12" spans="1:112" x14ac:dyDescent="0.25">
      <c r="A12" s="67">
        <f>VLOOKUP($C12,MATIERE!$B$2:$K$485,10,0)</f>
        <v>399</v>
      </c>
      <c r="B12" s="61" t="s">
        <v>295</v>
      </c>
      <c r="C12" s="61" t="s">
        <v>1063</v>
      </c>
      <c r="D12" s="61" t="s">
        <v>8</v>
      </c>
      <c r="E12" s="64">
        <v>8</v>
      </c>
      <c r="F12" s="65"/>
      <c r="G12" s="64"/>
      <c r="H12" s="66">
        <v>8</v>
      </c>
      <c r="I12" s="68"/>
      <c r="J12" s="66"/>
      <c r="K12" s="66">
        <v>8</v>
      </c>
      <c r="L12" s="68"/>
      <c r="M12" s="66"/>
      <c r="N12" s="66">
        <v>8</v>
      </c>
      <c r="O12" s="68"/>
      <c r="P12" s="66"/>
      <c r="Q12" s="66">
        <v>8</v>
      </c>
      <c r="R12" s="68"/>
      <c r="S12" s="66"/>
      <c r="T12" s="66">
        <v>8</v>
      </c>
      <c r="U12" s="68"/>
      <c r="V12" s="66"/>
      <c r="W12" s="66">
        <v>8</v>
      </c>
      <c r="X12" s="68"/>
      <c r="Y12" s="66"/>
      <c r="Z12" s="66">
        <v>8</v>
      </c>
      <c r="AA12" s="68"/>
      <c r="AB12" s="66"/>
      <c r="AC12" s="66">
        <v>8</v>
      </c>
      <c r="AD12" s="68"/>
      <c r="AE12" s="66"/>
      <c r="AF12" s="66">
        <v>8</v>
      </c>
      <c r="AG12" s="68"/>
      <c r="AH12" s="66"/>
      <c r="AI12" s="66">
        <v>8</v>
      </c>
      <c r="AJ12" s="68"/>
      <c r="AK12" s="66"/>
      <c r="AL12" s="66">
        <v>8</v>
      </c>
      <c r="AM12" s="68"/>
      <c r="AN12" s="66"/>
      <c r="AO12" s="66">
        <v>8</v>
      </c>
      <c r="AP12" s="68"/>
      <c r="AQ12" s="66"/>
      <c r="AR12" s="66">
        <v>8</v>
      </c>
      <c r="AS12" s="68"/>
      <c r="AT12" s="66"/>
      <c r="AU12" s="66">
        <v>8</v>
      </c>
      <c r="AV12" s="68"/>
      <c r="AW12" s="66"/>
      <c r="AX12" s="66">
        <v>8</v>
      </c>
      <c r="AY12" s="68"/>
      <c r="AZ12" s="66"/>
      <c r="BA12" s="66">
        <v>8</v>
      </c>
      <c r="BB12" s="68"/>
      <c r="BC12" s="66"/>
      <c r="BD12" s="66">
        <v>8</v>
      </c>
      <c r="BE12" s="68"/>
      <c r="BF12" s="66"/>
      <c r="BG12" s="66" t="str">
        <f t="shared" si="0"/>
        <v xml:space="preserve">INSERT INTO SC_SystemeProduits(RefDimension,NomSysteme,typePresta,ligne,Quantite,formule,cte1,DateModif) values (1,'FV4','MATIERE',399,8,null,null,now());
</v>
      </c>
      <c r="BH12" s="66"/>
      <c r="BI12" s="66"/>
      <c r="BJ12" s="66" t="str">
        <f t="shared" si="1"/>
        <v xml:space="preserve">INSERT INTO SC_SystemeProduits(RefDimension,NomSysteme,typePresta,ligne,Quantite,formule,cte1,DateModif) values (2,'FV4','MATIERE',399,8,null,null,now());
</v>
      </c>
      <c r="BK12" s="66"/>
      <c r="BL12" s="66"/>
      <c r="BM12" s="66" t="str">
        <f t="shared" si="2"/>
        <v xml:space="preserve">INSERT INTO SC_SystemeProduits(RefDimension,NomSysteme,typePresta,ligne,Quantite,formule,cte1,DateModif) values (3,'FV4','MATIERE',399,8,null,null,now());
</v>
      </c>
      <c r="BN12" s="66"/>
      <c r="BO12" s="66"/>
      <c r="BP12" s="66" t="str">
        <f t="shared" si="3"/>
        <v xml:space="preserve">INSERT INTO SC_SystemeProduits(RefDimension,NomSysteme,typePresta,ligne,Quantite,formule,cte1,DateModif) values (4,'FV4','MATIERE',399,8,null,null,now());
</v>
      </c>
      <c r="BQ12" s="66"/>
      <c r="BR12" s="66"/>
      <c r="BS12" s="66" t="str">
        <f t="shared" si="4"/>
        <v xml:space="preserve">INSERT INTO SC_SystemeProduits(RefDimension,NomSysteme,typePresta,ligne,Quantite,formule,cte1,DateModif) values (5,'FV4','MATIERE',399,8,null,null,now());
</v>
      </c>
      <c r="BT12" s="66"/>
      <c r="BU12" s="66"/>
      <c r="BV12" s="66" t="str">
        <f t="shared" si="5"/>
        <v xml:space="preserve">INSERT INTO SC_SystemeProduits(RefDimension,NomSysteme,typePresta,ligne,Quantite,formule,cte1,DateModif) values (6,'FV4','MATIERE',399,8,null,null,now());
</v>
      </c>
      <c r="BW12" s="66"/>
      <c r="BX12" s="66"/>
      <c r="BY12" s="66" t="str">
        <f t="shared" si="6"/>
        <v xml:space="preserve">INSERT INTO SC_SystemeProduits(RefDimension,NomSysteme,typePresta,ligne,Quantite,formule,cte1,DateModif) values (7,'FV4','MATIERE',399,8,null,null,now());
</v>
      </c>
      <c r="BZ12" s="66"/>
      <c r="CA12" s="66"/>
      <c r="CB12" s="66" t="str">
        <f t="shared" si="7"/>
        <v xml:space="preserve">INSERT INTO SC_SystemeProduits(RefDimension,NomSysteme,typePresta,ligne,Quantite,formule,cte1,DateModif) values (8,'FV4','MATIERE',399,8,null,null,now());
</v>
      </c>
      <c r="CC12" s="66"/>
      <c r="CD12" s="66"/>
      <c r="CE12" s="66" t="str">
        <f t="shared" si="8"/>
        <v xml:space="preserve">INSERT INTO SC_SystemeProduits(RefDimension,NomSysteme,typePresta,ligne,Quantite,formule,cte1,DateModif) values (9,'FV4','MATIERE',399,8,null,null,now());
</v>
      </c>
      <c r="CF12" s="66"/>
      <c r="CG12" s="66"/>
      <c r="CH12" s="66" t="str">
        <f t="shared" si="9"/>
        <v xml:space="preserve">INSERT INTO SC_SystemeProduits(RefDimension,NomSysteme,typePresta,ligne,Quantite,formule,cte1,DateModif) values (10,'FV4','MATIERE',399,8,null,null,now());
</v>
      </c>
      <c r="CI12" s="66"/>
      <c r="CJ12" s="66"/>
      <c r="CK12" s="66" t="str">
        <f t="shared" si="10"/>
        <v xml:space="preserve">INSERT INTO SC_SystemeProduits(RefDimension,NomSysteme,typePresta,ligne,Quantite,formule,cte1,DateModif) values (11,'FV4','MATIERE',399,8,null,null,now());
</v>
      </c>
      <c r="CL12" s="66"/>
      <c r="CM12" s="66"/>
      <c r="CN12" s="66" t="str">
        <f t="shared" si="11"/>
        <v xml:space="preserve">INSERT INTO SC_SystemeProduits(RefDimension,NomSysteme,typePresta,ligne,Quantite,formule,cte1,DateModif) values (12,'FV4','MATIERE',399,8,null,null,now());
</v>
      </c>
      <c r="CO12" s="66"/>
      <c r="CP12" s="66"/>
      <c r="CQ12" s="66" t="str">
        <f t="shared" si="12"/>
        <v xml:space="preserve">INSERT INTO SC_SystemeProduits(RefDimension,NomSysteme,typePresta,ligne,Quantite,formule,cte1,DateModif) values (13,'FV4','MATIERE',399,8,null,null,now());
</v>
      </c>
      <c r="CR12" s="66"/>
      <c r="CS12" s="66"/>
      <c r="CT12" s="66" t="str">
        <f t="shared" si="13"/>
        <v xml:space="preserve">INSERT INTO SC_SystemeProduits(RefDimension,NomSysteme,typePresta,ligne,Quantite,formule,cte1,DateModif) values (14,'FV4','MATIERE',399,8,null,null,now());
</v>
      </c>
      <c r="CU12" s="66"/>
      <c r="CV12" s="66"/>
      <c r="CW12" s="66" t="str">
        <f t="shared" si="14"/>
        <v xml:space="preserve">INSERT INTO SC_SystemeProduits(RefDimension,NomSysteme,typePresta,ligne,Quantite,formule,cte1,DateModif) values (15,'FV4','MATIERE',399,8,null,null,now());
</v>
      </c>
      <c r="CX12" s="66"/>
      <c r="CY12" s="66"/>
      <c r="CZ12" s="66" t="str">
        <f t="shared" si="15"/>
        <v xml:space="preserve">INSERT INTO SC_SystemeProduits(RefDimension,NomSysteme,typePresta,ligne,Quantite,formule,cte1,DateModif) values (16,'FV4','MATIERE',399,8,null,null,now());
</v>
      </c>
      <c r="DA12" s="66"/>
      <c r="DB12" s="66"/>
      <c r="DC12" s="66" t="str">
        <f t="shared" si="16"/>
        <v xml:space="preserve">INSERT INTO SC_SystemeProduits(RefDimension,NomSysteme,typePresta,ligne,Quantite,formule,cte1,DateModif) values (17,'FV4','MATIERE',399,8,null,null,now());
</v>
      </c>
      <c r="DD12" s="66"/>
      <c r="DE12" s="66"/>
      <c r="DF12" s="66" t="str">
        <f t="shared" si="17"/>
        <v xml:space="preserve">INSERT INTO SC_SystemeProduits(RefDimension,NomSysteme,typePresta,ligne,Quantite,formule,cte1,DateModif) values (18,'FV4','MATIERE',399,8,null,null,now());
</v>
      </c>
    </row>
    <row r="13" spans="1:112" x14ac:dyDescent="0.25">
      <c r="A13" s="67" t="e">
        <f>VLOOKUP($C13,MATIERE!$B$2:$K$485,10,0)</f>
        <v>#N/A</v>
      </c>
      <c r="B13" s="61" t="s">
        <v>295</v>
      </c>
      <c r="C13" s="61" t="s">
        <v>1064</v>
      </c>
      <c r="D13" s="61" t="s">
        <v>42</v>
      </c>
      <c r="E13" s="64"/>
      <c r="F13" s="65" t="s">
        <v>644</v>
      </c>
      <c r="G13" s="65" t="s">
        <v>632</v>
      </c>
      <c r="H13" s="66"/>
      <c r="I13" s="68" t="s">
        <v>644</v>
      </c>
      <c r="J13" s="68" t="s">
        <v>632</v>
      </c>
      <c r="K13" s="66"/>
      <c r="L13" s="68" t="s">
        <v>644</v>
      </c>
      <c r="M13" s="68" t="s">
        <v>632</v>
      </c>
      <c r="N13" s="66"/>
      <c r="O13" s="68" t="s">
        <v>644</v>
      </c>
      <c r="P13" s="68" t="s">
        <v>632</v>
      </c>
      <c r="Q13" s="66"/>
      <c r="R13" s="68" t="s">
        <v>644</v>
      </c>
      <c r="S13" s="68" t="s">
        <v>632</v>
      </c>
      <c r="T13" s="66"/>
      <c r="U13" s="68" t="s">
        <v>644</v>
      </c>
      <c r="V13" s="68" t="s">
        <v>632</v>
      </c>
      <c r="W13" s="66"/>
      <c r="X13" s="68" t="s">
        <v>644</v>
      </c>
      <c r="Y13" s="68" t="s">
        <v>632</v>
      </c>
      <c r="Z13" s="66"/>
      <c r="AA13" s="68" t="s">
        <v>644</v>
      </c>
      <c r="AB13" s="68" t="s">
        <v>632</v>
      </c>
      <c r="AC13" s="66"/>
      <c r="AD13" s="68" t="s">
        <v>644</v>
      </c>
      <c r="AE13" s="68" t="s">
        <v>632</v>
      </c>
      <c r="AF13" s="66"/>
      <c r="AG13" s="68" t="s">
        <v>644</v>
      </c>
      <c r="AH13" s="68" t="s">
        <v>632</v>
      </c>
      <c r="AI13" s="66"/>
      <c r="AJ13" s="68" t="s">
        <v>644</v>
      </c>
      <c r="AK13" s="68" t="s">
        <v>632</v>
      </c>
      <c r="AL13" s="66"/>
      <c r="AM13" s="68" t="s">
        <v>644</v>
      </c>
      <c r="AN13" s="68" t="s">
        <v>632</v>
      </c>
      <c r="AO13" s="66"/>
      <c r="AP13" s="68" t="s">
        <v>644</v>
      </c>
      <c r="AQ13" s="68" t="s">
        <v>632</v>
      </c>
      <c r="AR13" s="66"/>
      <c r="AS13" s="68" t="s">
        <v>644</v>
      </c>
      <c r="AT13" s="68" t="s">
        <v>632</v>
      </c>
      <c r="AU13" s="66"/>
      <c r="AV13" s="68" t="s">
        <v>644</v>
      </c>
      <c r="AW13" s="68" t="s">
        <v>632</v>
      </c>
      <c r="AX13" s="66"/>
      <c r="AY13" s="68" t="s">
        <v>644</v>
      </c>
      <c r="AZ13" s="68" t="s">
        <v>632</v>
      </c>
      <c r="BA13" s="66"/>
      <c r="BB13" s="68" t="s">
        <v>644</v>
      </c>
      <c r="BC13" s="68" t="s">
        <v>632</v>
      </c>
      <c r="BD13" s="66"/>
      <c r="BE13" s="68" t="s">
        <v>644</v>
      </c>
      <c r="BF13" s="68" t="s">
        <v>632</v>
      </c>
      <c r="BG13" s="66" t="e">
        <f t="shared" si="0"/>
        <v>#N/A</v>
      </c>
      <c r="BH13" s="66"/>
      <c r="BI13" s="66"/>
      <c r="BJ13" s="66" t="e">
        <f t="shared" si="1"/>
        <v>#N/A</v>
      </c>
      <c r="BK13" s="66"/>
      <c r="BL13" s="66"/>
      <c r="BM13" s="66" t="e">
        <f t="shared" si="2"/>
        <v>#N/A</v>
      </c>
      <c r="BN13" s="66"/>
      <c r="BO13" s="66"/>
      <c r="BP13" s="66" t="e">
        <f t="shared" si="3"/>
        <v>#N/A</v>
      </c>
      <c r="BQ13" s="66"/>
      <c r="BR13" s="66"/>
      <c r="BS13" s="66" t="e">
        <f t="shared" si="4"/>
        <v>#N/A</v>
      </c>
      <c r="BT13" s="66"/>
      <c r="BU13" s="66"/>
      <c r="BV13" s="66" t="e">
        <f t="shared" si="5"/>
        <v>#N/A</v>
      </c>
      <c r="BW13" s="66"/>
      <c r="BX13" s="66"/>
      <c r="BY13" s="66" t="e">
        <f t="shared" si="6"/>
        <v>#N/A</v>
      </c>
      <c r="BZ13" s="66"/>
      <c r="CA13" s="66"/>
      <c r="CB13" s="66" t="e">
        <f t="shared" si="7"/>
        <v>#N/A</v>
      </c>
      <c r="CC13" s="66"/>
      <c r="CD13" s="66"/>
      <c r="CE13" s="66" t="e">
        <f t="shared" si="8"/>
        <v>#N/A</v>
      </c>
      <c r="CF13" s="66"/>
      <c r="CG13" s="66"/>
      <c r="CH13" s="66" t="e">
        <f t="shared" si="9"/>
        <v>#N/A</v>
      </c>
      <c r="CI13" s="66"/>
      <c r="CJ13" s="66"/>
      <c r="CK13" s="66" t="e">
        <f t="shared" si="10"/>
        <v>#N/A</v>
      </c>
      <c r="CL13" s="66"/>
      <c r="CM13" s="66"/>
      <c r="CN13" s="66" t="e">
        <f t="shared" si="11"/>
        <v>#N/A</v>
      </c>
      <c r="CO13" s="66"/>
      <c r="CP13" s="66"/>
      <c r="CQ13" s="66" t="e">
        <f t="shared" si="12"/>
        <v>#N/A</v>
      </c>
      <c r="CR13" s="66"/>
      <c r="CS13" s="66"/>
      <c r="CT13" s="66" t="e">
        <f t="shared" si="13"/>
        <v>#N/A</v>
      </c>
      <c r="CU13" s="66"/>
      <c r="CV13" s="66"/>
      <c r="CW13" s="66" t="e">
        <f t="shared" si="14"/>
        <v>#N/A</v>
      </c>
      <c r="CX13" s="66"/>
      <c r="CY13" s="66"/>
      <c r="CZ13" s="66" t="e">
        <f t="shared" si="15"/>
        <v>#N/A</v>
      </c>
      <c r="DA13" s="66"/>
      <c r="DB13" s="66"/>
      <c r="DC13" s="66" t="e">
        <f t="shared" si="16"/>
        <v>#N/A</v>
      </c>
      <c r="DD13" s="66"/>
      <c r="DE13" s="66"/>
      <c r="DF13" s="66" t="e">
        <f t="shared" si="17"/>
        <v>#N/A</v>
      </c>
    </row>
    <row r="14" spans="1:112" x14ac:dyDescent="0.25">
      <c r="A14" s="62"/>
      <c r="B14" s="61"/>
      <c r="C14" s="61"/>
      <c r="D14" s="61"/>
      <c r="E14" s="64"/>
      <c r="F14" s="64"/>
      <c r="G14" s="64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 t="str">
        <f t="shared" si="0"/>
        <v/>
      </c>
      <c r="BH14" s="66"/>
      <c r="BI14" s="66"/>
      <c r="BJ14" s="66" t="str">
        <f t="shared" si="1"/>
        <v/>
      </c>
      <c r="BK14" s="66"/>
      <c r="BL14" s="66"/>
      <c r="BM14" s="66" t="str">
        <f t="shared" si="2"/>
        <v/>
      </c>
      <c r="BN14" s="66"/>
      <c r="BO14" s="66"/>
      <c r="BP14" s="66" t="str">
        <f t="shared" si="3"/>
        <v/>
      </c>
      <c r="BQ14" s="66"/>
      <c r="BR14" s="66"/>
      <c r="BS14" s="66" t="str">
        <f t="shared" si="4"/>
        <v/>
      </c>
      <c r="BT14" s="66"/>
      <c r="BU14" s="66"/>
      <c r="BV14" s="66" t="str">
        <f t="shared" si="5"/>
        <v/>
      </c>
      <c r="BW14" s="66"/>
      <c r="BX14" s="66"/>
      <c r="BY14" s="66" t="str">
        <f t="shared" si="6"/>
        <v/>
      </c>
      <c r="BZ14" s="66"/>
      <c r="CA14" s="66"/>
      <c r="CB14" s="66" t="str">
        <f t="shared" si="7"/>
        <v/>
      </c>
      <c r="CC14" s="66"/>
      <c r="CD14" s="66"/>
      <c r="CE14" s="66" t="str">
        <f t="shared" si="8"/>
        <v/>
      </c>
      <c r="CF14" s="66"/>
      <c r="CG14" s="66"/>
      <c r="CH14" s="66" t="str">
        <f t="shared" si="9"/>
        <v/>
      </c>
      <c r="CI14" s="66"/>
      <c r="CJ14" s="66"/>
      <c r="CK14" s="66" t="str">
        <f t="shared" si="10"/>
        <v/>
      </c>
      <c r="CL14" s="66"/>
      <c r="CM14" s="66"/>
      <c r="CN14" s="66" t="str">
        <f t="shared" si="11"/>
        <v/>
      </c>
      <c r="CO14" s="66"/>
      <c r="CP14" s="66"/>
      <c r="CQ14" s="66" t="str">
        <f t="shared" si="12"/>
        <v/>
      </c>
      <c r="CR14" s="66"/>
      <c r="CS14" s="66"/>
      <c r="CT14" s="66" t="str">
        <f t="shared" si="13"/>
        <v/>
      </c>
      <c r="CU14" s="66"/>
      <c r="CV14" s="66"/>
      <c r="CW14" s="66" t="str">
        <f t="shared" si="14"/>
        <v/>
      </c>
      <c r="CX14" s="66"/>
      <c r="CY14" s="66"/>
      <c r="CZ14" s="66" t="str">
        <f t="shared" si="15"/>
        <v/>
      </c>
      <c r="DA14" s="66"/>
      <c r="DB14" s="66"/>
      <c r="DC14" s="66" t="str">
        <f t="shared" si="16"/>
        <v/>
      </c>
      <c r="DD14" s="66"/>
      <c r="DE14" s="66"/>
      <c r="DF14" s="66" t="str">
        <f t="shared" si="17"/>
        <v/>
      </c>
    </row>
    <row r="15" spans="1:112" x14ac:dyDescent="0.25">
      <c r="A15" s="62">
        <f>VLOOKUP($C15,CHANTIER!$B$2:$K$500,10,0)</f>
        <v>89</v>
      </c>
      <c r="B15" s="61" t="s">
        <v>299</v>
      </c>
      <c r="C15" s="61" t="s">
        <v>1065</v>
      </c>
      <c r="D15" s="61"/>
      <c r="E15" s="64"/>
      <c r="F15" s="65" t="s">
        <v>689</v>
      </c>
      <c r="G15" s="65" t="s">
        <v>632</v>
      </c>
      <c r="H15" s="66"/>
      <c r="I15" s="68" t="s">
        <v>689</v>
      </c>
      <c r="J15" s="68" t="s">
        <v>632</v>
      </c>
      <c r="K15" s="66"/>
      <c r="L15" s="68" t="s">
        <v>689</v>
      </c>
      <c r="M15" s="68" t="s">
        <v>632</v>
      </c>
      <c r="N15" s="66"/>
      <c r="O15" s="68" t="s">
        <v>689</v>
      </c>
      <c r="P15" s="68" t="s">
        <v>632</v>
      </c>
      <c r="Q15" s="66"/>
      <c r="R15" s="68" t="s">
        <v>689</v>
      </c>
      <c r="S15" s="68" t="s">
        <v>632</v>
      </c>
      <c r="T15" s="66"/>
      <c r="U15" s="68" t="s">
        <v>689</v>
      </c>
      <c r="V15" s="68" t="s">
        <v>632</v>
      </c>
      <c r="W15" s="66"/>
      <c r="X15" s="68" t="s">
        <v>689</v>
      </c>
      <c r="Y15" s="68" t="s">
        <v>632</v>
      </c>
      <c r="Z15" s="66"/>
      <c r="AA15" s="68" t="s">
        <v>689</v>
      </c>
      <c r="AB15" s="68" t="s">
        <v>632</v>
      </c>
      <c r="AC15" s="66"/>
      <c r="AD15" s="68" t="s">
        <v>689</v>
      </c>
      <c r="AE15" s="68" t="s">
        <v>632</v>
      </c>
      <c r="AF15" s="66"/>
      <c r="AG15" s="68" t="s">
        <v>689</v>
      </c>
      <c r="AH15" s="68" t="s">
        <v>632</v>
      </c>
      <c r="AI15" s="66"/>
      <c r="AJ15" s="68" t="s">
        <v>689</v>
      </c>
      <c r="AK15" s="68" t="s">
        <v>632</v>
      </c>
      <c r="AL15" s="66"/>
      <c r="AM15" s="68" t="s">
        <v>689</v>
      </c>
      <c r="AN15" s="68" t="s">
        <v>632</v>
      </c>
      <c r="AO15" s="66"/>
      <c r="AP15" s="68" t="s">
        <v>689</v>
      </c>
      <c r="AQ15" s="68" t="s">
        <v>632</v>
      </c>
      <c r="AR15" s="66"/>
      <c r="AS15" s="68" t="s">
        <v>689</v>
      </c>
      <c r="AT15" s="68" t="s">
        <v>632</v>
      </c>
      <c r="AU15" s="66"/>
      <c r="AV15" s="68" t="s">
        <v>689</v>
      </c>
      <c r="AW15" s="68" t="s">
        <v>632</v>
      </c>
      <c r="AX15" s="66"/>
      <c r="AY15" s="68" t="s">
        <v>689</v>
      </c>
      <c r="AZ15" s="68" t="s">
        <v>632</v>
      </c>
      <c r="BA15" s="66"/>
      <c r="BB15" s="68" t="s">
        <v>689</v>
      </c>
      <c r="BC15" s="68" t="s">
        <v>632</v>
      </c>
      <c r="BD15" s="66"/>
      <c r="BE15" s="68" t="s">
        <v>689</v>
      </c>
      <c r="BF15" s="68" t="s">
        <v>632</v>
      </c>
      <c r="BG15" s="66" t="str">
        <f t="shared" si="0"/>
        <v xml:space="preserve">INSERT INTO SC_SystemeProduits(RefDimension,NomSysteme,typePresta,ligne,Quantite,formule,cte1,DateModif) values (1,'FV4','MOC',89,null,'1*CTE1','PERIMETRE',now());
</v>
      </c>
      <c r="BH15" s="66"/>
      <c r="BI15" s="66"/>
      <c r="BJ15" s="66" t="str">
        <f t="shared" si="1"/>
        <v xml:space="preserve">INSERT INTO SC_SystemeProduits(RefDimension,NomSysteme,typePresta,ligne,Quantite,formule,cte1,DateModif) values (2,'FV4','MOC',89,null,'1*CTE1','PERIMETRE',now());
</v>
      </c>
      <c r="BK15" s="66"/>
      <c r="BL15" s="66"/>
      <c r="BM15" s="66" t="str">
        <f t="shared" si="2"/>
        <v xml:space="preserve">INSERT INTO SC_SystemeProduits(RefDimension,NomSysteme,typePresta,ligne,Quantite,formule,cte1,DateModif) values (3,'FV4','MOC',89,null,'1*CTE1','PERIMETRE',now());
</v>
      </c>
      <c r="BN15" s="66"/>
      <c r="BO15" s="66"/>
      <c r="BP15" s="66" t="str">
        <f t="shared" si="3"/>
        <v xml:space="preserve">INSERT INTO SC_SystemeProduits(RefDimension,NomSysteme,typePresta,ligne,Quantite,formule,cte1,DateModif) values (4,'FV4','MOC',89,null,'1*CTE1','PERIMETRE',now());
</v>
      </c>
      <c r="BQ15" s="66"/>
      <c r="BR15" s="66"/>
      <c r="BS15" s="66" t="str">
        <f t="shared" si="4"/>
        <v xml:space="preserve">INSERT INTO SC_SystemeProduits(RefDimension,NomSysteme,typePresta,ligne,Quantite,formule,cte1,DateModif) values (5,'FV4','MOC',89,null,'1*CTE1','PERIMETRE',now());
</v>
      </c>
      <c r="BT15" s="66"/>
      <c r="BU15" s="66"/>
      <c r="BV15" s="66" t="str">
        <f t="shared" si="5"/>
        <v xml:space="preserve">INSERT INTO SC_SystemeProduits(RefDimension,NomSysteme,typePresta,ligne,Quantite,formule,cte1,DateModif) values (6,'FV4','MOC',89,null,'1*CTE1','PERIMETRE',now());
</v>
      </c>
      <c r="BW15" s="66"/>
      <c r="BX15" s="66"/>
      <c r="BY15" s="66" t="str">
        <f t="shared" si="6"/>
        <v xml:space="preserve">INSERT INTO SC_SystemeProduits(RefDimension,NomSysteme,typePresta,ligne,Quantite,formule,cte1,DateModif) values (7,'FV4','MOC',89,null,'1*CTE1','PERIMETRE',now());
</v>
      </c>
      <c r="BZ15" s="66"/>
      <c r="CA15" s="66"/>
      <c r="CB15" s="66" t="str">
        <f t="shared" si="7"/>
        <v xml:space="preserve">INSERT INTO SC_SystemeProduits(RefDimension,NomSysteme,typePresta,ligne,Quantite,formule,cte1,DateModif) values (8,'FV4','MOC',89,null,'1*CTE1','PERIMETRE',now());
</v>
      </c>
      <c r="CC15" s="66"/>
      <c r="CD15" s="66"/>
      <c r="CE15" s="66" t="str">
        <f t="shared" si="8"/>
        <v xml:space="preserve">INSERT INTO SC_SystemeProduits(RefDimension,NomSysteme,typePresta,ligne,Quantite,formule,cte1,DateModif) values (9,'FV4','MOC',89,null,'1*CTE1','PERIMETRE',now());
</v>
      </c>
      <c r="CF15" s="66"/>
      <c r="CG15" s="66"/>
      <c r="CH15" s="66" t="str">
        <f t="shared" si="9"/>
        <v xml:space="preserve">INSERT INTO SC_SystemeProduits(RefDimension,NomSysteme,typePresta,ligne,Quantite,formule,cte1,DateModif) values (10,'FV4','MOC',89,null,'1*CTE1','PERIMETRE',now());
</v>
      </c>
      <c r="CI15" s="66"/>
      <c r="CJ15" s="66"/>
      <c r="CK15" s="66" t="str">
        <f t="shared" si="10"/>
        <v xml:space="preserve">INSERT INTO SC_SystemeProduits(RefDimension,NomSysteme,typePresta,ligne,Quantite,formule,cte1,DateModif) values (11,'FV4','MOC',89,null,'1*CTE1','PERIMETRE',now());
</v>
      </c>
      <c r="CL15" s="66"/>
      <c r="CM15" s="66"/>
      <c r="CN15" s="66" t="str">
        <f t="shared" si="11"/>
        <v xml:space="preserve">INSERT INTO SC_SystemeProduits(RefDimension,NomSysteme,typePresta,ligne,Quantite,formule,cte1,DateModif) values (12,'FV4','MOC',89,null,'1*CTE1','PERIMETRE',now());
</v>
      </c>
      <c r="CO15" s="66"/>
      <c r="CP15" s="66"/>
      <c r="CQ15" s="66" t="str">
        <f t="shared" si="12"/>
        <v xml:space="preserve">INSERT INTO SC_SystemeProduits(RefDimension,NomSysteme,typePresta,ligne,Quantite,formule,cte1,DateModif) values (13,'FV4','MOC',89,null,'1*CTE1','PERIMETRE',now());
</v>
      </c>
      <c r="CR15" s="66"/>
      <c r="CS15" s="66"/>
      <c r="CT15" s="66" t="str">
        <f t="shared" si="13"/>
        <v xml:space="preserve">INSERT INTO SC_SystemeProduits(RefDimension,NomSysteme,typePresta,ligne,Quantite,formule,cte1,DateModif) values (14,'FV4','MOC',89,null,'1*CTE1','PERIMETRE',now());
</v>
      </c>
      <c r="CU15" s="66"/>
      <c r="CV15" s="66"/>
      <c r="CW15" s="66" t="str">
        <f t="shared" si="14"/>
        <v xml:space="preserve">INSERT INTO SC_SystemeProduits(RefDimension,NomSysteme,typePresta,ligne,Quantite,formule,cte1,DateModif) values (15,'FV4','MOC',89,null,'1*CTE1','PERIMETRE',now());
</v>
      </c>
      <c r="CX15" s="66"/>
      <c r="CY15" s="66"/>
      <c r="CZ15" s="66" t="str">
        <f t="shared" si="15"/>
        <v xml:space="preserve">INSERT INTO SC_SystemeProduits(RefDimension,NomSysteme,typePresta,ligne,Quantite,formule,cte1,DateModif) values (16,'FV4','MOC',89,null,'1*CTE1','PERIMETRE',now());
</v>
      </c>
      <c r="DA15" s="66"/>
      <c r="DB15" s="66"/>
      <c r="DC15" s="66" t="str">
        <f t="shared" si="16"/>
        <v xml:space="preserve">INSERT INTO SC_SystemeProduits(RefDimension,NomSysteme,typePresta,ligne,Quantite,formule,cte1,DateModif) values (17,'FV4','MOC',89,null,'1*CTE1','PERIMETRE',now());
</v>
      </c>
      <c r="DD15" s="66"/>
      <c r="DE15" s="66"/>
      <c r="DF15" s="66" t="str">
        <f t="shared" si="17"/>
        <v xml:space="preserve">INSERT INTO SC_SystemeProduits(RefDimension,NomSysteme,typePresta,ligne,Quantite,formule,cte1,DateModif) values (18,'FV4','MOC',89,null,'1*CTE1','PERIMETRE',now());
</v>
      </c>
    </row>
    <row r="16" spans="1:112" x14ac:dyDescent="0.25">
      <c r="A16" s="67">
        <f>VLOOKUP($C16,CHANTIER!$B$2:$K$500,10,0)</f>
        <v>88</v>
      </c>
      <c r="B16" s="61" t="s">
        <v>299</v>
      </c>
      <c r="C16" s="61" t="s">
        <v>1066</v>
      </c>
      <c r="D16" s="61" t="s">
        <v>286</v>
      </c>
      <c r="E16" s="64"/>
      <c r="F16" s="65" t="s">
        <v>689</v>
      </c>
      <c r="G16" s="65" t="s">
        <v>632</v>
      </c>
      <c r="H16" s="66"/>
      <c r="I16" s="68" t="s">
        <v>689</v>
      </c>
      <c r="J16" s="68" t="s">
        <v>632</v>
      </c>
      <c r="K16" s="66"/>
      <c r="L16" s="68" t="s">
        <v>689</v>
      </c>
      <c r="M16" s="68" t="s">
        <v>632</v>
      </c>
      <c r="N16" s="66"/>
      <c r="O16" s="68" t="s">
        <v>689</v>
      </c>
      <c r="P16" s="68" t="s">
        <v>632</v>
      </c>
      <c r="Q16" s="66"/>
      <c r="R16" s="68" t="s">
        <v>689</v>
      </c>
      <c r="S16" s="68" t="s">
        <v>632</v>
      </c>
      <c r="T16" s="66"/>
      <c r="U16" s="68" t="s">
        <v>689</v>
      </c>
      <c r="V16" s="68" t="s">
        <v>632</v>
      </c>
      <c r="W16" s="66"/>
      <c r="X16" s="68" t="s">
        <v>689</v>
      </c>
      <c r="Y16" s="68" t="s">
        <v>632</v>
      </c>
      <c r="Z16" s="66"/>
      <c r="AA16" s="68" t="s">
        <v>689</v>
      </c>
      <c r="AB16" s="68" t="s">
        <v>632</v>
      </c>
      <c r="AC16" s="66"/>
      <c r="AD16" s="68" t="s">
        <v>689</v>
      </c>
      <c r="AE16" s="68" t="s">
        <v>632</v>
      </c>
      <c r="AF16" s="66"/>
      <c r="AG16" s="68" t="s">
        <v>689</v>
      </c>
      <c r="AH16" s="68" t="s">
        <v>632</v>
      </c>
      <c r="AI16" s="66"/>
      <c r="AJ16" s="68" t="s">
        <v>689</v>
      </c>
      <c r="AK16" s="68" t="s">
        <v>632</v>
      </c>
      <c r="AL16" s="66"/>
      <c r="AM16" s="68" t="s">
        <v>689</v>
      </c>
      <c r="AN16" s="68" t="s">
        <v>632</v>
      </c>
      <c r="AO16" s="66"/>
      <c r="AP16" s="68" t="s">
        <v>689</v>
      </c>
      <c r="AQ16" s="68" t="s">
        <v>632</v>
      </c>
      <c r="AR16" s="66"/>
      <c r="AS16" s="68" t="s">
        <v>689</v>
      </c>
      <c r="AT16" s="68" t="s">
        <v>632</v>
      </c>
      <c r="AU16" s="66"/>
      <c r="AV16" s="68" t="s">
        <v>689</v>
      </c>
      <c r="AW16" s="68" t="s">
        <v>632</v>
      </c>
      <c r="AX16" s="66"/>
      <c r="AY16" s="68" t="s">
        <v>689</v>
      </c>
      <c r="AZ16" s="68" t="s">
        <v>632</v>
      </c>
      <c r="BA16" s="66"/>
      <c r="BB16" s="68" t="s">
        <v>689</v>
      </c>
      <c r="BC16" s="68" t="s">
        <v>632</v>
      </c>
      <c r="BD16" s="66"/>
      <c r="BE16" s="68" t="s">
        <v>689</v>
      </c>
      <c r="BF16" s="68" t="s">
        <v>632</v>
      </c>
      <c r="BG16" s="66" t="str">
        <f t="shared" si="0"/>
        <v xml:space="preserve">INSERT INTO SC_SystemeProduits(RefDimension,NomSysteme,typePresta,ligne,Quantite,formule,cte1,DateModif) values (1,'FV4','MOC',88,null,'1*CTE1','PERIMETRE',now());
</v>
      </c>
      <c r="BH16" s="66"/>
      <c r="BI16" s="66"/>
      <c r="BJ16" s="66" t="str">
        <f t="shared" si="1"/>
        <v xml:space="preserve">INSERT INTO SC_SystemeProduits(RefDimension,NomSysteme,typePresta,ligne,Quantite,formule,cte1,DateModif) values (2,'FV4','MOC',88,null,'1*CTE1','PERIMETRE',now());
</v>
      </c>
      <c r="BK16" s="66"/>
      <c r="BL16" s="66"/>
      <c r="BM16" s="66" t="str">
        <f t="shared" si="2"/>
        <v xml:space="preserve">INSERT INTO SC_SystemeProduits(RefDimension,NomSysteme,typePresta,ligne,Quantite,formule,cte1,DateModif) values (3,'FV4','MOC',88,null,'1*CTE1','PERIMETRE',now());
</v>
      </c>
      <c r="BN16" s="66"/>
      <c r="BO16" s="66"/>
      <c r="BP16" s="66" t="str">
        <f t="shared" si="3"/>
        <v xml:space="preserve">INSERT INTO SC_SystemeProduits(RefDimension,NomSysteme,typePresta,ligne,Quantite,formule,cte1,DateModif) values (4,'FV4','MOC',88,null,'1*CTE1','PERIMETRE',now());
</v>
      </c>
      <c r="BQ16" s="66"/>
      <c r="BR16" s="66"/>
      <c r="BS16" s="66" t="str">
        <f t="shared" si="4"/>
        <v xml:space="preserve">INSERT INTO SC_SystemeProduits(RefDimension,NomSysteme,typePresta,ligne,Quantite,formule,cte1,DateModif) values (5,'FV4','MOC',88,null,'1*CTE1','PERIMETRE',now());
</v>
      </c>
      <c r="BT16" s="66"/>
      <c r="BU16" s="66"/>
      <c r="BV16" s="66" t="str">
        <f t="shared" si="5"/>
        <v xml:space="preserve">INSERT INTO SC_SystemeProduits(RefDimension,NomSysteme,typePresta,ligne,Quantite,formule,cte1,DateModif) values (6,'FV4','MOC',88,null,'1*CTE1','PERIMETRE',now());
</v>
      </c>
      <c r="BW16" s="66"/>
      <c r="BX16" s="66"/>
      <c r="BY16" s="66" t="str">
        <f t="shared" si="6"/>
        <v xml:space="preserve">INSERT INTO SC_SystemeProduits(RefDimension,NomSysteme,typePresta,ligne,Quantite,formule,cte1,DateModif) values (7,'FV4','MOC',88,null,'1*CTE1','PERIMETRE',now());
</v>
      </c>
      <c r="BZ16" s="66"/>
      <c r="CA16" s="66"/>
      <c r="CB16" s="66" t="str">
        <f t="shared" si="7"/>
        <v xml:space="preserve">INSERT INTO SC_SystemeProduits(RefDimension,NomSysteme,typePresta,ligne,Quantite,formule,cte1,DateModif) values (8,'FV4','MOC',88,null,'1*CTE1','PERIMETRE',now());
</v>
      </c>
      <c r="CC16" s="66"/>
      <c r="CD16" s="66"/>
      <c r="CE16" s="66" t="str">
        <f t="shared" si="8"/>
        <v xml:space="preserve">INSERT INTO SC_SystemeProduits(RefDimension,NomSysteme,typePresta,ligne,Quantite,formule,cte1,DateModif) values (9,'FV4','MOC',88,null,'1*CTE1','PERIMETRE',now());
</v>
      </c>
      <c r="CF16" s="66"/>
      <c r="CG16" s="66"/>
      <c r="CH16" s="66" t="str">
        <f t="shared" si="9"/>
        <v xml:space="preserve">INSERT INTO SC_SystemeProduits(RefDimension,NomSysteme,typePresta,ligne,Quantite,formule,cte1,DateModif) values (10,'FV4','MOC',88,null,'1*CTE1','PERIMETRE',now());
</v>
      </c>
      <c r="CI16" s="66"/>
      <c r="CJ16" s="66"/>
      <c r="CK16" s="66" t="str">
        <f t="shared" si="10"/>
        <v xml:space="preserve">INSERT INTO SC_SystemeProduits(RefDimension,NomSysteme,typePresta,ligne,Quantite,formule,cte1,DateModif) values (11,'FV4','MOC',88,null,'1*CTE1','PERIMETRE',now());
</v>
      </c>
      <c r="CL16" s="66"/>
      <c r="CM16" s="66"/>
      <c r="CN16" s="66" t="str">
        <f t="shared" si="11"/>
        <v xml:space="preserve">INSERT INTO SC_SystemeProduits(RefDimension,NomSysteme,typePresta,ligne,Quantite,formule,cte1,DateModif) values (12,'FV4','MOC',88,null,'1*CTE1','PERIMETRE',now());
</v>
      </c>
      <c r="CO16" s="66"/>
      <c r="CP16" s="66"/>
      <c r="CQ16" s="66" t="str">
        <f t="shared" si="12"/>
        <v xml:space="preserve">INSERT INTO SC_SystemeProduits(RefDimension,NomSysteme,typePresta,ligne,Quantite,formule,cte1,DateModif) values (13,'FV4','MOC',88,null,'1*CTE1','PERIMETRE',now());
</v>
      </c>
      <c r="CR16" s="66"/>
      <c r="CS16" s="66"/>
      <c r="CT16" s="66" t="str">
        <f t="shared" si="13"/>
        <v xml:space="preserve">INSERT INTO SC_SystemeProduits(RefDimension,NomSysteme,typePresta,ligne,Quantite,formule,cte1,DateModif) values (14,'FV4','MOC',88,null,'1*CTE1','PERIMETRE',now());
</v>
      </c>
      <c r="CU16" s="66"/>
      <c r="CV16" s="66"/>
      <c r="CW16" s="66" t="str">
        <f t="shared" si="14"/>
        <v xml:space="preserve">INSERT INTO SC_SystemeProduits(RefDimension,NomSysteme,typePresta,ligne,Quantite,formule,cte1,DateModif) values (15,'FV4','MOC',88,null,'1*CTE1','PERIMETRE',now());
</v>
      </c>
      <c r="CX16" s="66"/>
      <c r="CY16" s="66"/>
      <c r="CZ16" s="66" t="str">
        <f t="shared" si="15"/>
        <v xml:space="preserve">INSERT INTO SC_SystemeProduits(RefDimension,NomSysteme,typePresta,ligne,Quantite,formule,cte1,DateModif) values (16,'FV4','MOC',88,null,'1*CTE1','PERIMETRE',now());
</v>
      </c>
      <c r="DA16" s="66"/>
      <c r="DB16" s="66"/>
      <c r="DC16" s="66" t="str">
        <f t="shared" si="16"/>
        <v xml:space="preserve">INSERT INTO SC_SystemeProduits(RefDimension,NomSysteme,typePresta,ligne,Quantite,formule,cte1,DateModif) values (17,'FV4','MOC',88,null,'1*CTE1','PERIMETRE',now());
</v>
      </c>
      <c r="DD16" s="66"/>
      <c r="DE16" s="66"/>
      <c r="DF16" s="66" t="str">
        <f t="shared" si="17"/>
        <v xml:space="preserve">INSERT INTO SC_SystemeProduits(RefDimension,NomSysteme,typePresta,ligne,Quantite,formule,cte1,DateModif) values (18,'FV4','MOC',88,null,'1*CTE1','PERIMETRE',now());
</v>
      </c>
    </row>
    <row r="17" spans="1:110" x14ac:dyDescent="0.25">
      <c r="A17" s="67"/>
      <c r="B17" s="61"/>
      <c r="C17" s="61"/>
      <c r="D17" s="61"/>
      <c r="E17" s="64"/>
      <c r="F17" s="64"/>
      <c r="G17" s="64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 t="str">
        <f t="shared" si="0"/>
        <v/>
      </c>
      <c r="BH17" s="66"/>
      <c r="BI17" s="66"/>
      <c r="BJ17" s="66" t="str">
        <f t="shared" si="1"/>
        <v/>
      </c>
      <c r="BK17" s="66"/>
      <c r="BL17" s="66"/>
      <c r="BM17" s="66" t="str">
        <f t="shared" si="2"/>
        <v/>
      </c>
      <c r="BN17" s="66"/>
      <c r="BO17" s="66"/>
      <c r="BP17" s="66" t="str">
        <f t="shared" si="3"/>
        <v/>
      </c>
      <c r="BQ17" s="66"/>
      <c r="BR17" s="66"/>
      <c r="BS17" s="66" t="str">
        <f t="shared" si="4"/>
        <v/>
      </c>
      <c r="BT17" s="66"/>
      <c r="BU17" s="66"/>
      <c r="BV17" s="66" t="str">
        <f t="shared" si="5"/>
        <v/>
      </c>
      <c r="BW17" s="66"/>
      <c r="BX17" s="66"/>
      <c r="BY17" s="66" t="str">
        <f t="shared" si="6"/>
        <v/>
      </c>
      <c r="BZ17" s="66"/>
      <c r="CA17" s="66"/>
      <c r="CB17" s="66" t="str">
        <f t="shared" si="7"/>
        <v/>
      </c>
      <c r="CC17" s="66"/>
      <c r="CD17" s="66"/>
      <c r="CE17" s="66" t="str">
        <f t="shared" si="8"/>
        <v/>
      </c>
      <c r="CF17" s="66"/>
      <c r="CG17" s="66"/>
      <c r="CH17" s="66" t="str">
        <f t="shared" si="9"/>
        <v/>
      </c>
      <c r="CI17" s="66"/>
      <c r="CJ17" s="66"/>
      <c r="CK17" s="66" t="str">
        <f t="shared" si="10"/>
        <v/>
      </c>
      <c r="CL17" s="66"/>
      <c r="CM17" s="66"/>
      <c r="CN17" s="66" t="str">
        <f t="shared" si="11"/>
        <v/>
      </c>
      <c r="CO17" s="66"/>
      <c r="CP17" s="66"/>
      <c r="CQ17" s="66" t="str">
        <f t="shared" si="12"/>
        <v/>
      </c>
      <c r="CR17" s="66"/>
      <c r="CS17" s="66"/>
      <c r="CT17" s="66" t="str">
        <f t="shared" si="13"/>
        <v/>
      </c>
      <c r="CU17" s="66"/>
      <c r="CV17" s="66"/>
      <c r="CW17" s="66" t="str">
        <f t="shared" si="14"/>
        <v/>
      </c>
      <c r="CX17" s="66"/>
      <c r="CY17" s="66"/>
      <c r="CZ17" s="66" t="str">
        <f t="shared" si="15"/>
        <v/>
      </c>
      <c r="DA17" s="66"/>
      <c r="DB17" s="66"/>
      <c r="DC17" s="66" t="str">
        <f t="shared" si="16"/>
        <v/>
      </c>
      <c r="DD17" s="66"/>
      <c r="DE17" s="66"/>
      <c r="DF17" s="66" t="str">
        <f t="shared" si="17"/>
        <v/>
      </c>
    </row>
    <row r="18" spans="1:110" x14ac:dyDescent="0.25">
      <c r="A18" s="62"/>
      <c r="B18" s="61"/>
      <c r="C18" s="61"/>
      <c r="D18" s="61"/>
      <c r="E18" s="64"/>
      <c r="F18" s="64"/>
      <c r="G18" s="64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 t="str">
        <f t="shared" si="0"/>
        <v/>
      </c>
      <c r="BH18" s="66"/>
      <c r="BI18" s="66"/>
      <c r="BJ18" s="66" t="str">
        <f t="shared" si="1"/>
        <v/>
      </c>
      <c r="BK18" s="66"/>
      <c r="BL18" s="66"/>
      <c r="BM18" s="66" t="str">
        <f t="shared" si="2"/>
        <v/>
      </c>
      <c r="BN18" s="66"/>
      <c r="BO18" s="66"/>
      <c r="BP18" s="66" t="str">
        <f t="shared" si="3"/>
        <v/>
      </c>
      <c r="BQ18" s="66"/>
      <c r="BR18" s="66"/>
      <c r="BS18" s="66" t="str">
        <f t="shared" si="4"/>
        <v/>
      </c>
      <c r="BT18" s="66"/>
      <c r="BU18" s="66"/>
      <c r="BV18" s="66" t="str">
        <f t="shared" si="5"/>
        <v/>
      </c>
      <c r="BW18" s="66"/>
      <c r="BX18" s="66"/>
      <c r="BY18" s="66" t="str">
        <f t="shared" si="6"/>
        <v/>
      </c>
      <c r="BZ18" s="66"/>
      <c r="CA18" s="66"/>
      <c r="CB18" s="66" t="str">
        <f t="shared" si="7"/>
        <v/>
      </c>
      <c r="CC18" s="66"/>
      <c r="CD18" s="66"/>
      <c r="CE18" s="66" t="str">
        <f t="shared" si="8"/>
        <v/>
      </c>
      <c r="CF18" s="66"/>
      <c r="CG18" s="66"/>
      <c r="CH18" s="66" t="str">
        <f t="shared" si="9"/>
        <v/>
      </c>
      <c r="CI18" s="66"/>
      <c r="CJ18" s="66"/>
      <c r="CK18" s="66" t="str">
        <f t="shared" si="10"/>
        <v/>
      </c>
      <c r="CL18" s="66"/>
      <c r="CM18" s="66"/>
      <c r="CN18" s="66" t="str">
        <f t="shared" si="11"/>
        <v/>
      </c>
      <c r="CO18" s="66"/>
      <c r="CP18" s="66"/>
      <c r="CQ18" s="66" t="str">
        <f t="shared" si="12"/>
        <v/>
      </c>
      <c r="CR18" s="66"/>
      <c r="CS18" s="66"/>
      <c r="CT18" s="66" t="str">
        <f t="shared" si="13"/>
        <v/>
      </c>
      <c r="CU18" s="66"/>
      <c r="CV18" s="66"/>
      <c r="CW18" s="66" t="str">
        <f t="shared" si="14"/>
        <v/>
      </c>
      <c r="CX18" s="66"/>
      <c r="CY18" s="66"/>
      <c r="CZ18" s="66" t="str">
        <f t="shared" si="15"/>
        <v/>
      </c>
      <c r="DA18" s="66"/>
      <c r="DB18" s="66"/>
      <c r="DC18" s="66" t="str">
        <f t="shared" si="16"/>
        <v/>
      </c>
      <c r="DD18" s="66"/>
      <c r="DE18" s="66"/>
      <c r="DF18" s="66" t="str">
        <f t="shared" si="17"/>
        <v/>
      </c>
    </row>
    <row r="19" spans="1:110" x14ac:dyDescent="0.25">
      <c r="A19" s="62">
        <f>VLOOKUP($C19,MINIPELLE!$B$2:$K$500,10,0)</f>
        <v>13</v>
      </c>
      <c r="B19" s="61" t="s">
        <v>300</v>
      </c>
      <c r="C19" s="61" t="s">
        <v>159</v>
      </c>
      <c r="D19" s="61" t="s">
        <v>160</v>
      </c>
      <c r="E19" s="64">
        <v>1.2299999999999998</v>
      </c>
      <c r="F19" s="65" t="s">
        <v>1071</v>
      </c>
      <c r="G19" s="65" t="s">
        <v>632</v>
      </c>
      <c r="H19" s="66">
        <v>1.2299999999999998</v>
      </c>
      <c r="I19" s="68" t="s">
        <v>1071</v>
      </c>
      <c r="J19" s="68" t="s">
        <v>632</v>
      </c>
      <c r="K19" s="66">
        <v>1.2299999999999998</v>
      </c>
      <c r="L19" s="68" t="s">
        <v>1071</v>
      </c>
      <c r="M19" s="68" t="s">
        <v>632</v>
      </c>
      <c r="N19" s="66">
        <v>1.2299999999999998</v>
      </c>
      <c r="O19" s="68" t="s">
        <v>1071</v>
      </c>
      <c r="P19" s="68" t="s">
        <v>632</v>
      </c>
      <c r="Q19" s="66">
        <v>1.2299999999999998</v>
      </c>
      <c r="R19" s="68" t="s">
        <v>1071</v>
      </c>
      <c r="S19" s="68" t="s">
        <v>632</v>
      </c>
      <c r="T19" s="66">
        <v>1.2299999999999998</v>
      </c>
      <c r="U19" s="68" t="s">
        <v>1071</v>
      </c>
      <c r="V19" s="68" t="s">
        <v>632</v>
      </c>
      <c r="W19" s="66">
        <v>1.2299999999999998</v>
      </c>
      <c r="X19" s="68" t="s">
        <v>1071</v>
      </c>
      <c r="Y19" s="68" t="s">
        <v>632</v>
      </c>
      <c r="Z19" s="66">
        <v>1.2299999999999998</v>
      </c>
      <c r="AA19" s="68" t="s">
        <v>1071</v>
      </c>
      <c r="AB19" s="68" t="s">
        <v>632</v>
      </c>
      <c r="AC19" s="66">
        <v>1.2299999999999998</v>
      </c>
      <c r="AD19" s="68" t="s">
        <v>1071</v>
      </c>
      <c r="AE19" s="68" t="s">
        <v>632</v>
      </c>
      <c r="AF19" s="66">
        <v>1.2299999999999998</v>
      </c>
      <c r="AG19" s="68" t="s">
        <v>1071</v>
      </c>
      <c r="AH19" s="68" t="s">
        <v>632</v>
      </c>
      <c r="AI19" s="66">
        <v>1.2299999999999998</v>
      </c>
      <c r="AJ19" s="68" t="s">
        <v>1071</v>
      </c>
      <c r="AK19" s="68" t="s">
        <v>632</v>
      </c>
      <c r="AL19" s="66">
        <v>1.2299999999999998</v>
      </c>
      <c r="AM19" s="68" t="s">
        <v>1071</v>
      </c>
      <c r="AN19" s="68" t="s">
        <v>632</v>
      </c>
      <c r="AO19" s="66">
        <v>1.2299999999999998</v>
      </c>
      <c r="AP19" s="68" t="s">
        <v>1071</v>
      </c>
      <c r="AQ19" s="68" t="s">
        <v>632</v>
      </c>
      <c r="AR19" s="66">
        <v>1.2299999999999998</v>
      </c>
      <c r="AS19" s="68" t="s">
        <v>1071</v>
      </c>
      <c r="AT19" s="68" t="s">
        <v>632</v>
      </c>
      <c r="AU19" s="66">
        <v>1.2299999999999998</v>
      </c>
      <c r="AV19" s="68" t="s">
        <v>1071</v>
      </c>
      <c r="AW19" s="68" t="s">
        <v>632</v>
      </c>
      <c r="AX19" s="66">
        <v>1.2299999999999998</v>
      </c>
      <c r="AY19" s="68" t="s">
        <v>1071</v>
      </c>
      <c r="AZ19" s="68" t="s">
        <v>632</v>
      </c>
      <c r="BA19" s="66">
        <v>1.2299999999999998</v>
      </c>
      <c r="BB19" s="68" t="s">
        <v>1071</v>
      </c>
      <c r="BC19" s="68" t="s">
        <v>632</v>
      </c>
      <c r="BD19" s="66">
        <v>1.2299999999999998</v>
      </c>
      <c r="BE19" s="68" t="s">
        <v>1071</v>
      </c>
      <c r="BF19" s="68" t="s">
        <v>632</v>
      </c>
      <c r="BG19" s="66" t="str">
        <f t="shared" si="0"/>
        <v xml:space="preserve">INSERT INTO SC_SystemeProduits(RefDimension,NomSysteme,typePresta,ligne,Quantite,formule,cte1,DateModif) values (1,'FV4','MP',13,null,'0.4*0.2*CTE1','PERIMETRE',now());
</v>
      </c>
      <c r="BH19" s="66"/>
      <c r="BI19" s="66"/>
      <c r="BJ19" s="66" t="str">
        <f t="shared" si="1"/>
        <v xml:space="preserve">INSERT INTO SC_SystemeProduits(RefDimension,NomSysteme,typePresta,ligne,Quantite,formule,cte1,DateModif) values (2,'FV4','MP',13,null,'0.4*0.2*CTE1','PERIMETRE',now());
</v>
      </c>
      <c r="BK19" s="66"/>
      <c r="BL19" s="66"/>
      <c r="BM19" s="66" t="str">
        <f t="shared" si="2"/>
        <v xml:space="preserve">INSERT INTO SC_SystemeProduits(RefDimension,NomSysteme,typePresta,ligne,Quantite,formule,cte1,DateModif) values (3,'FV4','MP',13,null,'0.4*0.2*CTE1','PERIMETRE',now());
</v>
      </c>
      <c r="BN19" s="66"/>
      <c r="BO19" s="66"/>
      <c r="BP19" s="66" t="str">
        <f t="shared" si="3"/>
        <v xml:space="preserve">INSERT INTO SC_SystemeProduits(RefDimension,NomSysteme,typePresta,ligne,Quantite,formule,cte1,DateModif) values (4,'FV4','MP',13,null,'0.4*0.2*CTE1','PERIMETRE',now());
</v>
      </c>
      <c r="BQ19" s="66"/>
      <c r="BR19" s="66"/>
      <c r="BS19" s="66" t="str">
        <f t="shared" si="4"/>
        <v xml:space="preserve">INSERT INTO SC_SystemeProduits(RefDimension,NomSysteme,typePresta,ligne,Quantite,formule,cte1,DateModif) values (5,'FV4','MP',13,null,'0.4*0.2*CTE1','PERIMETRE',now());
</v>
      </c>
      <c r="BT19" s="66"/>
      <c r="BU19" s="66"/>
      <c r="BV19" s="66" t="str">
        <f t="shared" si="5"/>
        <v xml:space="preserve">INSERT INTO SC_SystemeProduits(RefDimension,NomSysteme,typePresta,ligne,Quantite,formule,cte1,DateModif) values (6,'FV4','MP',13,null,'0.4*0.2*CTE1','PERIMETRE',now());
</v>
      </c>
      <c r="BW19" s="66"/>
      <c r="BX19" s="66"/>
      <c r="BY19" s="66" t="str">
        <f t="shared" si="6"/>
        <v xml:space="preserve">INSERT INTO SC_SystemeProduits(RefDimension,NomSysteme,typePresta,ligne,Quantite,formule,cte1,DateModif) values (7,'FV4','MP',13,null,'0.4*0.2*CTE1','PERIMETRE',now());
</v>
      </c>
      <c r="BZ19" s="66"/>
      <c r="CA19" s="66"/>
      <c r="CB19" s="66" t="str">
        <f t="shared" si="7"/>
        <v xml:space="preserve">INSERT INTO SC_SystemeProduits(RefDimension,NomSysteme,typePresta,ligne,Quantite,formule,cte1,DateModif) values (8,'FV4','MP',13,null,'0.4*0.2*CTE1','PERIMETRE',now());
</v>
      </c>
      <c r="CC19" s="66"/>
      <c r="CD19" s="66"/>
      <c r="CE19" s="66" t="str">
        <f t="shared" si="8"/>
        <v xml:space="preserve">INSERT INTO SC_SystemeProduits(RefDimension,NomSysteme,typePresta,ligne,Quantite,formule,cte1,DateModif) values (9,'FV4','MP',13,null,'0.4*0.2*CTE1','PERIMETRE',now());
</v>
      </c>
      <c r="CF19" s="66"/>
      <c r="CG19" s="66"/>
      <c r="CH19" s="66" t="str">
        <f t="shared" si="9"/>
        <v xml:space="preserve">INSERT INTO SC_SystemeProduits(RefDimension,NomSysteme,typePresta,ligne,Quantite,formule,cte1,DateModif) values (10,'FV4','MP',13,null,'0.4*0.2*CTE1','PERIMETRE',now());
</v>
      </c>
      <c r="CI19" s="66"/>
      <c r="CJ19" s="66"/>
      <c r="CK19" s="66" t="str">
        <f t="shared" si="10"/>
        <v xml:space="preserve">INSERT INTO SC_SystemeProduits(RefDimension,NomSysteme,typePresta,ligne,Quantite,formule,cte1,DateModif) values (11,'FV4','MP',13,null,'0.4*0.2*CTE1','PERIMETRE',now());
</v>
      </c>
      <c r="CL19" s="66"/>
      <c r="CM19" s="66"/>
      <c r="CN19" s="66" t="str">
        <f t="shared" si="11"/>
        <v xml:space="preserve">INSERT INTO SC_SystemeProduits(RefDimension,NomSysteme,typePresta,ligne,Quantite,formule,cte1,DateModif) values (12,'FV4','MP',13,null,'0.4*0.2*CTE1','PERIMETRE',now());
</v>
      </c>
      <c r="CO19" s="66"/>
      <c r="CP19" s="66"/>
      <c r="CQ19" s="66" t="str">
        <f t="shared" si="12"/>
        <v xml:space="preserve">INSERT INTO SC_SystemeProduits(RefDimension,NomSysteme,typePresta,ligne,Quantite,formule,cte1,DateModif) values (13,'FV4','MP',13,null,'0.4*0.2*CTE1','PERIMETRE',now());
</v>
      </c>
      <c r="CR19" s="66"/>
      <c r="CS19" s="66"/>
      <c r="CT19" s="66" t="str">
        <f t="shared" si="13"/>
        <v xml:space="preserve">INSERT INTO SC_SystemeProduits(RefDimension,NomSysteme,typePresta,ligne,Quantite,formule,cte1,DateModif) values (14,'FV4','MP',13,null,'0.4*0.2*CTE1','PERIMETRE',now());
</v>
      </c>
      <c r="CU19" s="66"/>
      <c r="CV19" s="66"/>
      <c r="CW19" s="66" t="str">
        <f t="shared" si="14"/>
        <v xml:space="preserve">INSERT INTO SC_SystemeProduits(RefDimension,NomSysteme,typePresta,ligne,Quantite,formule,cte1,DateModif) values (15,'FV4','MP',13,null,'0.4*0.2*CTE1','PERIMETRE',now());
</v>
      </c>
      <c r="CX19" s="66"/>
      <c r="CY19" s="66"/>
      <c r="CZ19" s="66" t="str">
        <f t="shared" si="15"/>
        <v xml:space="preserve">INSERT INTO SC_SystemeProduits(RefDimension,NomSysteme,typePresta,ligne,Quantite,formule,cte1,DateModif) values (16,'FV4','MP',13,null,'0.4*0.2*CTE1','PERIMETRE',now());
</v>
      </c>
      <c r="DA19" s="66"/>
      <c r="DB19" s="66"/>
      <c r="DC19" s="66" t="str">
        <f t="shared" si="16"/>
        <v xml:space="preserve">INSERT INTO SC_SystemeProduits(RefDimension,NomSysteme,typePresta,ligne,Quantite,formule,cte1,DateModif) values (17,'FV4','MP',13,null,'0.4*0.2*CTE1','PERIMETRE',now());
</v>
      </c>
      <c r="DD19" s="66"/>
      <c r="DE19" s="66"/>
      <c r="DF19" s="66" t="str">
        <f t="shared" si="17"/>
        <v xml:space="preserve">INSERT INTO SC_SystemeProduits(RefDimension,NomSysteme,typePresta,ligne,Quantite,formule,cte1,DateModif) values (18,'FV4','MP',13,null,'0.4*0.2*CTE1','PERIMETRE',now());
</v>
      </c>
    </row>
    <row r="20" spans="1:110" x14ac:dyDescent="0.25">
      <c r="BH20"/>
      <c r="BI20"/>
      <c r="BK20"/>
      <c r="BL20"/>
    </row>
    <row r="21" spans="1:110" x14ac:dyDescent="0.25">
      <c r="BH21"/>
      <c r="BI21"/>
      <c r="BK21"/>
      <c r="BL21"/>
    </row>
    <row r="22" spans="1:110" x14ac:dyDescent="0.25">
      <c r="A22" s="67">
        <f>IF(B22="MATIERE",VLOOKUP($C22,MATIERE!$B$2:$K$601,10,0),IF(B22="MOA",VLOOKUP($C22,ATELIER!$B$2:$K$291,10,0),IF(B22="MOC",VLOOKUP($C22,CHANTIER!$B$2:$K$291,10,0),IF(B22="MP",VLOOKUP($C22,MINIPELLE!$B$2:$K$291,10,0),""))))</f>
        <v>94</v>
      </c>
      <c r="B22" s="89" t="s">
        <v>299</v>
      </c>
      <c r="C22" s="60" t="s">
        <v>2055</v>
      </c>
      <c r="D22" s="89"/>
      <c r="E22" s="89"/>
      <c r="F22" s="69" t="s">
        <v>689</v>
      </c>
      <c r="G22" s="69" t="s">
        <v>668</v>
      </c>
      <c r="H22" s="89"/>
      <c r="I22" s="69" t="s">
        <v>689</v>
      </c>
      <c r="J22" s="69" t="s">
        <v>668</v>
      </c>
      <c r="K22" s="89"/>
      <c r="L22" s="69" t="s">
        <v>689</v>
      </c>
      <c r="M22" s="69" t="s">
        <v>668</v>
      </c>
      <c r="N22" s="89"/>
      <c r="O22" s="69" t="s">
        <v>689</v>
      </c>
      <c r="P22" s="69" t="s">
        <v>668</v>
      </c>
      <c r="Q22" s="89"/>
      <c r="R22" s="69" t="s">
        <v>689</v>
      </c>
      <c r="S22" s="69" t="s">
        <v>668</v>
      </c>
      <c r="T22" s="89"/>
      <c r="U22" s="69" t="s">
        <v>689</v>
      </c>
      <c r="V22" s="69" t="s">
        <v>668</v>
      </c>
      <c r="W22" s="89"/>
      <c r="X22" s="69" t="s">
        <v>689</v>
      </c>
      <c r="Y22" s="69" t="s">
        <v>668</v>
      </c>
      <c r="Z22" s="89"/>
      <c r="AA22" s="69" t="s">
        <v>689</v>
      </c>
      <c r="AB22" s="69" t="s">
        <v>668</v>
      </c>
      <c r="AC22" s="89"/>
      <c r="AD22" s="69" t="s">
        <v>689</v>
      </c>
      <c r="AE22" s="69" t="s">
        <v>668</v>
      </c>
      <c r="AF22" s="89"/>
      <c r="AG22" s="69" t="s">
        <v>689</v>
      </c>
      <c r="AH22" s="69" t="s">
        <v>668</v>
      </c>
      <c r="AI22" s="89"/>
      <c r="AJ22" s="69" t="s">
        <v>689</v>
      </c>
      <c r="AK22" s="69" t="s">
        <v>668</v>
      </c>
      <c r="AL22" s="89"/>
      <c r="AM22" s="69" t="s">
        <v>689</v>
      </c>
      <c r="AN22" s="69" t="s">
        <v>668</v>
      </c>
      <c r="AO22" s="89"/>
      <c r="AP22" s="69" t="s">
        <v>689</v>
      </c>
      <c r="AQ22" s="69" t="s">
        <v>668</v>
      </c>
      <c r="AR22" s="89"/>
      <c r="AS22" s="69" t="s">
        <v>689</v>
      </c>
      <c r="AT22" s="69" t="s">
        <v>668</v>
      </c>
      <c r="AU22" s="89"/>
      <c r="AV22" s="69" t="s">
        <v>689</v>
      </c>
      <c r="AW22" s="69" t="s">
        <v>668</v>
      </c>
      <c r="AX22" s="89"/>
      <c r="AY22" s="69" t="s">
        <v>689</v>
      </c>
      <c r="AZ22" s="69" t="s">
        <v>668</v>
      </c>
      <c r="BA22" s="89"/>
      <c r="BB22" s="69" t="s">
        <v>689</v>
      </c>
      <c r="BC22" s="69" t="s">
        <v>668</v>
      </c>
      <c r="BD22" s="89"/>
      <c r="BE22" s="69" t="s">
        <v>689</v>
      </c>
      <c r="BF22" s="69" t="s">
        <v>668</v>
      </c>
      <c r="BH22"/>
      <c r="BI22"/>
      <c r="BK22"/>
      <c r="BL22"/>
    </row>
    <row r="23" spans="1:110" x14ac:dyDescent="0.25">
      <c r="A23" s="67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23" s="89"/>
      <c r="C23" s="89"/>
      <c r="D23" s="89"/>
      <c r="E23" s="89"/>
      <c r="F23" s="90"/>
      <c r="G23" s="90"/>
      <c r="H23" s="89"/>
      <c r="I23" s="90"/>
      <c r="J23" s="90"/>
      <c r="K23" s="89"/>
      <c r="L23" s="90"/>
      <c r="M23" s="90"/>
      <c r="N23" s="89"/>
      <c r="O23" s="90"/>
      <c r="P23" s="90"/>
      <c r="Q23" s="89"/>
      <c r="R23" s="90"/>
      <c r="S23" s="90"/>
      <c r="T23" s="89"/>
      <c r="U23" s="90"/>
      <c r="V23" s="90"/>
      <c r="W23" s="89"/>
      <c r="X23" s="90"/>
      <c r="Y23" s="90"/>
      <c r="Z23" s="89"/>
      <c r="AA23" s="90"/>
      <c r="AB23" s="90"/>
      <c r="AC23" s="89"/>
      <c r="AD23" s="90"/>
      <c r="AE23" s="90"/>
      <c r="AF23" s="89"/>
      <c r="AG23" s="90"/>
      <c r="AH23" s="90"/>
      <c r="AI23" s="89"/>
      <c r="AJ23" s="90"/>
      <c r="AK23" s="90"/>
      <c r="AL23" s="89"/>
      <c r="AM23" s="90"/>
      <c r="AN23" s="90"/>
      <c r="AO23" s="89"/>
      <c r="AP23" s="90"/>
      <c r="AQ23" s="90"/>
      <c r="AR23" s="89"/>
      <c r="AS23" s="90"/>
      <c r="AT23" s="90"/>
      <c r="AU23" s="89"/>
      <c r="AV23" s="90"/>
      <c r="AW23" s="90"/>
      <c r="AX23" s="89"/>
      <c r="AY23" s="90"/>
      <c r="AZ23" s="90"/>
      <c r="BA23" s="89"/>
      <c r="BB23" s="90"/>
      <c r="BC23" s="90"/>
      <c r="BD23" s="89"/>
      <c r="BE23" s="90"/>
      <c r="BF23" s="90"/>
      <c r="BH23"/>
      <c r="BI23"/>
      <c r="BK23"/>
      <c r="BL23"/>
    </row>
    <row r="24" spans="1:110" x14ac:dyDescent="0.25">
      <c r="A24" s="67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B24" s="89"/>
      <c r="C24" s="89"/>
      <c r="D24" s="89"/>
      <c r="E24" s="89"/>
      <c r="F24" s="90"/>
      <c r="G24" s="90"/>
      <c r="H24" s="89"/>
      <c r="I24" s="90"/>
      <c r="J24" s="90"/>
      <c r="K24" s="89"/>
      <c r="L24" s="90"/>
      <c r="M24" s="90"/>
      <c r="N24" s="89"/>
      <c r="O24" s="90"/>
      <c r="P24" s="90"/>
      <c r="Q24" s="89"/>
      <c r="R24" s="90"/>
      <c r="S24" s="90"/>
      <c r="T24" s="89"/>
      <c r="U24" s="90"/>
      <c r="V24" s="90"/>
      <c r="W24" s="89"/>
      <c r="X24" s="90"/>
      <c r="Y24" s="90"/>
      <c r="Z24" s="89"/>
      <c r="AA24" s="90"/>
      <c r="AB24" s="90"/>
      <c r="AC24" s="89"/>
      <c r="AD24" s="90"/>
      <c r="AE24" s="90"/>
      <c r="AF24" s="89"/>
      <c r="AG24" s="90"/>
      <c r="AH24" s="90"/>
      <c r="AI24" s="89"/>
      <c r="AJ24" s="90"/>
      <c r="AK24" s="90"/>
      <c r="AL24" s="89"/>
      <c r="AM24" s="90"/>
      <c r="AN24" s="90"/>
      <c r="AO24" s="89"/>
      <c r="AP24" s="90"/>
      <c r="AQ24" s="90"/>
      <c r="AR24" s="89"/>
      <c r="AS24" s="90"/>
      <c r="AT24" s="90"/>
      <c r="AU24" s="89"/>
      <c r="AV24" s="90"/>
      <c r="AW24" s="90"/>
      <c r="AX24" s="89"/>
      <c r="AY24" s="90"/>
      <c r="AZ24" s="90"/>
      <c r="BA24" s="89"/>
      <c r="BB24" s="90"/>
      <c r="BC24" s="90"/>
      <c r="BD24" s="89"/>
      <c r="BE24" s="90"/>
      <c r="BF24" s="90"/>
    </row>
    <row r="25" spans="1:110" x14ac:dyDescent="0.25">
      <c r="A25" s="67">
        <f>IF(B25="MATIERE",VLOOKUP($C25,MATIERE!$B$2:$K$601,10,0),IF(B25="MOA",VLOOKUP($C25,ATELIER!$B$2:$K$291,10,0),IF(B25="MOC",VLOOKUP($C25,CHANTIER!$B$2:$K$291,10,0),IF(B25="MP",VLOOKUP($C25,MINIPELLE!$B$2:$K$291,10,0),""))))</f>
        <v>558</v>
      </c>
      <c r="B25" s="89" t="s">
        <v>295</v>
      </c>
      <c r="C25" s="125" t="s">
        <v>2037</v>
      </c>
      <c r="D25" s="89"/>
      <c r="E25" s="91"/>
      <c r="F25" s="90"/>
      <c r="G25" s="90"/>
      <c r="H25" s="91">
        <v>1</v>
      </c>
      <c r="I25" s="90"/>
      <c r="J25" s="90"/>
      <c r="K25" s="91"/>
      <c r="L25" s="90"/>
      <c r="M25" s="90"/>
      <c r="N25" s="91"/>
      <c r="O25" s="90"/>
      <c r="P25" s="90"/>
      <c r="Q25" s="91"/>
      <c r="R25" s="90"/>
      <c r="S25" s="90"/>
      <c r="T25" s="91"/>
      <c r="U25" s="90"/>
      <c r="V25" s="90"/>
      <c r="W25" s="91"/>
      <c r="X25" s="90"/>
      <c r="Y25" s="90"/>
      <c r="Z25" s="91"/>
      <c r="AA25" s="90"/>
      <c r="AB25" s="90"/>
      <c r="AC25" s="91"/>
      <c r="AD25" s="90"/>
      <c r="AE25" s="90"/>
      <c r="AF25" s="91"/>
      <c r="AG25" s="90"/>
      <c r="AH25" s="90"/>
      <c r="AI25" s="91"/>
      <c r="AJ25" s="90"/>
      <c r="AK25" s="90"/>
      <c r="AL25" s="91"/>
      <c r="AM25" s="90"/>
      <c r="AN25" s="90"/>
      <c r="AO25" s="91"/>
      <c r="AP25" s="90"/>
      <c r="AQ25" s="90"/>
      <c r="AR25" s="91"/>
      <c r="AS25" s="90"/>
      <c r="AT25" s="90"/>
      <c r="AU25" s="91"/>
      <c r="AV25" s="90"/>
      <c r="AW25" s="90"/>
      <c r="AX25" s="91"/>
      <c r="AY25" s="90"/>
      <c r="AZ25" s="90"/>
      <c r="BA25" s="91"/>
      <c r="BB25" s="90"/>
      <c r="BC25" s="90"/>
      <c r="BD25" s="91"/>
      <c r="BE25" s="90"/>
      <c r="BF25" s="90"/>
    </row>
    <row r="26" spans="1:110" x14ac:dyDescent="0.25">
      <c r="A26" s="67">
        <f>IF(B26="MATIERE",VLOOKUP($C26,MATIERE!$B$2:$K$601,10,0),IF(B26="MOA",VLOOKUP($C26,ATELIER!$B$2:$K$291,10,0),IF(B26="MOC",VLOOKUP($C26,CHANTIER!$B$2:$K$291,10,0),IF(B26="MP",VLOOKUP($C26,MINIPELLE!$B$2:$K$291,10,0),""))))</f>
        <v>559</v>
      </c>
      <c r="B26" s="89" t="s">
        <v>295</v>
      </c>
      <c r="C26" s="125" t="s">
        <v>2038</v>
      </c>
      <c r="D26" s="89"/>
      <c r="E26" s="91"/>
      <c r="F26" s="90"/>
      <c r="G26" s="90"/>
      <c r="H26" s="91"/>
      <c r="I26" s="90"/>
      <c r="J26" s="90"/>
      <c r="K26" s="91">
        <v>1</v>
      </c>
      <c r="L26" s="90"/>
      <c r="M26" s="90"/>
      <c r="N26" s="91"/>
      <c r="O26" s="90"/>
      <c r="P26" s="90"/>
      <c r="Q26" s="91"/>
      <c r="R26" s="90"/>
      <c r="S26" s="90"/>
      <c r="T26" s="91"/>
      <c r="U26" s="90"/>
      <c r="V26" s="90"/>
      <c r="W26" s="91"/>
      <c r="X26" s="90"/>
      <c r="Y26" s="90"/>
      <c r="Z26" s="91"/>
      <c r="AA26" s="90"/>
      <c r="AB26" s="90"/>
      <c r="AC26" s="91"/>
      <c r="AD26" s="90"/>
      <c r="AE26" s="90"/>
      <c r="AF26" s="91"/>
      <c r="AG26" s="90"/>
      <c r="AH26" s="90"/>
      <c r="AI26" s="91"/>
      <c r="AJ26" s="90"/>
      <c r="AK26" s="90"/>
      <c r="AL26" s="91"/>
      <c r="AM26" s="90"/>
      <c r="AN26" s="90"/>
      <c r="AO26" s="91"/>
      <c r="AP26" s="90"/>
      <c r="AQ26" s="90"/>
      <c r="AR26" s="91"/>
      <c r="AS26" s="90"/>
      <c r="AT26" s="90"/>
      <c r="AU26" s="91"/>
      <c r="AV26" s="90"/>
      <c r="AW26" s="90"/>
      <c r="AX26" s="91"/>
      <c r="AY26" s="90"/>
      <c r="AZ26" s="90"/>
      <c r="BA26" s="91"/>
      <c r="BB26" s="90"/>
      <c r="BC26" s="90"/>
      <c r="BD26" s="91"/>
      <c r="BE26" s="90"/>
      <c r="BF26" s="90"/>
    </row>
    <row r="27" spans="1:110" x14ac:dyDescent="0.25">
      <c r="A27" s="67">
        <f>IF(B27="MATIERE",VLOOKUP($C27,MATIERE!$B$2:$K$601,10,0),IF(B27="MOA",VLOOKUP($C27,ATELIER!$B$2:$K$291,10,0),IF(B27="MOC",VLOOKUP($C27,CHANTIER!$B$2:$K$291,10,0),IF(B27="MP",VLOOKUP($C27,MINIPELLE!$B$2:$K$291,10,0),""))))</f>
        <v>560</v>
      </c>
      <c r="B27" s="89" t="s">
        <v>295</v>
      </c>
      <c r="C27" s="125" t="s">
        <v>2039</v>
      </c>
      <c r="D27" s="89"/>
      <c r="E27" s="91"/>
      <c r="F27" s="90"/>
      <c r="G27" s="90"/>
      <c r="H27" s="91"/>
      <c r="I27" s="90"/>
      <c r="J27" s="90"/>
      <c r="K27" s="91"/>
      <c r="L27" s="90"/>
      <c r="M27" s="90"/>
      <c r="N27" s="91">
        <v>1</v>
      </c>
      <c r="O27" s="90"/>
      <c r="P27" s="90"/>
      <c r="Q27" s="91"/>
      <c r="R27" s="90"/>
      <c r="S27" s="90"/>
      <c r="T27" s="91"/>
      <c r="U27" s="90"/>
      <c r="V27" s="90"/>
      <c r="W27" s="91"/>
      <c r="X27" s="90"/>
      <c r="Y27" s="90"/>
      <c r="Z27" s="91"/>
      <c r="AA27" s="90"/>
      <c r="AB27" s="90"/>
      <c r="AC27" s="91"/>
      <c r="AD27" s="90"/>
      <c r="AE27" s="90"/>
      <c r="AF27" s="91"/>
      <c r="AG27" s="90"/>
      <c r="AH27" s="90"/>
      <c r="AI27" s="91"/>
      <c r="AJ27" s="90"/>
      <c r="AK27" s="90"/>
      <c r="AL27" s="91"/>
      <c r="AM27" s="90"/>
      <c r="AN27" s="90"/>
      <c r="AO27" s="91"/>
      <c r="AP27" s="90"/>
      <c r="AQ27" s="90"/>
      <c r="AR27" s="91"/>
      <c r="AS27" s="90"/>
      <c r="AT27" s="90"/>
      <c r="AU27" s="91"/>
      <c r="AV27" s="90"/>
      <c r="AW27" s="90"/>
      <c r="AX27" s="91"/>
      <c r="AY27" s="90"/>
      <c r="AZ27" s="90"/>
      <c r="BA27" s="91"/>
      <c r="BB27" s="90"/>
      <c r="BC27" s="90"/>
      <c r="BD27" s="91"/>
      <c r="BE27" s="90"/>
      <c r="BF27" s="90"/>
    </row>
    <row r="28" spans="1:110" x14ac:dyDescent="0.25">
      <c r="A28" s="67">
        <f>IF(B28="MATIERE",VLOOKUP($C28,MATIERE!$B$2:$K$601,10,0),IF(B28="MOA",VLOOKUP($C28,ATELIER!$B$2:$K$291,10,0),IF(B28="MOC",VLOOKUP($C28,CHANTIER!$B$2:$K$291,10,0),IF(B28="MP",VLOOKUP($C28,MINIPELLE!$B$2:$K$291,10,0),""))))</f>
        <v>561</v>
      </c>
      <c r="B28" s="89" t="s">
        <v>295</v>
      </c>
      <c r="C28" s="125" t="s">
        <v>2040</v>
      </c>
      <c r="D28" s="89"/>
      <c r="E28" s="91"/>
      <c r="F28" s="90"/>
      <c r="G28" s="90"/>
      <c r="H28" s="91"/>
      <c r="I28" s="90"/>
      <c r="J28" s="90"/>
      <c r="K28" s="91"/>
      <c r="L28" s="90"/>
      <c r="M28" s="90"/>
      <c r="N28" s="91"/>
      <c r="O28" s="90"/>
      <c r="P28" s="90"/>
      <c r="Q28" s="91">
        <v>1</v>
      </c>
      <c r="R28" s="90"/>
      <c r="S28" s="90"/>
      <c r="T28" s="91"/>
      <c r="U28" s="90"/>
      <c r="V28" s="90"/>
      <c r="W28" s="91"/>
      <c r="X28" s="90"/>
      <c r="Y28" s="90"/>
      <c r="Z28" s="91"/>
      <c r="AA28" s="90"/>
      <c r="AB28" s="90"/>
      <c r="AC28" s="91"/>
      <c r="AD28" s="90"/>
      <c r="AE28" s="90"/>
      <c r="AF28" s="91"/>
      <c r="AG28" s="90"/>
      <c r="AH28" s="90"/>
      <c r="AI28" s="91"/>
      <c r="AJ28" s="90"/>
      <c r="AK28" s="90"/>
      <c r="AL28" s="91"/>
      <c r="AM28" s="90"/>
      <c r="AN28" s="90"/>
      <c r="AO28" s="91"/>
      <c r="AP28" s="90"/>
      <c r="AQ28" s="90"/>
      <c r="AR28" s="91"/>
      <c r="AS28" s="90"/>
      <c r="AT28" s="90"/>
      <c r="AU28" s="91"/>
      <c r="AV28" s="90"/>
      <c r="AW28" s="90"/>
      <c r="AX28" s="91"/>
      <c r="AY28" s="90"/>
      <c r="AZ28" s="90"/>
      <c r="BA28" s="91"/>
      <c r="BB28" s="90"/>
      <c r="BC28" s="90"/>
      <c r="BD28" s="91"/>
      <c r="BE28" s="90"/>
      <c r="BF28" s="90"/>
    </row>
    <row r="29" spans="1:110" x14ac:dyDescent="0.25">
      <c r="A29" s="67">
        <f>IF(B29="MATIERE",VLOOKUP($C29,MATIERE!$B$2:$K$601,10,0),IF(B29="MOA",VLOOKUP($C29,ATELIER!$B$2:$K$291,10,0),IF(B29="MOC",VLOOKUP($C29,CHANTIER!$B$2:$K$291,10,0),IF(B29="MP",VLOOKUP($C29,MINIPELLE!$B$2:$K$291,10,0),""))))</f>
        <v>563</v>
      </c>
      <c r="B29" s="89" t="s">
        <v>295</v>
      </c>
      <c r="C29" s="125" t="s">
        <v>2042</v>
      </c>
      <c r="D29" s="89"/>
      <c r="E29" s="91"/>
      <c r="F29" s="90"/>
      <c r="G29" s="90"/>
      <c r="H29" s="91"/>
      <c r="I29" s="90"/>
      <c r="J29" s="90"/>
      <c r="K29" s="91"/>
      <c r="L29" s="90"/>
      <c r="M29" s="90"/>
      <c r="N29" s="91"/>
      <c r="O29" s="90"/>
      <c r="P29" s="90"/>
      <c r="Q29" s="91"/>
      <c r="R29" s="90"/>
      <c r="S29" s="90"/>
      <c r="T29" s="91">
        <v>1</v>
      </c>
      <c r="U29" s="90"/>
      <c r="V29" s="90"/>
      <c r="W29" s="91"/>
      <c r="X29" s="90"/>
      <c r="Y29" s="90"/>
      <c r="Z29" s="91"/>
      <c r="AA29" s="90"/>
      <c r="AB29" s="90"/>
      <c r="AC29" s="91"/>
      <c r="AD29" s="90"/>
      <c r="AE29" s="90"/>
      <c r="AF29" s="91"/>
      <c r="AG29" s="90"/>
      <c r="AH29" s="90"/>
      <c r="AI29" s="91"/>
      <c r="AJ29" s="90"/>
      <c r="AK29" s="90"/>
      <c r="AL29" s="91"/>
      <c r="AM29" s="90"/>
      <c r="AN29" s="90"/>
      <c r="AO29" s="91"/>
      <c r="AP29" s="90"/>
      <c r="AQ29" s="90"/>
      <c r="AR29" s="91"/>
      <c r="AS29" s="90"/>
      <c r="AT29" s="90"/>
      <c r="AU29" s="91"/>
      <c r="AV29" s="90"/>
      <c r="AW29" s="90"/>
      <c r="AX29" s="91"/>
      <c r="AY29" s="90"/>
      <c r="AZ29" s="90"/>
      <c r="BA29" s="91"/>
      <c r="BB29" s="90"/>
      <c r="BC29" s="90"/>
      <c r="BD29" s="91"/>
      <c r="BE29" s="90"/>
      <c r="BF29" s="90"/>
    </row>
    <row r="30" spans="1:110" x14ac:dyDescent="0.25">
      <c r="A30" s="67">
        <f>IF(B30="MATIERE",VLOOKUP($C30,MATIERE!$B$2:$K$601,10,0),IF(B30="MOA",VLOOKUP($C30,ATELIER!$B$2:$K$291,10,0),IF(B30="MOC",VLOOKUP($C30,CHANTIER!$B$2:$K$291,10,0),IF(B30="MP",VLOOKUP($C30,MINIPELLE!$B$2:$K$291,10,0),""))))</f>
        <v>564</v>
      </c>
      <c r="B30" s="89" t="s">
        <v>295</v>
      </c>
      <c r="C30" s="125" t="s">
        <v>2043</v>
      </c>
      <c r="D30" s="89"/>
      <c r="E30" s="91"/>
      <c r="F30" s="90"/>
      <c r="G30" s="90"/>
      <c r="H30" s="91"/>
      <c r="I30" s="90"/>
      <c r="J30" s="90"/>
      <c r="K30" s="91"/>
      <c r="L30" s="90"/>
      <c r="M30" s="90"/>
      <c r="N30" s="91"/>
      <c r="O30" s="90"/>
      <c r="P30" s="90"/>
      <c r="Q30" s="91"/>
      <c r="R30" s="90"/>
      <c r="S30" s="90"/>
      <c r="T30" s="91"/>
      <c r="U30" s="90"/>
      <c r="V30" s="90"/>
      <c r="W30" s="91">
        <v>1</v>
      </c>
      <c r="X30" s="90"/>
      <c r="Y30" s="90"/>
      <c r="Z30" s="91"/>
      <c r="AA30" s="90"/>
      <c r="AB30" s="90"/>
      <c r="AC30" s="91"/>
      <c r="AD30" s="90"/>
      <c r="AE30" s="90"/>
      <c r="AF30" s="91"/>
      <c r="AG30" s="90"/>
      <c r="AH30" s="90"/>
      <c r="AI30" s="91"/>
      <c r="AJ30" s="90"/>
      <c r="AK30" s="90"/>
      <c r="AL30" s="91"/>
      <c r="AM30" s="90"/>
      <c r="AN30" s="90"/>
      <c r="AO30" s="91"/>
      <c r="AP30" s="90"/>
      <c r="AQ30" s="90"/>
      <c r="AR30" s="91"/>
      <c r="AS30" s="90"/>
      <c r="AT30" s="90"/>
      <c r="AU30" s="91"/>
      <c r="AV30" s="90"/>
      <c r="AW30" s="90"/>
      <c r="AX30" s="91"/>
      <c r="AY30" s="90"/>
      <c r="AZ30" s="90"/>
      <c r="BA30" s="91"/>
      <c r="BB30" s="90"/>
      <c r="BC30" s="90"/>
      <c r="BD30" s="91"/>
      <c r="BE30" s="90"/>
      <c r="BF30" s="90"/>
    </row>
    <row r="31" spans="1:110" x14ac:dyDescent="0.25">
      <c r="A31" s="67">
        <f>IF(B31="MATIERE",VLOOKUP($C31,MATIERE!$B$2:$K$601,10,0),IF(B31="MOA",VLOOKUP($C31,ATELIER!$B$2:$K$291,10,0),IF(B31="MOC",VLOOKUP($C31,CHANTIER!$B$2:$K$291,10,0),IF(B31="MP",VLOOKUP($C31,MINIPELLE!$B$2:$K$291,10,0),""))))</f>
        <v>565</v>
      </c>
      <c r="B31" s="89" t="s">
        <v>295</v>
      </c>
      <c r="C31" s="125" t="s">
        <v>2044</v>
      </c>
      <c r="D31" s="89"/>
      <c r="E31" s="91"/>
      <c r="F31" s="90"/>
      <c r="G31" s="90"/>
      <c r="H31" s="91"/>
      <c r="I31" s="90"/>
      <c r="J31" s="90"/>
      <c r="K31" s="91"/>
      <c r="L31" s="90"/>
      <c r="M31" s="90"/>
      <c r="N31" s="91"/>
      <c r="O31" s="90"/>
      <c r="P31" s="90"/>
      <c r="Q31" s="91"/>
      <c r="R31" s="90"/>
      <c r="S31" s="90"/>
      <c r="T31" s="91"/>
      <c r="U31" s="90"/>
      <c r="V31" s="90"/>
      <c r="W31" s="91"/>
      <c r="X31" s="90"/>
      <c r="Y31" s="90"/>
      <c r="Z31" s="91">
        <v>1</v>
      </c>
      <c r="AA31" s="90"/>
      <c r="AB31" s="90"/>
      <c r="AC31" s="91"/>
      <c r="AD31" s="90"/>
      <c r="AE31" s="90"/>
      <c r="AF31" s="91"/>
      <c r="AG31" s="90"/>
      <c r="AH31" s="90"/>
      <c r="AI31" s="91"/>
      <c r="AJ31" s="90"/>
      <c r="AK31" s="90"/>
      <c r="AL31" s="91"/>
      <c r="AM31" s="90"/>
      <c r="AN31" s="90"/>
      <c r="AO31" s="91"/>
      <c r="AP31" s="90"/>
      <c r="AQ31" s="90"/>
      <c r="AR31" s="91"/>
      <c r="AS31" s="90"/>
      <c r="AT31" s="90"/>
      <c r="AU31" s="91"/>
      <c r="AV31" s="90"/>
      <c r="AW31" s="90"/>
      <c r="AX31" s="91"/>
      <c r="AY31" s="90"/>
      <c r="AZ31" s="90"/>
      <c r="BA31" s="91"/>
      <c r="BB31" s="90"/>
      <c r="BC31" s="90"/>
      <c r="BD31" s="91"/>
      <c r="BE31" s="90"/>
      <c r="BF31" s="90"/>
    </row>
    <row r="32" spans="1:110" x14ac:dyDescent="0.25">
      <c r="A32" s="67">
        <f>IF(B32="MATIERE",VLOOKUP($C32,MATIERE!$B$2:$K$601,10,0),IF(B32="MOA",VLOOKUP($C32,ATELIER!$B$2:$K$291,10,0),IF(B32="MOC",VLOOKUP($C32,CHANTIER!$B$2:$K$291,10,0),IF(B32="MP",VLOOKUP($C32,MINIPELLE!$B$2:$K$291,10,0),""))))</f>
        <v>566</v>
      </c>
      <c r="B32" s="89" t="s">
        <v>295</v>
      </c>
      <c r="C32" s="125" t="s">
        <v>2045</v>
      </c>
      <c r="D32" s="89"/>
      <c r="E32" s="91"/>
      <c r="F32" s="90"/>
      <c r="G32" s="90"/>
      <c r="H32" s="91"/>
      <c r="I32" s="90"/>
      <c r="J32" s="90"/>
      <c r="K32" s="91"/>
      <c r="L32" s="90"/>
      <c r="M32" s="90"/>
      <c r="N32" s="91"/>
      <c r="O32" s="90"/>
      <c r="P32" s="90"/>
      <c r="Q32" s="91"/>
      <c r="R32" s="90"/>
      <c r="S32" s="90"/>
      <c r="T32" s="91"/>
      <c r="U32" s="90"/>
      <c r="V32" s="90"/>
      <c r="W32" s="91"/>
      <c r="X32" s="90"/>
      <c r="Y32" s="90"/>
      <c r="Z32" s="91"/>
      <c r="AA32" s="90"/>
      <c r="AB32" s="90"/>
      <c r="AC32" s="91">
        <v>1</v>
      </c>
      <c r="AD32" s="90"/>
      <c r="AE32" s="90"/>
      <c r="AF32" s="91"/>
      <c r="AG32" s="90"/>
      <c r="AH32" s="90"/>
      <c r="AI32" s="91"/>
      <c r="AJ32" s="90"/>
      <c r="AK32" s="90"/>
      <c r="AL32" s="91"/>
      <c r="AM32" s="90"/>
      <c r="AN32" s="90"/>
      <c r="AO32" s="91"/>
      <c r="AP32" s="90"/>
      <c r="AQ32" s="90"/>
      <c r="AR32" s="91"/>
      <c r="AS32" s="90"/>
      <c r="AT32" s="90"/>
      <c r="AU32" s="91"/>
      <c r="AV32" s="90"/>
      <c r="AW32" s="90"/>
      <c r="AX32" s="91"/>
      <c r="AY32" s="90"/>
      <c r="AZ32" s="90"/>
      <c r="BA32" s="91"/>
      <c r="BB32" s="90"/>
      <c r="BC32" s="90"/>
      <c r="BD32" s="91"/>
      <c r="BE32" s="90"/>
      <c r="BF32" s="90"/>
    </row>
    <row r="33" spans="1:58" x14ac:dyDescent="0.25">
      <c r="A33" s="67">
        <f>IF(B33="MATIERE",VLOOKUP($C33,MATIERE!$B$2:$K$601,10,0),IF(B33="MOA",VLOOKUP($C33,ATELIER!$B$2:$K$291,10,0),IF(B33="MOC",VLOOKUP($C33,CHANTIER!$B$2:$K$291,10,0),IF(B33="MP",VLOOKUP($C33,MINIPELLE!$B$2:$K$291,10,0),""))))</f>
        <v>567</v>
      </c>
      <c r="B33" s="89" t="s">
        <v>295</v>
      </c>
      <c r="C33" s="125" t="s">
        <v>2046</v>
      </c>
      <c r="D33" s="89"/>
      <c r="E33" s="91"/>
      <c r="F33" s="90"/>
      <c r="G33" s="90"/>
      <c r="H33" s="91"/>
      <c r="I33" s="90"/>
      <c r="J33" s="90"/>
      <c r="K33" s="91"/>
      <c r="L33" s="90"/>
      <c r="M33" s="90"/>
      <c r="N33" s="91"/>
      <c r="O33" s="90"/>
      <c r="P33" s="90"/>
      <c r="Q33" s="91"/>
      <c r="R33" s="90"/>
      <c r="S33" s="90"/>
      <c r="T33" s="91"/>
      <c r="U33" s="90"/>
      <c r="V33" s="90"/>
      <c r="W33" s="91"/>
      <c r="X33" s="90"/>
      <c r="Y33" s="90"/>
      <c r="Z33" s="91"/>
      <c r="AA33" s="90"/>
      <c r="AB33" s="90"/>
      <c r="AC33" s="91"/>
      <c r="AD33" s="90"/>
      <c r="AE33" s="90"/>
      <c r="AF33" s="91">
        <v>1</v>
      </c>
      <c r="AG33" s="90"/>
      <c r="AH33" s="90"/>
      <c r="AI33" s="91"/>
      <c r="AJ33" s="90"/>
      <c r="AK33" s="90"/>
      <c r="AL33" s="91"/>
      <c r="AM33" s="90"/>
      <c r="AN33" s="90"/>
      <c r="AO33" s="91"/>
      <c r="AP33" s="90"/>
      <c r="AQ33" s="90"/>
      <c r="AR33" s="91"/>
      <c r="AS33" s="90"/>
      <c r="AT33" s="90"/>
      <c r="AU33" s="91"/>
      <c r="AV33" s="90"/>
      <c r="AW33" s="90"/>
      <c r="AX33" s="91"/>
      <c r="AY33" s="90"/>
      <c r="AZ33" s="90"/>
      <c r="BA33" s="91"/>
      <c r="BB33" s="90"/>
      <c r="BC33" s="90"/>
      <c r="BD33" s="91"/>
      <c r="BE33" s="90"/>
      <c r="BF33" s="90"/>
    </row>
    <row r="34" spans="1:58" x14ac:dyDescent="0.25">
      <c r="A34" s="67">
        <f>IF(B34="MATIERE",VLOOKUP($C34,MATIERE!$B$2:$K$601,10,0),IF(B34="MOA",VLOOKUP($C34,ATELIER!$B$2:$K$291,10,0),IF(B34="MOC",VLOOKUP($C34,CHANTIER!$B$2:$K$291,10,0),IF(B34="MP",VLOOKUP($C34,MINIPELLE!$B$2:$K$291,10,0),""))))</f>
        <v>568</v>
      </c>
      <c r="B34" s="89" t="s">
        <v>295</v>
      </c>
      <c r="C34" s="125" t="s">
        <v>2047</v>
      </c>
      <c r="D34" s="89"/>
      <c r="E34" s="91"/>
      <c r="F34" s="90"/>
      <c r="G34" s="90"/>
      <c r="H34" s="91"/>
      <c r="I34" s="90"/>
      <c r="J34" s="90"/>
      <c r="K34" s="91"/>
      <c r="L34" s="90"/>
      <c r="M34" s="90"/>
      <c r="N34" s="91"/>
      <c r="O34" s="90"/>
      <c r="P34" s="90"/>
      <c r="Q34" s="91"/>
      <c r="R34" s="90"/>
      <c r="S34" s="90"/>
      <c r="T34" s="91"/>
      <c r="U34" s="90"/>
      <c r="V34" s="90"/>
      <c r="W34" s="91"/>
      <c r="X34" s="90"/>
      <c r="Y34" s="90"/>
      <c r="Z34" s="91"/>
      <c r="AA34" s="90"/>
      <c r="AB34" s="90"/>
      <c r="AC34" s="91"/>
      <c r="AD34" s="90"/>
      <c r="AE34" s="90"/>
      <c r="AF34" s="91"/>
      <c r="AG34" s="90"/>
      <c r="AH34" s="90"/>
      <c r="AI34" s="91">
        <v>1</v>
      </c>
      <c r="AJ34" s="90"/>
      <c r="AK34" s="90"/>
      <c r="AL34" s="91"/>
      <c r="AM34" s="90"/>
      <c r="AN34" s="90"/>
      <c r="AO34" s="91"/>
      <c r="AP34" s="90"/>
      <c r="AQ34" s="90"/>
      <c r="AR34" s="91"/>
      <c r="AS34" s="90"/>
      <c r="AT34" s="90"/>
      <c r="AU34" s="91"/>
      <c r="AV34" s="90"/>
      <c r="AW34" s="90"/>
      <c r="AX34" s="91"/>
      <c r="AY34" s="90"/>
      <c r="AZ34" s="90"/>
      <c r="BA34" s="91"/>
      <c r="BB34" s="90"/>
      <c r="BC34" s="90"/>
      <c r="BD34" s="91"/>
      <c r="BE34" s="90"/>
      <c r="BF34" s="90"/>
    </row>
    <row r="35" spans="1:58" x14ac:dyDescent="0.25">
      <c r="A35" s="67">
        <f>IF(B35="MATIERE",VLOOKUP($C35,MATIERE!$B$2:$K$601,10,0),IF(B35="MOA",VLOOKUP($C35,ATELIER!$B$2:$K$291,10,0),IF(B35="MOC",VLOOKUP($C35,CHANTIER!$B$2:$K$291,10,0),IF(B35="MP",VLOOKUP($C35,MINIPELLE!$B$2:$K$291,10,0),""))))</f>
        <v>569</v>
      </c>
      <c r="B35" s="89" t="s">
        <v>295</v>
      </c>
      <c r="C35" s="125" t="s">
        <v>2048</v>
      </c>
      <c r="D35" s="89"/>
      <c r="E35" s="91"/>
      <c r="F35" s="90"/>
      <c r="G35" s="90"/>
      <c r="H35" s="91"/>
      <c r="I35" s="90"/>
      <c r="J35" s="90"/>
      <c r="K35" s="91"/>
      <c r="L35" s="90"/>
      <c r="M35" s="90"/>
      <c r="N35" s="91"/>
      <c r="O35" s="90"/>
      <c r="P35" s="90"/>
      <c r="Q35" s="91"/>
      <c r="R35" s="90"/>
      <c r="S35" s="90"/>
      <c r="T35" s="91"/>
      <c r="U35" s="90"/>
      <c r="V35" s="90"/>
      <c r="W35" s="91"/>
      <c r="X35" s="90"/>
      <c r="Y35" s="90"/>
      <c r="Z35" s="91"/>
      <c r="AA35" s="90"/>
      <c r="AB35" s="90"/>
      <c r="AC35" s="91"/>
      <c r="AD35" s="90"/>
      <c r="AE35" s="90"/>
      <c r="AF35" s="91"/>
      <c r="AG35" s="90"/>
      <c r="AH35" s="90"/>
      <c r="AI35" s="91"/>
      <c r="AJ35" s="90"/>
      <c r="AK35" s="90"/>
      <c r="AL35" s="91">
        <v>1</v>
      </c>
      <c r="AM35" s="90"/>
      <c r="AN35" s="90"/>
      <c r="AO35" s="91"/>
      <c r="AP35" s="90"/>
      <c r="AQ35" s="90"/>
      <c r="AR35" s="91"/>
      <c r="AS35" s="90"/>
      <c r="AT35" s="90"/>
      <c r="AU35" s="91"/>
      <c r="AV35" s="90"/>
      <c r="AW35" s="90"/>
      <c r="AX35" s="91"/>
      <c r="AY35" s="90"/>
      <c r="AZ35" s="90"/>
      <c r="BA35" s="91"/>
      <c r="BB35" s="90"/>
      <c r="BC35" s="90"/>
      <c r="BD35" s="91"/>
      <c r="BE35" s="90"/>
      <c r="BF35" s="90"/>
    </row>
    <row r="36" spans="1:58" x14ac:dyDescent="0.25">
      <c r="A36" s="67">
        <f>IF(B36="MATIERE",VLOOKUP($C36,MATIERE!$B$2:$K$601,10,0),IF(B36="MOA",VLOOKUP($C36,ATELIER!$B$2:$K$291,10,0),IF(B36="MOC",VLOOKUP($C36,CHANTIER!$B$2:$K$291,10,0),IF(B36="MP",VLOOKUP($C36,MINIPELLE!$B$2:$K$291,10,0),""))))</f>
        <v>570</v>
      </c>
      <c r="B36" s="89" t="s">
        <v>295</v>
      </c>
      <c r="C36" s="125" t="s">
        <v>2049</v>
      </c>
      <c r="D36" s="89"/>
      <c r="E36" s="91"/>
      <c r="F36" s="90"/>
      <c r="G36" s="90"/>
      <c r="H36" s="91"/>
      <c r="I36" s="90"/>
      <c r="J36" s="90"/>
      <c r="K36" s="91"/>
      <c r="L36" s="90"/>
      <c r="M36" s="90"/>
      <c r="N36" s="91"/>
      <c r="O36" s="90"/>
      <c r="P36" s="90"/>
      <c r="Q36" s="91"/>
      <c r="R36" s="90"/>
      <c r="S36" s="90"/>
      <c r="T36" s="91"/>
      <c r="U36" s="90"/>
      <c r="V36" s="90"/>
      <c r="W36" s="91"/>
      <c r="X36" s="90"/>
      <c r="Y36" s="90"/>
      <c r="Z36" s="91"/>
      <c r="AA36" s="90"/>
      <c r="AB36" s="90"/>
      <c r="AC36" s="91"/>
      <c r="AD36" s="90"/>
      <c r="AE36" s="90"/>
      <c r="AF36" s="91"/>
      <c r="AG36" s="90"/>
      <c r="AH36" s="90"/>
      <c r="AI36" s="91"/>
      <c r="AJ36" s="90"/>
      <c r="AK36" s="90"/>
      <c r="AL36" s="91"/>
      <c r="AM36" s="90"/>
      <c r="AN36" s="90"/>
      <c r="AO36" s="91">
        <v>1</v>
      </c>
      <c r="AP36" s="90"/>
      <c r="AQ36" s="90"/>
      <c r="AR36" s="91"/>
      <c r="AS36" s="90"/>
      <c r="AT36" s="90"/>
      <c r="AU36" s="91"/>
      <c r="AV36" s="90"/>
      <c r="AW36" s="90"/>
      <c r="AX36" s="91"/>
      <c r="AY36" s="90"/>
      <c r="AZ36" s="90"/>
      <c r="BA36" s="91"/>
      <c r="BB36" s="90"/>
      <c r="BC36" s="90"/>
      <c r="BD36" s="91"/>
      <c r="BE36" s="90"/>
      <c r="BF36" s="90"/>
    </row>
    <row r="37" spans="1:58" x14ac:dyDescent="0.25">
      <c r="A37" s="67">
        <f>IF(B37="MATIERE",VLOOKUP($C37,MATIERE!$B$2:$K$601,10,0),IF(B37="MOA",VLOOKUP($C37,ATELIER!$B$2:$K$291,10,0),IF(B37="MOC",VLOOKUP($C37,CHANTIER!$B$2:$K$291,10,0),IF(B37="MP",VLOOKUP($C37,MINIPELLE!$B$2:$K$291,10,0),""))))</f>
        <v>571</v>
      </c>
      <c r="B37" s="89" t="s">
        <v>295</v>
      </c>
      <c r="C37" s="125" t="s">
        <v>2050</v>
      </c>
      <c r="D37" s="89"/>
      <c r="E37" s="91"/>
      <c r="F37" s="90"/>
      <c r="G37" s="90"/>
      <c r="H37" s="91"/>
      <c r="I37" s="90"/>
      <c r="J37" s="90"/>
      <c r="K37" s="91"/>
      <c r="L37" s="90"/>
      <c r="M37" s="90"/>
      <c r="N37" s="91"/>
      <c r="O37" s="90"/>
      <c r="P37" s="90"/>
      <c r="Q37" s="91"/>
      <c r="R37" s="90"/>
      <c r="S37" s="90"/>
      <c r="T37" s="91"/>
      <c r="U37" s="90"/>
      <c r="V37" s="90"/>
      <c r="W37" s="91"/>
      <c r="X37" s="90"/>
      <c r="Y37" s="90"/>
      <c r="Z37" s="91"/>
      <c r="AA37" s="90"/>
      <c r="AB37" s="90"/>
      <c r="AC37" s="91"/>
      <c r="AD37" s="90"/>
      <c r="AE37" s="90"/>
      <c r="AF37" s="91"/>
      <c r="AG37" s="90"/>
      <c r="AH37" s="90"/>
      <c r="AI37" s="91"/>
      <c r="AJ37" s="90"/>
      <c r="AK37" s="90"/>
      <c r="AL37" s="91"/>
      <c r="AM37" s="90"/>
      <c r="AN37" s="90"/>
      <c r="AO37" s="91"/>
      <c r="AP37" s="90"/>
      <c r="AQ37" s="90"/>
      <c r="AR37" s="91">
        <v>1</v>
      </c>
      <c r="AS37" s="90"/>
      <c r="AT37" s="90"/>
      <c r="AU37" s="91"/>
      <c r="AV37" s="90"/>
      <c r="AW37" s="90"/>
      <c r="AX37" s="91"/>
      <c r="AY37" s="90"/>
      <c r="AZ37" s="90"/>
      <c r="BA37" s="91"/>
      <c r="BB37" s="90"/>
      <c r="BC37" s="90"/>
      <c r="BD37" s="91"/>
      <c r="BE37" s="90"/>
      <c r="BF37" s="90"/>
    </row>
    <row r="38" spans="1:58" x14ac:dyDescent="0.25">
      <c r="A38" s="67">
        <f>IF(B38="MATIERE",VLOOKUP($C38,MATIERE!$B$2:$K$601,10,0),IF(B38="MOA",VLOOKUP($C38,ATELIER!$B$2:$K$291,10,0),IF(B38="MOC",VLOOKUP($C38,CHANTIER!$B$2:$K$291,10,0),IF(B38="MP",VLOOKUP($C38,MINIPELLE!$B$2:$K$291,10,0),""))))</f>
        <v>572</v>
      </c>
      <c r="B38" s="89" t="s">
        <v>295</v>
      </c>
      <c r="C38" s="125" t="s">
        <v>2051</v>
      </c>
      <c r="D38" s="89"/>
      <c r="E38" s="91"/>
      <c r="F38" s="90"/>
      <c r="G38" s="90"/>
      <c r="H38" s="91"/>
      <c r="I38" s="90"/>
      <c r="J38" s="90"/>
      <c r="K38" s="91"/>
      <c r="L38" s="90"/>
      <c r="M38" s="90"/>
      <c r="N38" s="91"/>
      <c r="O38" s="90"/>
      <c r="P38" s="90"/>
      <c r="Q38" s="91"/>
      <c r="R38" s="90"/>
      <c r="S38" s="90"/>
      <c r="T38" s="91"/>
      <c r="U38" s="90"/>
      <c r="V38" s="90"/>
      <c r="W38" s="91"/>
      <c r="X38" s="90"/>
      <c r="Y38" s="90"/>
      <c r="Z38" s="91"/>
      <c r="AA38" s="90"/>
      <c r="AB38" s="90"/>
      <c r="AC38" s="91"/>
      <c r="AD38" s="90"/>
      <c r="AE38" s="90"/>
      <c r="AF38" s="91"/>
      <c r="AG38" s="90"/>
      <c r="AH38" s="90"/>
      <c r="AI38" s="91"/>
      <c r="AJ38" s="90"/>
      <c r="AK38" s="90"/>
      <c r="AL38" s="91"/>
      <c r="AM38" s="90"/>
      <c r="AN38" s="90"/>
      <c r="AO38" s="91"/>
      <c r="AP38" s="90"/>
      <c r="AQ38" s="90"/>
      <c r="AR38" s="91"/>
      <c r="AS38" s="90"/>
      <c r="AT38" s="90"/>
      <c r="AU38" s="91">
        <v>1</v>
      </c>
      <c r="AV38" s="90"/>
      <c r="AW38" s="90"/>
      <c r="AX38" s="91">
        <v>1</v>
      </c>
      <c r="AY38" s="90"/>
      <c r="AZ38" s="90"/>
      <c r="BA38" s="91"/>
      <c r="BB38" s="90"/>
      <c r="BC38" s="90"/>
      <c r="BD38" s="91"/>
      <c r="BE38" s="90"/>
      <c r="BF38" s="90"/>
    </row>
    <row r="39" spans="1:58" x14ac:dyDescent="0.25">
      <c r="A39" s="67">
        <f>IF(B39="MATIERE",VLOOKUP($C39,MATIERE!$B$2:$K$601,10,0),IF(B39="MOA",VLOOKUP($C39,ATELIER!$B$2:$K$291,10,0),IF(B39="MOC",VLOOKUP($C39,CHANTIER!$B$2:$K$291,10,0),IF(B39="MP",VLOOKUP($C39,MINIPELLE!$B$2:$K$291,10,0),""))))</f>
        <v>573</v>
      </c>
      <c r="B39" s="89" t="s">
        <v>295</v>
      </c>
      <c r="C39" s="125" t="s">
        <v>2052</v>
      </c>
      <c r="D39" s="89"/>
      <c r="E39" s="91"/>
      <c r="F39" s="90"/>
      <c r="G39" s="90"/>
      <c r="H39" s="91"/>
      <c r="I39" s="90"/>
      <c r="J39" s="90"/>
      <c r="K39" s="91"/>
      <c r="L39" s="90"/>
      <c r="M39" s="90"/>
      <c r="N39" s="91"/>
      <c r="O39" s="90"/>
      <c r="P39" s="90"/>
      <c r="Q39" s="91"/>
      <c r="R39" s="90"/>
      <c r="S39" s="90"/>
      <c r="T39" s="91"/>
      <c r="U39" s="90"/>
      <c r="V39" s="90"/>
      <c r="W39" s="91"/>
      <c r="X39" s="90"/>
      <c r="Y39" s="90"/>
      <c r="Z39" s="91"/>
      <c r="AA39" s="90"/>
      <c r="AB39" s="90"/>
      <c r="AC39" s="91"/>
      <c r="AD39" s="90"/>
      <c r="AE39" s="90"/>
      <c r="AF39" s="91"/>
      <c r="AG39" s="90"/>
      <c r="AH39" s="90"/>
      <c r="AI39" s="91"/>
      <c r="AJ39" s="90"/>
      <c r="AK39" s="90"/>
      <c r="AL39" s="91"/>
      <c r="AM39" s="90"/>
      <c r="AN39" s="90"/>
      <c r="AO39" s="91"/>
      <c r="AP39" s="90"/>
      <c r="AQ39" s="90"/>
      <c r="AR39" s="91"/>
      <c r="AS39" s="90"/>
      <c r="AT39" s="90"/>
      <c r="AU39" s="91"/>
      <c r="AV39" s="90"/>
      <c r="AW39" s="90"/>
      <c r="AX39" s="91"/>
      <c r="AY39" s="90"/>
      <c r="AZ39" s="90"/>
      <c r="BA39" s="91">
        <v>1</v>
      </c>
      <c r="BB39" s="90"/>
      <c r="BC39" s="90"/>
      <c r="BD39" s="91">
        <v>1</v>
      </c>
      <c r="BE39" s="90"/>
      <c r="BF39" s="90"/>
    </row>
    <row r="40" spans="1:58" x14ac:dyDescent="0.25">
      <c r="A40" s="89"/>
      <c r="B40" s="89"/>
      <c r="C40" s="89"/>
      <c r="D40" s="89"/>
      <c r="E40" s="89"/>
      <c r="F40" s="90"/>
      <c r="G40" s="90"/>
      <c r="H40" s="89"/>
      <c r="I40" s="90"/>
      <c r="J40" s="90"/>
      <c r="K40" s="89"/>
      <c r="L40" s="90"/>
      <c r="M40" s="90"/>
      <c r="N40" s="89"/>
      <c r="O40" s="90"/>
      <c r="P40" s="90"/>
      <c r="Q40" s="89"/>
      <c r="R40" s="90"/>
      <c r="S40" s="90"/>
      <c r="T40" s="89"/>
      <c r="U40" s="90"/>
      <c r="V40" s="90"/>
      <c r="W40" s="89"/>
      <c r="X40" s="90"/>
      <c r="Y40" s="90"/>
      <c r="Z40" s="89"/>
      <c r="AA40" s="90"/>
      <c r="AB40" s="90"/>
      <c r="AC40" s="89"/>
      <c r="AD40" s="90"/>
      <c r="AE40" s="90"/>
      <c r="AF40" s="89"/>
      <c r="AG40" s="90"/>
      <c r="AH40" s="90"/>
      <c r="AI40" s="89"/>
      <c r="AJ40" s="90"/>
      <c r="AK40" s="90"/>
      <c r="AL40" s="89"/>
      <c r="AM40" s="90"/>
      <c r="AN40" s="90"/>
      <c r="AO40" s="89"/>
      <c r="AP40" s="90"/>
      <c r="AQ40" s="90"/>
      <c r="AR40" s="89"/>
      <c r="AS40" s="90"/>
      <c r="AT40" s="90"/>
      <c r="AU40" s="89"/>
      <c r="AV40" s="90"/>
      <c r="AW40" s="90"/>
      <c r="AX40" s="89"/>
      <c r="AY40" s="90"/>
      <c r="AZ40" s="90"/>
      <c r="BA40" s="89"/>
      <c r="BB40" s="90"/>
      <c r="BC40" s="90"/>
      <c r="BD40" s="89"/>
      <c r="BE40" s="90"/>
      <c r="BF40" s="9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tabColor rgb="FFFF0000"/>
  </sheetPr>
  <dimension ref="A1:DH49"/>
  <sheetViews>
    <sheetView topLeftCell="A25" workbookViewId="0">
      <selection activeCell="C23" sqref="C23"/>
    </sheetView>
  </sheetViews>
  <sheetFormatPr baseColWidth="10" defaultRowHeight="15" x14ac:dyDescent="0.25"/>
  <cols>
    <col min="3" max="3" width="20.28515625" customWidth="1"/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680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>
        <f>VLOOKUP($C4,[1]MATIERES!$A$2:$K$379,11,0)</f>
        <v>62</v>
      </c>
      <c r="B4" t="s">
        <v>295</v>
      </c>
      <c r="C4" t="s">
        <v>348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(1,'FV6','MATIERE',62,5.2,null,null,now());
</v>
      </c>
      <c r="BH4"/>
      <c r="BI4"/>
      <c r="BJ4" t="str">
        <f t="shared" ref="BJ4:CT10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(2,'FV6','MATIERE',62,5.2,null,null,now());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(3,'FV6','MATIERE',62,5.2,null,null,now());
</v>
      </c>
      <c r="BP4" t="str">
        <f t="shared" si="0"/>
        <v xml:space="preserve">INSERT INTO SC_SystemeProduits(RefDimension,NomSysteme,typePresta,ligne,Quantite,formule,cte1,DateModif) values (4,'FV6','MATIERE',62,5.2,null,null,now());
</v>
      </c>
      <c r="BS4" t="str">
        <f t="shared" si="0"/>
        <v xml:space="preserve">INSERT INTO SC_SystemeProduits(RefDimension,NomSysteme,typePresta,ligne,Quantite,formule,cte1,DateModif) values (5,'FV6','MATIERE',62,5.2,null,null,now());
</v>
      </c>
      <c r="BV4" t="str">
        <f t="shared" si="0"/>
        <v xml:space="preserve">INSERT INTO SC_SystemeProduits(RefDimension,NomSysteme,typePresta,ligne,Quantite,formule,cte1,DateModif) values (6,'FV6','MATIERE',62,5.2,null,null,now());
</v>
      </c>
      <c r="BY4" t="str">
        <f t="shared" si="0"/>
        <v xml:space="preserve">INSERT INTO SC_SystemeProduits(RefDimension,NomSysteme,typePresta,ligne,Quantite,formule,cte1,DateModif) values (7,'FV6','MATIERE',62,5.2,null,null,now());
</v>
      </c>
      <c r="CB4" t="str">
        <f t="shared" si="0"/>
        <v xml:space="preserve">INSERT INTO SC_SystemeProduits(RefDimension,NomSysteme,typePresta,ligne,Quantite,formule,cte1,DateModif) values (8,'FV6','MATIERE',62,5.2,null,null,now());
</v>
      </c>
      <c r="CE4" t="str">
        <f t="shared" si="0"/>
        <v xml:space="preserve">INSERT INTO SC_SystemeProduits(RefDimension,NomSysteme,typePresta,ligne,Quantite,formule,cte1,DateModif) values (9,'FV6','MATIERE',62,5.2,null,null,now());
</v>
      </c>
      <c r="CH4" t="str">
        <f t="shared" si="0"/>
        <v xml:space="preserve">INSERT INTO SC_SystemeProduits(RefDimension,NomSysteme,typePresta,ligne,Quantite,formule,cte1,DateModif) values (10,'FV6','MATIERE',62,5.2,null,null,now());
</v>
      </c>
      <c r="CK4" t="str">
        <f t="shared" si="0"/>
        <v xml:space="preserve">INSERT INTO SC_SystemeProduits(RefDimension,NomSysteme,typePresta,ligne,Quantite,formule,cte1,DateModif) values (11,'FV6','MATIERE',62,5.2,null,null,now());
</v>
      </c>
      <c r="CN4" t="str">
        <f t="shared" si="0"/>
        <v xml:space="preserve">INSERT INTO SC_SystemeProduits(RefDimension,NomSysteme,typePresta,ligne,Quantite,formule,cte1,DateModif) values (12,'FV6','MATIERE',62,5.2,null,null,now());
</v>
      </c>
      <c r="CQ4" t="str">
        <f t="shared" si="0"/>
        <v xml:space="preserve">INSERT INTO SC_SystemeProduits(RefDimension,NomSysteme,typePresta,ligne,Quantite,formule,cte1,DateModif) values (13,'FV6','MATIERE',62,5.2,null,null,now());
</v>
      </c>
      <c r="CT4" t="str">
        <f t="shared" si="0"/>
        <v xml:space="preserve">INSERT INTO SC_SystemeProduits(RefDimension,NomSysteme,typePresta,ligne,Quantite,formule,cte1,DateModif) values (14,'FV6','MATIERE',62,5.2,null,null,now());
</v>
      </c>
      <c r="CW4" t="str">
        <f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SC_SystemeProduits(RefDimension,NomSysteme,typePresta,ligne,Quantite,formule,cte1,DateModif) values (15,'FV6','MATIERE',62,5.2,null,null,now());
</v>
      </c>
      <c r="CZ4" t="str">
        <f t="shared" ref="CZ4:DF19" si="1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SC_SystemeProduits(RefDimension,NomSysteme,typePresta,ligne,Quantite,formule,cte1,DateModif) values (16,'FV6','MATIERE',62,5.2,null,null,now());
</v>
      </c>
      <c r="DC4" t="str">
        <f t="shared" si="1"/>
        <v xml:space="preserve">INSERT INTO SC_SystemeProduits(RefDimension,NomSysteme,typePresta,ligne,Quantite,formule,cte1,DateModif) values (17,'FV6','MATIERE',62,5.2,null,null,now());
</v>
      </c>
      <c r="DF4" t="str">
        <f t="shared" si="1"/>
        <v xml:space="preserve">INSERT INTO SC_SystemeProduits(RefDimension,NomSysteme,typePresta,ligne,Quantite,formule,cte1,DateModif) values (18,'FV6','MATIERE',62,5.2,null,null,now());
</v>
      </c>
    </row>
    <row r="5" spans="1:112" x14ac:dyDescent="0.25">
      <c r="A5" s="12">
        <f>VLOOKUP($C5,[1]MATIERES!$A$2:$K$379,11,0)</f>
        <v>60</v>
      </c>
      <c r="B5" t="s">
        <v>295</v>
      </c>
      <c r="C5" t="s">
        <v>335</v>
      </c>
      <c r="D5" t="s">
        <v>42</v>
      </c>
      <c r="E5">
        <v>36.08</v>
      </c>
      <c r="F5" s="14" t="s">
        <v>698</v>
      </c>
      <c r="G5" s="14" t="s">
        <v>632</v>
      </c>
      <c r="H5">
        <v>44</v>
      </c>
      <c r="I5" s="14" t="s">
        <v>698</v>
      </c>
      <c r="J5" s="14" t="s">
        <v>632</v>
      </c>
      <c r="K5">
        <v>52.800000000000004</v>
      </c>
      <c r="L5" s="14" t="s">
        <v>698</v>
      </c>
      <c r="M5" s="14" t="s">
        <v>632</v>
      </c>
      <c r="N5">
        <v>57.2</v>
      </c>
      <c r="O5" s="14" t="s">
        <v>698</v>
      </c>
      <c r="P5" s="14" t="s">
        <v>632</v>
      </c>
      <c r="Q5">
        <v>61.600000000000009</v>
      </c>
      <c r="R5" s="14" t="s">
        <v>698</v>
      </c>
      <c r="S5" s="14" t="s">
        <v>632</v>
      </c>
      <c r="T5">
        <v>66</v>
      </c>
      <c r="U5" s="14" t="s">
        <v>698</v>
      </c>
      <c r="V5" s="14" t="s">
        <v>632</v>
      </c>
      <c r="W5">
        <v>70.400000000000006</v>
      </c>
      <c r="X5" s="14" t="s">
        <v>698</v>
      </c>
      <c r="Y5" s="14" t="s">
        <v>632</v>
      </c>
      <c r="Z5">
        <v>74.800000000000011</v>
      </c>
      <c r="AA5" s="14" t="s">
        <v>698</v>
      </c>
      <c r="AB5" s="14" t="s">
        <v>632</v>
      </c>
      <c r="AC5">
        <v>79.2</v>
      </c>
      <c r="AD5" s="14" t="s">
        <v>698</v>
      </c>
      <c r="AE5" s="14" t="s">
        <v>632</v>
      </c>
      <c r="AF5">
        <v>88</v>
      </c>
      <c r="AG5" s="14" t="s">
        <v>698</v>
      </c>
      <c r="AH5" s="14" t="s">
        <v>632</v>
      </c>
      <c r="AI5">
        <v>96.800000000000011</v>
      </c>
      <c r="AJ5" s="14" t="s">
        <v>698</v>
      </c>
      <c r="AK5" s="14" t="s">
        <v>632</v>
      </c>
      <c r="AL5">
        <v>101.2</v>
      </c>
      <c r="AM5" s="14" t="s">
        <v>698</v>
      </c>
      <c r="AN5" s="14" t="s">
        <v>632</v>
      </c>
      <c r="AO5">
        <v>96.800000000000011</v>
      </c>
      <c r="AP5" s="14" t="s">
        <v>698</v>
      </c>
      <c r="AQ5" s="14" t="s">
        <v>632</v>
      </c>
      <c r="AR5">
        <v>105.60000000000001</v>
      </c>
      <c r="AS5" s="14" t="s">
        <v>698</v>
      </c>
      <c r="AT5" s="14" t="s">
        <v>632</v>
      </c>
      <c r="AU5">
        <v>110.00000000000001</v>
      </c>
      <c r="AV5" s="14" t="s">
        <v>698</v>
      </c>
      <c r="AW5" s="14" t="s">
        <v>632</v>
      </c>
      <c r="AX5">
        <v>114.4</v>
      </c>
      <c r="AY5" s="14" t="s">
        <v>698</v>
      </c>
      <c r="AZ5" s="14" t="s">
        <v>632</v>
      </c>
      <c r="BA5">
        <v>123.20000000000002</v>
      </c>
      <c r="BB5" s="14" t="s">
        <v>698</v>
      </c>
      <c r="BC5" s="14" t="s">
        <v>632</v>
      </c>
      <c r="BD5">
        <v>114.4</v>
      </c>
      <c r="BE5" s="14" t="s">
        <v>698</v>
      </c>
      <c r="BF5" s="14" t="s">
        <v>632</v>
      </c>
      <c r="BG5" t="str">
        <f t="shared" ref="BG5:BG28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(1,'FV6','MATIERE',60,null,'4.4*CTE1','PERIMETRE',now());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(2,'FV6','MATIERE',60,null,'4.4*CTE1','PERIMETRE',now());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(3,'FV6','MATIERE',60,null,'4.4*CTE1','PERIMETRE',now());
</v>
      </c>
      <c r="BP5" t="str">
        <f t="shared" si="0"/>
        <v xml:space="preserve">INSERT INTO SC_SystemeProduits(RefDimension,NomSysteme,typePresta,ligne,Quantite,formule,cte1,DateModif) values (4,'FV6','MATIERE',60,null,'4.4*CTE1','PERIMETRE',now());
</v>
      </c>
      <c r="BS5" t="str">
        <f t="shared" si="0"/>
        <v xml:space="preserve">INSERT INTO SC_SystemeProduits(RefDimension,NomSysteme,typePresta,ligne,Quantite,formule,cte1,DateModif) values (5,'FV6','MATIERE',60,null,'4.4*CTE1','PERIMETRE',now());
</v>
      </c>
      <c r="BV5" t="str">
        <f t="shared" si="0"/>
        <v xml:space="preserve">INSERT INTO SC_SystemeProduits(RefDimension,NomSysteme,typePresta,ligne,Quantite,formule,cte1,DateModif) values (6,'FV6','MATIERE',60,null,'4.4*CTE1','PERIMETRE',now());
</v>
      </c>
      <c r="BY5" t="str">
        <f t="shared" si="0"/>
        <v xml:space="preserve">INSERT INTO SC_SystemeProduits(RefDimension,NomSysteme,typePresta,ligne,Quantite,formule,cte1,DateModif) values (7,'FV6','MATIERE',60,null,'4.4*CTE1','PERIMETRE',now());
</v>
      </c>
      <c r="CB5" t="str">
        <f t="shared" si="0"/>
        <v xml:space="preserve">INSERT INTO SC_SystemeProduits(RefDimension,NomSysteme,typePresta,ligne,Quantite,formule,cte1,DateModif) values (8,'FV6','MATIERE',60,null,'4.4*CTE1','PERIMETRE',now());
</v>
      </c>
      <c r="CE5" t="str">
        <f t="shared" si="0"/>
        <v xml:space="preserve">INSERT INTO SC_SystemeProduits(RefDimension,NomSysteme,typePresta,ligne,Quantite,formule,cte1,DateModif) values (9,'FV6','MATIERE',60,null,'4.4*CTE1','PERIMETRE',now());
</v>
      </c>
      <c r="CH5" t="str">
        <f t="shared" si="0"/>
        <v xml:space="preserve">INSERT INTO SC_SystemeProduits(RefDimension,NomSysteme,typePresta,ligne,Quantite,formule,cte1,DateModif) values (10,'FV6','MATIERE',60,null,'4.4*CTE1','PERIMETRE',now());
</v>
      </c>
      <c r="CK5" t="str">
        <f t="shared" si="0"/>
        <v xml:space="preserve">INSERT INTO SC_SystemeProduits(RefDimension,NomSysteme,typePresta,ligne,Quantite,formule,cte1,DateModif) values (11,'FV6','MATIERE',60,null,'4.4*CTE1','PERIMETRE',now());
</v>
      </c>
      <c r="CN5" t="str">
        <f t="shared" si="0"/>
        <v xml:space="preserve">INSERT INTO SC_SystemeProduits(RefDimension,NomSysteme,typePresta,ligne,Quantite,formule,cte1,DateModif) values (12,'FV6','MATIERE',60,null,'4.4*CTE1','PERIMETRE',now());
</v>
      </c>
      <c r="CQ5" t="str">
        <f t="shared" si="0"/>
        <v xml:space="preserve">INSERT INTO SC_SystemeProduits(RefDimension,NomSysteme,typePresta,ligne,Quantite,formule,cte1,DateModif) values (13,'FV6','MATIERE',60,null,'4.4*CTE1','PERIMETRE',now());
</v>
      </c>
      <c r="CT5" t="str">
        <f t="shared" si="0"/>
        <v xml:space="preserve">INSERT INTO SC_SystemeProduits(RefDimension,NomSysteme,typePresta,ligne,Quantite,formule,cte1,DateModif) values (14,'FV6','MATIERE',60,null,'4.4*CTE1','PERIMETRE',now());
</v>
      </c>
      <c r="CW5" t="str">
        <f t="shared" ref="CW5:CW25" si="3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(15,'FV6','MATIERE',60,null,'4.4*CTE1','PERIMETRE',now());
</v>
      </c>
      <c r="CZ5" t="str">
        <f t="shared" si="1"/>
        <v xml:space="preserve">INSERT INTO SC_SystemeProduits(RefDimension,NomSysteme,typePresta,ligne,Quantite,formule,cte1,DateModif) values (16,'FV6','MATIERE',60,null,'4.4*CTE1','PERIMETRE',now());
</v>
      </c>
      <c r="DC5" t="str">
        <f t="shared" si="1"/>
        <v xml:space="preserve">INSERT INTO SC_SystemeProduits(RefDimension,NomSysteme,typePresta,ligne,Quantite,formule,cte1,DateModif) values (17,'FV6','MATIERE',60,null,'4.4*CTE1','PERIMETRE',now());
</v>
      </c>
      <c r="DF5" t="str">
        <f t="shared" si="1"/>
        <v xml:space="preserve">INSERT INTO SC_SystemeProduits(RefDimension,NomSysteme,typePresta,ligne,Quantite,formule,cte1,DateModif) values (18,'FV6','MATIERE',60,null,'4.4*CTE1','PERIMETRE',now());
</v>
      </c>
    </row>
    <row r="6" spans="1:112" x14ac:dyDescent="0.25">
      <c r="A6" s="12">
        <f>VLOOKUP($C6,[1]MATIERES!$A$2:$K$379,11,0)</f>
        <v>61</v>
      </c>
      <c r="B6" t="s">
        <v>295</v>
      </c>
      <c r="C6" t="s">
        <v>342</v>
      </c>
      <c r="D6" t="s">
        <v>42</v>
      </c>
      <c r="E6">
        <v>2.5</v>
      </c>
      <c r="F6" s="14" t="s">
        <v>689</v>
      </c>
      <c r="G6" s="14" t="s">
        <v>674</v>
      </c>
      <c r="H6">
        <v>3</v>
      </c>
      <c r="I6" s="14" t="s">
        <v>689</v>
      </c>
      <c r="J6" s="14" t="s">
        <v>674</v>
      </c>
      <c r="K6">
        <v>4</v>
      </c>
      <c r="L6" s="14" t="s">
        <v>689</v>
      </c>
      <c r="M6" s="14" t="s">
        <v>674</v>
      </c>
      <c r="N6">
        <v>4</v>
      </c>
      <c r="O6" s="14" t="s">
        <v>689</v>
      </c>
      <c r="P6" s="14" t="s">
        <v>674</v>
      </c>
      <c r="Q6">
        <v>4</v>
      </c>
      <c r="R6" s="14" t="s">
        <v>689</v>
      </c>
      <c r="S6" s="14" t="s">
        <v>674</v>
      </c>
      <c r="T6">
        <v>4</v>
      </c>
      <c r="U6" s="14" t="s">
        <v>689</v>
      </c>
      <c r="V6" s="14" t="s">
        <v>674</v>
      </c>
      <c r="W6">
        <v>4</v>
      </c>
      <c r="X6" s="14" t="s">
        <v>689</v>
      </c>
      <c r="Y6" s="14" t="s">
        <v>674</v>
      </c>
      <c r="Z6">
        <v>4.5</v>
      </c>
      <c r="AA6" s="14" t="s">
        <v>689</v>
      </c>
      <c r="AB6" s="14" t="s">
        <v>674</v>
      </c>
      <c r="AC6">
        <v>5</v>
      </c>
      <c r="AD6" s="14" t="s">
        <v>689</v>
      </c>
      <c r="AE6" s="14" t="s">
        <v>674</v>
      </c>
      <c r="AF6">
        <v>6</v>
      </c>
      <c r="AG6" s="14" t="s">
        <v>689</v>
      </c>
      <c r="AH6" s="14" t="s">
        <v>674</v>
      </c>
      <c r="AI6">
        <v>8</v>
      </c>
      <c r="AJ6" s="14" t="s">
        <v>689</v>
      </c>
      <c r="AK6" s="14" t="s">
        <v>674</v>
      </c>
      <c r="AL6">
        <v>8</v>
      </c>
      <c r="AM6" s="14" t="s">
        <v>689</v>
      </c>
      <c r="AN6" s="14" t="s">
        <v>674</v>
      </c>
      <c r="AO6">
        <v>7</v>
      </c>
      <c r="AP6" s="14" t="s">
        <v>689</v>
      </c>
      <c r="AQ6" s="14" t="s">
        <v>674</v>
      </c>
      <c r="AR6">
        <v>8</v>
      </c>
      <c r="AS6" s="14" t="s">
        <v>689</v>
      </c>
      <c r="AT6" s="14" t="s">
        <v>674</v>
      </c>
      <c r="AU6">
        <v>8</v>
      </c>
      <c r="AV6" s="14" t="s">
        <v>689</v>
      </c>
      <c r="AW6" s="14" t="s">
        <v>674</v>
      </c>
      <c r="AX6">
        <v>9</v>
      </c>
      <c r="AY6" s="14" t="s">
        <v>689</v>
      </c>
      <c r="AZ6" s="14" t="s">
        <v>674</v>
      </c>
      <c r="BA6">
        <v>10</v>
      </c>
      <c r="BB6" s="14" t="s">
        <v>689</v>
      </c>
      <c r="BC6" s="14" t="s">
        <v>674</v>
      </c>
      <c r="BD6">
        <v>8</v>
      </c>
      <c r="BE6" s="14" t="s">
        <v>689</v>
      </c>
      <c r="BF6" s="14" t="s">
        <v>674</v>
      </c>
      <c r="BG6" t="str">
        <f t="shared" si="2"/>
        <v xml:space="preserve">INSERT INTO SC_SystemeProduits(RefDimension,NomSysteme,typePresta,ligne,Quantite,formule,cte1,DateModif) values (1,'FV6','MATIERE',61,null,'1*CTE1','LARGEUR',now());
</v>
      </c>
      <c r="BH6"/>
      <c r="BI6"/>
      <c r="BJ6" t="str">
        <f t="shared" si="0"/>
        <v xml:space="preserve">INSERT INTO SC_SystemeProduits(RefDimension,NomSysteme,typePresta,ligne,Quantite,formule,cte1,DateModif) values (2,'FV6','MATIERE',61,null,'1*CTE1','LARGEUR',now());
</v>
      </c>
      <c r="BK6"/>
      <c r="BL6"/>
      <c r="BM6" t="str">
        <f t="shared" si="0"/>
        <v xml:space="preserve">INSERT INTO SC_SystemeProduits(RefDimension,NomSysteme,typePresta,ligne,Quantite,formule,cte1,DateModif) values (3,'FV6','MATIERE',61,null,'1*CTE1','LARGEUR',now());
</v>
      </c>
      <c r="BP6" t="str">
        <f t="shared" si="0"/>
        <v xml:space="preserve">INSERT INTO SC_SystemeProduits(RefDimension,NomSysteme,typePresta,ligne,Quantite,formule,cte1,DateModif) values (4,'FV6','MATIERE',61,null,'1*CTE1','LARGEUR',now());
</v>
      </c>
      <c r="BS6" t="str">
        <f t="shared" si="0"/>
        <v xml:space="preserve">INSERT INTO SC_SystemeProduits(RefDimension,NomSysteme,typePresta,ligne,Quantite,formule,cte1,DateModif) values (5,'FV6','MATIERE',61,null,'1*CTE1','LARGEUR',now());
</v>
      </c>
      <c r="BV6" t="str">
        <f t="shared" si="0"/>
        <v xml:space="preserve">INSERT INTO SC_SystemeProduits(RefDimension,NomSysteme,typePresta,ligne,Quantite,formule,cte1,DateModif) values (6,'FV6','MATIERE',61,null,'1*CTE1','LARGEUR',now());
</v>
      </c>
      <c r="BY6" t="str">
        <f t="shared" si="0"/>
        <v xml:space="preserve">INSERT INTO SC_SystemeProduits(RefDimension,NomSysteme,typePresta,ligne,Quantite,formule,cte1,DateModif) values (7,'FV6','MATIERE',61,null,'1*CTE1','LARGEUR',now());
</v>
      </c>
      <c r="CB6" t="str">
        <f t="shared" si="0"/>
        <v xml:space="preserve">INSERT INTO SC_SystemeProduits(RefDimension,NomSysteme,typePresta,ligne,Quantite,formule,cte1,DateModif) values (8,'FV6','MATIERE',61,null,'1*CTE1','LARGEUR',now());
</v>
      </c>
      <c r="CE6" t="str">
        <f t="shared" si="0"/>
        <v xml:space="preserve">INSERT INTO SC_SystemeProduits(RefDimension,NomSysteme,typePresta,ligne,Quantite,formule,cte1,DateModif) values (9,'FV6','MATIERE',61,null,'1*CTE1','LARGEUR',now());
</v>
      </c>
      <c r="CH6" t="str">
        <f t="shared" si="0"/>
        <v xml:space="preserve">INSERT INTO SC_SystemeProduits(RefDimension,NomSysteme,typePresta,ligne,Quantite,formule,cte1,DateModif) values (10,'FV6','MATIERE',61,null,'1*CTE1','LARGEUR',now());
</v>
      </c>
      <c r="CK6" t="str">
        <f t="shared" si="0"/>
        <v xml:space="preserve">INSERT INTO SC_SystemeProduits(RefDimension,NomSysteme,typePresta,ligne,Quantite,formule,cte1,DateModif) values (11,'FV6','MATIERE',61,null,'1*CTE1','LARGEUR',now());
</v>
      </c>
      <c r="CN6" t="str">
        <f t="shared" si="0"/>
        <v xml:space="preserve">INSERT INTO SC_SystemeProduits(RefDimension,NomSysteme,typePresta,ligne,Quantite,formule,cte1,DateModif) values (12,'FV6','MATIERE',61,null,'1*CTE1','LARGEUR',now());
</v>
      </c>
      <c r="CQ6" t="str">
        <f t="shared" si="0"/>
        <v xml:space="preserve">INSERT INTO SC_SystemeProduits(RefDimension,NomSysteme,typePresta,ligne,Quantite,formule,cte1,DateModif) values (13,'FV6','MATIERE',61,null,'1*CTE1','LARGEUR',now());
</v>
      </c>
      <c r="CT6" t="str">
        <f t="shared" si="0"/>
        <v xml:space="preserve">INSERT INTO SC_SystemeProduits(RefDimension,NomSysteme,typePresta,ligne,Quantite,formule,cte1,DateModif) values (14,'FV6','MATIERE',61,null,'1*CTE1','LARGEUR',now());
</v>
      </c>
      <c r="CW6" t="str">
        <f t="shared" si="3"/>
        <v xml:space="preserve">INSERT INTO SC_SystemeProduits(RefDimension,NomSysteme,typePresta,ligne,Quantite,formule,cte1,DateModif) values (15,'FV6','MATIERE',61,null,'1*CTE1','LARGEUR',now());
</v>
      </c>
      <c r="CZ6" t="str">
        <f t="shared" si="1"/>
        <v xml:space="preserve">INSERT INTO SC_SystemeProduits(RefDimension,NomSysteme,typePresta,ligne,Quantite,formule,cte1,DateModif) values (16,'FV6','MATIERE',61,null,'1*CTE1','LARGEUR',now());
</v>
      </c>
      <c r="DC6" t="str">
        <f t="shared" si="1"/>
        <v xml:space="preserve">INSERT INTO SC_SystemeProduits(RefDimension,NomSysteme,typePresta,ligne,Quantite,formule,cte1,DateModif) values (17,'FV6','MATIERE',61,null,'1*CTE1','LARGEUR',now());
</v>
      </c>
      <c r="DF6" t="str">
        <f t="shared" si="1"/>
        <v xml:space="preserve">INSERT INTO SC_SystemeProduits(RefDimension,NomSysteme,typePresta,ligne,Quantite,formule,cte1,DateModif) values (18,'FV6','MATIERE',61,null,'1*CTE1','LARGEUR',now());
</v>
      </c>
    </row>
    <row r="7" spans="1:112" x14ac:dyDescent="0.25">
      <c r="A7" s="12">
        <f>VLOOKUP($C7,[1]MATIERES!$A$2:$K$379,11,0)</f>
        <v>299</v>
      </c>
      <c r="B7" t="s">
        <v>295</v>
      </c>
      <c r="C7" t="s">
        <v>336</v>
      </c>
      <c r="D7" t="s">
        <v>8</v>
      </c>
      <c r="E7">
        <v>8</v>
      </c>
      <c r="H7">
        <v>8</v>
      </c>
      <c r="K7">
        <v>8</v>
      </c>
      <c r="N7">
        <v>8</v>
      </c>
      <c r="Q7">
        <v>8</v>
      </c>
      <c r="T7">
        <v>8</v>
      </c>
      <c r="W7">
        <v>8</v>
      </c>
      <c r="Z7">
        <v>8</v>
      </c>
      <c r="AC7">
        <v>8</v>
      </c>
      <c r="AF7">
        <v>8</v>
      </c>
      <c r="AI7">
        <v>8</v>
      </c>
      <c r="AL7">
        <v>8</v>
      </c>
      <c r="AO7">
        <v>8</v>
      </c>
      <c r="AR7">
        <v>8</v>
      </c>
      <c r="AU7">
        <v>8</v>
      </c>
      <c r="AX7">
        <v>8</v>
      </c>
      <c r="BA7">
        <v>8</v>
      </c>
      <c r="BD7">
        <v>8</v>
      </c>
      <c r="BG7" t="str">
        <f t="shared" si="2"/>
        <v xml:space="preserve">INSERT INTO SC_SystemeProduits(RefDimension,NomSysteme,typePresta,ligne,Quantite,formule,cte1,DateModif) values (1,'FV6','MATIERE',299,8,null,null,now());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(2,'FV6','MATIERE',299,8,null,null,now());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(3,'FV6','MATIERE',299,8,null,null,now());
</v>
      </c>
      <c r="BP7" t="str">
        <f t="shared" si="0"/>
        <v xml:space="preserve">INSERT INTO SC_SystemeProduits(RefDimension,NomSysteme,typePresta,ligne,Quantite,formule,cte1,DateModif) values (4,'FV6','MATIERE',299,8,null,null,now());
</v>
      </c>
      <c r="BS7" t="str">
        <f t="shared" si="0"/>
        <v xml:space="preserve">INSERT INTO SC_SystemeProduits(RefDimension,NomSysteme,typePresta,ligne,Quantite,formule,cte1,DateModif) values (5,'FV6','MATIERE',299,8,null,null,now());
</v>
      </c>
      <c r="BV7" t="str">
        <f t="shared" si="0"/>
        <v xml:space="preserve">INSERT INTO SC_SystemeProduits(RefDimension,NomSysteme,typePresta,ligne,Quantite,formule,cte1,DateModif) values (6,'FV6','MATIERE',299,8,null,null,now());
</v>
      </c>
      <c r="BY7" t="str">
        <f t="shared" si="0"/>
        <v xml:space="preserve">INSERT INTO SC_SystemeProduits(RefDimension,NomSysteme,typePresta,ligne,Quantite,formule,cte1,DateModif) values (7,'FV6','MATIERE',299,8,null,null,now());
</v>
      </c>
      <c r="CB7" t="str">
        <f t="shared" si="0"/>
        <v xml:space="preserve">INSERT INTO SC_SystemeProduits(RefDimension,NomSysteme,typePresta,ligne,Quantite,formule,cte1,DateModif) values (8,'FV6','MATIERE',299,8,null,null,now());
</v>
      </c>
      <c r="CE7" t="str">
        <f t="shared" si="0"/>
        <v xml:space="preserve">INSERT INTO SC_SystemeProduits(RefDimension,NomSysteme,typePresta,ligne,Quantite,formule,cte1,DateModif) values (9,'FV6','MATIERE',299,8,null,null,now());
</v>
      </c>
      <c r="CH7" t="str">
        <f t="shared" si="0"/>
        <v xml:space="preserve">INSERT INTO SC_SystemeProduits(RefDimension,NomSysteme,typePresta,ligne,Quantite,formule,cte1,DateModif) values (10,'FV6','MATIERE',299,8,null,null,now());
</v>
      </c>
      <c r="CK7" t="str">
        <f t="shared" si="0"/>
        <v xml:space="preserve">INSERT INTO SC_SystemeProduits(RefDimension,NomSysteme,typePresta,ligne,Quantite,formule,cte1,DateModif) values (11,'FV6','MATIERE',299,8,null,null,now());
</v>
      </c>
      <c r="CN7" t="str">
        <f t="shared" si="0"/>
        <v xml:space="preserve">INSERT INTO SC_SystemeProduits(RefDimension,NomSysteme,typePresta,ligne,Quantite,formule,cte1,DateModif) values (12,'FV6','MATIERE',299,8,null,null,now());
</v>
      </c>
      <c r="CQ7" t="str">
        <f t="shared" si="0"/>
        <v xml:space="preserve">INSERT INTO SC_SystemeProduits(RefDimension,NomSysteme,typePresta,ligne,Quantite,formule,cte1,DateModif) values (13,'FV6','MATIERE',299,8,null,null,now());
</v>
      </c>
      <c r="CT7" t="str">
        <f t="shared" si="0"/>
        <v xml:space="preserve">INSERT INTO SC_SystemeProduits(RefDimension,NomSysteme,typePresta,ligne,Quantite,formule,cte1,DateModif) values (14,'FV6','MATIERE',299,8,null,null,now());
</v>
      </c>
      <c r="CW7" t="str">
        <f t="shared" si="3"/>
        <v xml:space="preserve">INSERT INTO SC_SystemeProduits(RefDimension,NomSysteme,typePresta,ligne,Quantite,formule,cte1,DateModif) values (15,'FV6','MATIERE',299,8,null,null,now());
</v>
      </c>
      <c r="CZ7" t="str">
        <f t="shared" si="1"/>
        <v xml:space="preserve">INSERT INTO SC_SystemeProduits(RefDimension,NomSysteme,typePresta,ligne,Quantite,formule,cte1,DateModif) values (16,'FV6','MATIERE',299,8,null,null,now());
</v>
      </c>
      <c r="DC7" t="str">
        <f t="shared" si="1"/>
        <v xml:space="preserve">INSERT INTO SC_SystemeProduits(RefDimension,NomSysteme,typePresta,ligne,Quantite,formule,cte1,DateModif) values (17,'FV6','MATIERE',299,8,null,null,now());
</v>
      </c>
      <c r="DF7" t="str">
        <f t="shared" si="1"/>
        <v xml:space="preserve">INSERT INTO SC_SystemeProduits(RefDimension,NomSysteme,typePresta,ligne,Quantite,formule,cte1,DateModif) values (18,'FV6','MATIERE',299,8,null,null,now());
</v>
      </c>
    </row>
    <row r="8" spans="1:112" x14ac:dyDescent="0.25">
      <c r="A8" s="12">
        <f>VLOOKUP($C8,[1]MATIERES!$A$2:$K$379,11,0)</f>
        <v>301</v>
      </c>
      <c r="B8" t="s">
        <v>295</v>
      </c>
      <c r="C8" t="s">
        <v>337</v>
      </c>
      <c r="D8" t="s">
        <v>8</v>
      </c>
      <c r="E8">
        <v>34.799999999999997</v>
      </c>
      <c r="F8" s="14" t="s">
        <v>699</v>
      </c>
      <c r="G8" s="14" t="s">
        <v>632</v>
      </c>
      <c r="H8">
        <v>42</v>
      </c>
      <c r="I8" s="14" t="s">
        <v>699</v>
      </c>
      <c r="J8" s="14" t="s">
        <v>632</v>
      </c>
      <c r="K8">
        <v>50</v>
      </c>
      <c r="L8" s="14" t="s">
        <v>699</v>
      </c>
      <c r="M8" s="14" t="s">
        <v>632</v>
      </c>
      <c r="N8">
        <v>54</v>
      </c>
      <c r="O8" s="14" t="s">
        <v>699</v>
      </c>
      <c r="P8" s="14" t="s">
        <v>632</v>
      </c>
      <c r="Q8">
        <v>58</v>
      </c>
      <c r="R8" s="14" t="s">
        <v>699</v>
      </c>
      <c r="S8" s="14" t="s">
        <v>632</v>
      </c>
      <c r="T8">
        <v>62</v>
      </c>
      <c r="U8" s="14" t="s">
        <v>699</v>
      </c>
      <c r="V8" s="14" t="s">
        <v>632</v>
      </c>
      <c r="W8">
        <v>66</v>
      </c>
      <c r="X8" s="14" t="s">
        <v>699</v>
      </c>
      <c r="Y8" s="14" t="s">
        <v>632</v>
      </c>
      <c r="Z8">
        <v>70</v>
      </c>
      <c r="AA8" s="14" t="s">
        <v>699</v>
      </c>
      <c r="AB8" s="14" t="s">
        <v>632</v>
      </c>
      <c r="AC8">
        <v>74</v>
      </c>
      <c r="AD8" s="14" t="s">
        <v>699</v>
      </c>
      <c r="AE8" s="14" t="s">
        <v>632</v>
      </c>
      <c r="AF8">
        <v>82</v>
      </c>
      <c r="AG8" s="14" t="s">
        <v>699</v>
      </c>
      <c r="AH8" s="14" t="s">
        <v>632</v>
      </c>
      <c r="AI8">
        <v>90</v>
      </c>
      <c r="AJ8" s="14" t="s">
        <v>699</v>
      </c>
      <c r="AK8" s="14" t="s">
        <v>632</v>
      </c>
      <c r="AL8">
        <v>94</v>
      </c>
      <c r="AM8" s="14" t="s">
        <v>699</v>
      </c>
      <c r="AN8" s="14" t="s">
        <v>632</v>
      </c>
      <c r="AO8">
        <v>90</v>
      </c>
      <c r="AP8" s="14" t="s">
        <v>699</v>
      </c>
      <c r="AQ8" s="14" t="s">
        <v>632</v>
      </c>
      <c r="AR8">
        <v>98</v>
      </c>
      <c r="AS8" s="14" t="s">
        <v>699</v>
      </c>
      <c r="AT8" s="14" t="s">
        <v>632</v>
      </c>
      <c r="AU8">
        <v>102</v>
      </c>
      <c r="AV8" s="14" t="s">
        <v>699</v>
      </c>
      <c r="AW8" s="14" t="s">
        <v>632</v>
      </c>
      <c r="AX8">
        <v>106</v>
      </c>
      <c r="AY8" s="14" t="s">
        <v>699</v>
      </c>
      <c r="AZ8" s="14" t="s">
        <v>632</v>
      </c>
      <c r="BA8">
        <v>114</v>
      </c>
      <c r="BB8" s="14" t="s">
        <v>699</v>
      </c>
      <c r="BC8" s="14" t="s">
        <v>632</v>
      </c>
      <c r="BD8">
        <v>106</v>
      </c>
      <c r="BE8" s="14" t="s">
        <v>699</v>
      </c>
      <c r="BF8" s="14" t="s">
        <v>632</v>
      </c>
      <c r="BG8" t="str">
        <f t="shared" si="2"/>
        <v xml:space="preserve">INSERT INTO SC_SystemeProduits(RefDimension,NomSysteme,typePresta,ligne,Quantite,formule,cte1,DateModif) values (1,'FV6','MATIERE',301,null,'2+4*CTE1','PERIMETRE',now());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(2,'FV6','MATIERE',301,null,'2+4*CTE1','PERIMETRE',now());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(3,'FV6','MATIERE',301,null,'2+4*CTE1','PERIMETRE',now());
</v>
      </c>
      <c r="BP8" t="str">
        <f t="shared" si="0"/>
        <v xml:space="preserve">INSERT INTO SC_SystemeProduits(RefDimension,NomSysteme,typePresta,ligne,Quantite,formule,cte1,DateModif) values (4,'FV6','MATIERE',301,null,'2+4*CTE1','PERIMETRE',now());
</v>
      </c>
      <c r="BS8" t="str">
        <f t="shared" si="0"/>
        <v xml:space="preserve">INSERT INTO SC_SystemeProduits(RefDimension,NomSysteme,typePresta,ligne,Quantite,formule,cte1,DateModif) values (5,'FV6','MATIERE',301,null,'2+4*CTE1','PERIMETRE',now());
</v>
      </c>
      <c r="BV8" t="str">
        <f t="shared" si="0"/>
        <v xml:space="preserve">INSERT INTO SC_SystemeProduits(RefDimension,NomSysteme,typePresta,ligne,Quantite,formule,cte1,DateModif) values (6,'FV6','MATIERE',301,null,'2+4*CTE1','PERIMETRE',now());
</v>
      </c>
      <c r="BY8" t="str">
        <f t="shared" si="0"/>
        <v xml:space="preserve">INSERT INTO SC_SystemeProduits(RefDimension,NomSysteme,typePresta,ligne,Quantite,formule,cte1,DateModif) values (7,'FV6','MATIERE',301,null,'2+4*CTE1','PERIMETRE',now());
</v>
      </c>
      <c r="CB8" t="str">
        <f t="shared" si="0"/>
        <v xml:space="preserve">INSERT INTO SC_SystemeProduits(RefDimension,NomSysteme,typePresta,ligne,Quantite,formule,cte1,DateModif) values (8,'FV6','MATIERE',301,null,'2+4*CTE1','PERIMETRE',now());
</v>
      </c>
      <c r="CE8" t="str">
        <f t="shared" si="0"/>
        <v xml:space="preserve">INSERT INTO SC_SystemeProduits(RefDimension,NomSysteme,typePresta,ligne,Quantite,formule,cte1,DateModif) values (9,'FV6','MATIERE',301,null,'2+4*CTE1','PERIMETRE',now());
</v>
      </c>
      <c r="CH8" t="str">
        <f t="shared" si="0"/>
        <v xml:space="preserve">INSERT INTO SC_SystemeProduits(RefDimension,NomSysteme,typePresta,ligne,Quantite,formule,cte1,DateModif) values (10,'FV6','MATIERE',301,null,'2+4*CTE1','PERIMETRE',now());
</v>
      </c>
      <c r="CK8" t="str">
        <f t="shared" si="0"/>
        <v xml:space="preserve">INSERT INTO SC_SystemeProduits(RefDimension,NomSysteme,typePresta,ligne,Quantite,formule,cte1,DateModif) values (11,'FV6','MATIERE',301,null,'2+4*CTE1','PERIMETRE',now());
</v>
      </c>
      <c r="CN8" t="str">
        <f t="shared" si="0"/>
        <v xml:space="preserve">INSERT INTO SC_SystemeProduits(RefDimension,NomSysteme,typePresta,ligne,Quantite,formule,cte1,DateModif) values (12,'FV6','MATIERE',301,null,'2+4*CTE1','PERIMETRE',now());
</v>
      </c>
      <c r="CQ8" t="str">
        <f t="shared" si="0"/>
        <v xml:space="preserve">INSERT INTO SC_SystemeProduits(RefDimension,NomSysteme,typePresta,ligne,Quantite,formule,cte1,DateModif) values (13,'FV6','MATIERE',301,null,'2+4*CTE1','PERIMETRE',now());
</v>
      </c>
      <c r="CT8" t="str">
        <f t="shared" si="0"/>
        <v xml:space="preserve">INSERT INTO SC_SystemeProduits(RefDimension,NomSysteme,typePresta,ligne,Quantite,formule,cte1,DateModif) values (14,'FV6','MATIERE',301,null,'2+4*CTE1','PERIMETRE',now());
</v>
      </c>
      <c r="CW8" t="str">
        <f t="shared" si="3"/>
        <v xml:space="preserve">INSERT INTO SC_SystemeProduits(RefDimension,NomSysteme,typePresta,ligne,Quantite,formule,cte1,DateModif) values (15,'FV6','MATIERE',301,null,'2+4*CTE1','PERIMETRE',now());
</v>
      </c>
      <c r="CZ8" t="str">
        <f t="shared" si="1"/>
        <v xml:space="preserve">INSERT INTO SC_SystemeProduits(RefDimension,NomSysteme,typePresta,ligne,Quantite,formule,cte1,DateModif) values (16,'FV6','MATIERE',301,null,'2+4*CTE1','PERIMETRE',now());
</v>
      </c>
      <c r="DC8" t="str">
        <f t="shared" si="1"/>
        <v xml:space="preserve">INSERT INTO SC_SystemeProduits(RefDimension,NomSysteme,typePresta,ligne,Quantite,formule,cte1,DateModif) values (17,'FV6','MATIERE',301,null,'2+4*CTE1','PERIMETRE',now());
</v>
      </c>
      <c r="DF8" t="str">
        <f t="shared" si="1"/>
        <v xml:space="preserve">INSERT INTO SC_SystemeProduits(RefDimension,NomSysteme,typePresta,ligne,Quantite,formule,cte1,DateModif) values (18,'FV6','MATIERE',301,null,'2+4*CTE1','PERIMETRE',now());
</v>
      </c>
    </row>
    <row r="9" spans="1:112" x14ac:dyDescent="0.25">
      <c r="A9" s="12">
        <f>VLOOKUP($C9,[1]MATIERES!$A$2:$K$379,11,0)</f>
        <v>295</v>
      </c>
      <c r="B9" t="s">
        <v>295</v>
      </c>
      <c r="C9" t="s">
        <v>338</v>
      </c>
      <c r="D9" t="s">
        <v>8</v>
      </c>
      <c r="E9">
        <v>28</v>
      </c>
      <c r="H9">
        <v>28</v>
      </c>
      <c r="K9">
        <v>28</v>
      </c>
      <c r="N9">
        <v>28</v>
      </c>
      <c r="Q9">
        <v>28</v>
      </c>
      <c r="T9">
        <v>28</v>
      </c>
      <c r="W9">
        <v>28</v>
      </c>
      <c r="Z9">
        <v>28</v>
      </c>
      <c r="AC9">
        <v>28</v>
      </c>
      <c r="AF9">
        <v>28</v>
      </c>
      <c r="AI9">
        <v>28</v>
      </c>
      <c r="AL9">
        <v>28</v>
      </c>
      <c r="AO9">
        <v>28</v>
      </c>
      <c r="AR9">
        <v>28</v>
      </c>
      <c r="AU9">
        <v>28</v>
      </c>
      <c r="AX9">
        <v>28</v>
      </c>
      <c r="BA9">
        <v>28</v>
      </c>
      <c r="BD9">
        <v>28</v>
      </c>
      <c r="BG9" t="str">
        <f t="shared" si="2"/>
        <v xml:space="preserve">INSERT INTO SC_SystemeProduits(RefDimension,NomSysteme,typePresta,ligne,Quantite,formule,cte1,DateModif) values (1,'FV6','MATIERE',295,28,null,null,now());
</v>
      </c>
      <c r="BH9"/>
      <c r="BI9"/>
      <c r="BJ9" t="str">
        <f t="shared" si="0"/>
        <v xml:space="preserve">INSERT INTO SC_SystemeProduits(RefDimension,NomSysteme,typePresta,ligne,Quantite,formule,cte1,DateModif) values (2,'FV6','MATIERE',295,28,null,null,now());
</v>
      </c>
      <c r="BK9"/>
      <c r="BL9"/>
      <c r="BM9" t="str">
        <f t="shared" si="0"/>
        <v xml:space="preserve">INSERT INTO SC_SystemeProduits(RefDimension,NomSysteme,typePresta,ligne,Quantite,formule,cte1,DateModif) values (3,'FV6','MATIERE',295,28,null,null,now());
</v>
      </c>
      <c r="BP9" t="str">
        <f t="shared" si="0"/>
        <v xml:space="preserve">INSERT INTO SC_SystemeProduits(RefDimension,NomSysteme,typePresta,ligne,Quantite,formule,cte1,DateModif) values (4,'FV6','MATIERE',295,28,null,null,now());
</v>
      </c>
      <c r="BS9" t="str">
        <f t="shared" si="0"/>
        <v xml:space="preserve">INSERT INTO SC_SystemeProduits(RefDimension,NomSysteme,typePresta,ligne,Quantite,formule,cte1,DateModif) values (5,'FV6','MATIERE',295,28,null,null,now());
</v>
      </c>
      <c r="BV9" t="str">
        <f t="shared" si="0"/>
        <v xml:space="preserve">INSERT INTO SC_SystemeProduits(RefDimension,NomSysteme,typePresta,ligne,Quantite,formule,cte1,DateModif) values (6,'FV6','MATIERE',295,28,null,null,now());
</v>
      </c>
      <c r="BY9" t="str">
        <f t="shared" si="0"/>
        <v xml:space="preserve">INSERT INTO SC_SystemeProduits(RefDimension,NomSysteme,typePresta,ligne,Quantite,formule,cte1,DateModif) values (7,'FV6','MATIERE',295,28,null,null,now());
</v>
      </c>
      <c r="CB9" t="str">
        <f t="shared" si="0"/>
        <v xml:space="preserve">INSERT INTO SC_SystemeProduits(RefDimension,NomSysteme,typePresta,ligne,Quantite,formule,cte1,DateModif) values (8,'FV6','MATIERE',295,28,null,null,now());
</v>
      </c>
      <c r="CE9" t="str">
        <f t="shared" si="0"/>
        <v xml:space="preserve">INSERT INTO SC_SystemeProduits(RefDimension,NomSysteme,typePresta,ligne,Quantite,formule,cte1,DateModif) values (9,'FV6','MATIERE',295,28,null,null,now());
</v>
      </c>
      <c r="CH9" t="str">
        <f t="shared" si="0"/>
        <v xml:space="preserve">INSERT INTO SC_SystemeProduits(RefDimension,NomSysteme,typePresta,ligne,Quantite,formule,cte1,DateModif) values (10,'FV6','MATIERE',295,28,null,null,now());
</v>
      </c>
      <c r="CK9" t="str">
        <f t="shared" si="0"/>
        <v xml:space="preserve">INSERT INTO SC_SystemeProduits(RefDimension,NomSysteme,typePresta,ligne,Quantite,formule,cte1,DateModif) values (11,'FV6','MATIERE',295,28,null,null,now());
</v>
      </c>
      <c r="CN9" t="str">
        <f t="shared" si="0"/>
        <v xml:space="preserve">INSERT INTO SC_SystemeProduits(RefDimension,NomSysteme,typePresta,ligne,Quantite,formule,cte1,DateModif) values (12,'FV6','MATIERE',295,28,null,null,now());
</v>
      </c>
      <c r="CQ9" t="str">
        <f t="shared" si="0"/>
        <v xml:space="preserve">INSERT INTO SC_SystemeProduits(RefDimension,NomSysteme,typePresta,ligne,Quantite,formule,cte1,DateModif) values (13,'FV6','MATIERE',295,28,null,null,now());
</v>
      </c>
      <c r="CT9" t="str">
        <f t="shared" si="0"/>
        <v xml:space="preserve">INSERT INTO SC_SystemeProduits(RefDimension,NomSysteme,typePresta,ligne,Quantite,formule,cte1,DateModif) values (14,'FV6','MATIERE',295,28,null,null,now());
</v>
      </c>
      <c r="CW9" t="str">
        <f t="shared" si="3"/>
        <v xml:space="preserve">INSERT INTO SC_SystemeProduits(RefDimension,NomSysteme,typePresta,ligne,Quantite,formule,cte1,DateModif) values (15,'FV6','MATIERE',295,28,null,null,now());
</v>
      </c>
      <c r="CZ9" t="str">
        <f t="shared" si="1"/>
        <v xml:space="preserve">INSERT INTO SC_SystemeProduits(RefDimension,NomSysteme,typePresta,ligne,Quantite,formule,cte1,DateModif) values (16,'FV6','MATIERE',295,28,null,null,now());
</v>
      </c>
      <c r="DC9" t="str">
        <f t="shared" si="1"/>
        <v xml:space="preserve">INSERT INTO SC_SystemeProduits(RefDimension,NomSysteme,typePresta,ligne,Quantite,formule,cte1,DateModif) values (17,'FV6','MATIERE',295,28,null,null,now());
</v>
      </c>
      <c r="DF9" t="str">
        <f t="shared" si="1"/>
        <v xml:space="preserve">INSERT INTO SC_SystemeProduits(RefDimension,NomSysteme,typePresta,ligne,Quantite,formule,cte1,DateModif) values (18,'FV6','MATIERE',295,28,null,null,now());
</v>
      </c>
    </row>
    <row r="10" spans="1:112" x14ac:dyDescent="0.25">
      <c r="A10" s="12">
        <f>VLOOKUP($C10,[1]MATIERES!$A$2:$K$379,11,0)</f>
        <v>82</v>
      </c>
      <c r="B10" t="s">
        <v>295</v>
      </c>
      <c r="C10" t="s">
        <v>339</v>
      </c>
      <c r="D10" t="s">
        <v>8</v>
      </c>
      <c r="E10">
        <v>8.5</v>
      </c>
      <c r="F10" s="14" t="s">
        <v>665</v>
      </c>
      <c r="G10" s="14" t="s">
        <v>632</v>
      </c>
      <c r="H10">
        <v>10.3</v>
      </c>
      <c r="I10" s="14" t="s">
        <v>665</v>
      </c>
      <c r="J10" s="14" t="s">
        <v>632</v>
      </c>
      <c r="K10">
        <v>12.3</v>
      </c>
      <c r="L10" s="14" t="s">
        <v>665</v>
      </c>
      <c r="M10" s="14" t="s">
        <v>632</v>
      </c>
      <c r="N10">
        <v>13.3</v>
      </c>
      <c r="O10" s="14" t="s">
        <v>665</v>
      </c>
      <c r="P10" s="14" t="s">
        <v>632</v>
      </c>
      <c r="Q10">
        <v>14.3</v>
      </c>
      <c r="R10" s="14" t="s">
        <v>665</v>
      </c>
      <c r="S10" s="14" t="s">
        <v>632</v>
      </c>
      <c r="T10">
        <v>15.3</v>
      </c>
      <c r="U10" s="14" t="s">
        <v>665</v>
      </c>
      <c r="V10" s="14" t="s">
        <v>632</v>
      </c>
      <c r="W10">
        <v>16.3</v>
      </c>
      <c r="X10" s="14" t="s">
        <v>665</v>
      </c>
      <c r="Y10" s="14" t="s">
        <v>632</v>
      </c>
      <c r="Z10">
        <v>17.3</v>
      </c>
      <c r="AA10" s="14" t="s">
        <v>665</v>
      </c>
      <c r="AB10" s="14" t="s">
        <v>632</v>
      </c>
      <c r="AC10">
        <v>18.3</v>
      </c>
      <c r="AD10" s="14" t="s">
        <v>665</v>
      </c>
      <c r="AE10" s="14" t="s">
        <v>632</v>
      </c>
      <c r="AF10">
        <v>20.3</v>
      </c>
      <c r="AG10" s="14" t="s">
        <v>665</v>
      </c>
      <c r="AH10" s="14" t="s">
        <v>632</v>
      </c>
      <c r="AI10">
        <v>22.3</v>
      </c>
      <c r="AJ10" s="14" t="s">
        <v>665</v>
      </c>
      <c r="AK10" s="14" t="s">
        <v>632</v>
      </c>
      <c r="AL10">
        <v>23.3</v>
      </c>
      <c r="AM10" s="14" t="s">
        <v>665</v>
      </c>
      <c r="AN10" s="14" t="s">
        <v>632</v>
      </c>
      <c r="AO10">
        <v>22.3</v>
      </c>
      <c r="AP10" s="14" t="s">
        <v>665</v>
      </c>
      <c r="AQ10" s="14" t="s">
        <v>632</v>
      </c>
      <c r="AR10">
        <v>24.3</v>
      </c>
      <c r="AS10" s="14" t="s">
        <v>665</v>
      </c>
      <c r="AT10" s="14" t="s">
        <v>632</v>
      </c>
      <c r="AU10">
        <v>25.3</v>
      </c>
      <c r="AV10" s="14" t="s">
        <v>665</v>
      </c>
      <c r="AW10" s="14" t="s">
        <v>632</v>
      </c>
      <c r="AX10">
        <v>26.3</v>
      </c>
      <c r="AY10" s="14" t="s">
        <v>665</v>
      </c>
      <c r="AZ10" s="14" t="s">
        <v>632</v>
      </c>
      <c r="BA10">
        <v>28.3</v>
      </c>
      <c r="BB10" s="14" t="s">
        <v>665</v>
      </c>
      <c r="BC10" s="14" t="s">
        <v>632</v>
      </c>
      <c r="BD10">
        <v>26.3</v>
      </c>
      <c r="BE10" s="14" t="s">
        <v>665</v>
      </c>
      <c r="BF10" s="14" t="s">
        <v>632</v>
      </c>
      <c r="BG10" t="str">
        <f t="shared" si="2"/>
        <v xml:space="preserve">INSERT INTO SC_SystemeProduits(RefDimension,NomSysteme,typePresta,ligne,Quantite,formule,cte1,DateModif) values (1,'FV6','MATIERE',82,null,'CTE1+0.3','PERIMETRE',now());
</v>
      </c>
      <c r="BH10"/>
      <c r="BI10"/>
      <c r="BJ10" t="str">
        <f t="shared" si="0"/>
        <v xml:space="preserve">INSERT INTO SC_SystemeProduits(RefDimension,NomSysteme,typePresta,ligne,Quantite,formule,cte1,DateModif) values (2,'FV6','MATIERE',82,null,'CTE1+0.3','PERIMETRE',now());
</v>
      </c>
      <c r="BK10"/>
      <c r="BL10"/>
      <c r="BM10" t="str">
        <f t="shared" si="0"/>
        <v xml:space="preserve">INSERT INTO SC_SystemeProduits(RefDimension,NomSysteme,typePresta,ligne,Quantite,formule,cte1,DateModif) values (3,'FV6','MATIERE',82,null,'CTE1+0.3','PERIMETRE',now());
</v>
      </c>
      <c r="BP10" t="str">
        <f t="shared" si="0"/>
        <v xml:space="preserve">INSERT INTO SC_SystemeProduits(RefDimension,NomSysteme,typePresta,ligne,Quantite,formule,cte1,DateModif) values (4,'FV6','MATIERE',82,null,'CTE1+0.3','PERIMETRE',now());
</v>
      </c>
      <c r="BS10" t="str">
        <f t="shared" ref="BS10:BS28" si="4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(5,'FV6','MATIERE',82,null,'CTE1+0.3','PERIMETRE',now());
</v>
      </c>
      <c r="BV10" t="str">
        <f t="shared" ref="BV10:BV28" si="5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(6,'FV6','MATIERE',82,null,'CTE1+0.3','PERIMETRE',now());
</v>
      </c>
      <c r="BY10" t="str">
        <f t="shared" ref="BY10:BY28" si="6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(7,'FV6','MATIERE',82,null,'CTE1+0.3','PERIMETRE',now());
</v>
      </c>
      <c r="CB10" t="str">
        <f t="shared" ref="CB10:CB28" si="7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(8,'FV6','MATIERE',82,null,'CTE1+0.3','PERIMETRE',now());
</v>
      </c>
      <c r="CE10" t="str">
        <f t="shared" ref="CE10:CE28" si="8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(9,'FV6','MATIERE',82,null,'CTE1+0.3','PERIMETRE',now());
</v>
      </c>
      <c r="CH10" t="str">
        <f t="shared" ref="CH10:CH28" si="9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(10,'FV6','MATIERE',82,null,'CTE1+0.3','PERIMETRE',now());
</v>
      </c>
      <c r="CK10" t="str">
        <f t="shared" ref="CK10:CK28" si="10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(11,'FV6','MATIERE',82,null,'CTE1+0.3','PERIMETRE',now());
</v>
      </c>
      <c r="CN10" t="str">
        <f t="shared" ref="CN10:CN28" si="11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(12,'FV6','MATIERE',82,null,'CTE1+0.3','PERIMETRE',now());
</v>
      </c>
      <c r="CQ10" t="str">
        <f t="shared" ref="CQ10:CQ28" si="12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(13,'FV6','MATIERE',82,null,'CTE1+0.3','PERIMETRE',now());
</v>
      </c>
      <c r="CT10" t="str">
        <f t="shared" ref="CT10:CT28" si="13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(14,'FV6','MATIERE',82,null,'CTE1+0.3','PERIMETRE',now());
</v>
      </c>
      <c r="CW10" t="str">
        <f t="shared" si="3"/>
        <v xml:space="preserve">INSERT INTO SC_SystemeProduits(RefDimension,NomSysteme,typePresta,ligne,Quantite,formule,cte1,DateModif) values (15,'FV6','MATIERE',82,null,'CTE1+0.3','PERIMETRE',now());
</v>
      </c>
      <c r="CZ10" t="str">
        <f t="shared" si="1"/>
        <v xml:space="preserve">INSERT INTO SC_SystemeProduits(RefDimension,NomSysteme,typePresta,ligne,Quantite,formule,cte1,DateModif) values (16,'FV6','MATIERE',82,null,'CTE1+0.3','PERIMETRE',now());
</v>
      </c>
      <c r="DC10" t="str">
        <f t="shared" si="1"/>
        <v xml:space="preserve">INSERT INTO SC_SystemeProduits(RefDimension,NomSysteme,typePresta,ligne,Quantite,formule,cte1,DateModif) values (17,'FV6','MATIERE',82,null,'CTE1+0.3','PERIMETRE',now());
</v>
      </c>
      <c r="DF10" t="str">
        <f t="shared" si="1"/>
        <v xml:space="preserve">INSERT INTO SC_SystemeProduits(RefDimension,NomSysteme,typePresta,ligne,Quantite,formule,cte1,DateModif) values (18,'FV6','MATIERE',82,null,'CTE1+0.3','PERIMETRE',now());
</v>
      </c>
    </row>
    <row r="11" spans="1:112" x14ac:dyDescent="0.25">
      <c r="A11" s="12">
        <f>VLOOKUP($C11,[1]MATIERES!$A$2:$K$379,11,0)</f>
        <v>89</v>
      </c>
      <c r="B11" t="s">
        <v>295</v>
      </c>
      <c r="C11" t="s">
        <v>182</v>
      </c>
      <c r="D11" t="s">
        <v>42</v>
      </c>
      <c r="E11">
        <v>8.5</v>
      </c>
      <c r="F11" s="14" t="s">
        <v>665</v>
      </c>
      <c r="G11" s="14" t="s">
        <v>632</v>
      </c>
      <c r="H11">
        <v>10.3</v>
      </c>
      <c r="I11" s="14" t="s">
        <v>665</v>
      </c>
      <c r="J11" s="14" t="s">
        <v>632</v>
      </c>
      <c r="K11">
        <v>12.3</v>
      </c>
      <c r="L11" s="14" t="s">
        <v>665</v>
      </c>
      <c r="M11" s="14" t="s">
        <v>632</v>
      </c>
      <c r="N11">
        <v>13.3</v>
      </c>
      <c r="O11" s="14" t="s">
        <v>665</v>
      </c>
      <c r="P11" s="14" t="s">
        <v>632</v>
      </c>
      <c r="Q11">
        <v>14.3</v>
      </c>
      <c r="R11" s="14" t="s">
        <v>665</v>
      </c>
      <c r="S11" s="14" t="s">
        <v>632</v>
      </c>
      <c r="T11">
        <v>15.3</v>
      </c>
      <c r="U11" s="14" t="s">
        <v>665</v>
      </c>
      <c r="V11" s="14" t="s">
        <v>632</v>
      </c>
      <c r="W11">
        <v>16.3</v>
      </c>
      <c r="X11" s="14" t="s">
        <v>665</v>
      </c>
      <c r="Y11" s="14" t="s">
        <v>632</v>
      </c>
      <c r="Z11">
        <v>17.3</v>
      </c>
      <c r="AA11" s="14" t="s">
        <v>665</v>
      </c>
      <c r="AB11" s="14" t="s">
        <v>632</v>
      </c>
      <c r="AC11">
        <v>18.3</v>
      </c>
      <c r="AD11" s="14" t="s">
        <v>665</v>
      </c>
      <c r="AE11" s="14" t="s">
        <v>632</v>
      </c>
      <c r="AG11" s="14" t="s">
        <v>665</v>
      </c>
      <c r="AH11" s="14" t="s">
        <v>632</v>
      </c>
      <c r="AJ11" s="14" t="s">
        <v>665</v>
      </c>
      <c r="AK11" s="14" t="s">
        <v>632</v>
      </c>
      <c r="AM11" s="14" t="s">
        <v>665</v>
      </c>
      <c r="AN11" s="14" t="s">
        <v>632</v>
      </c>
      <c r="AP11" s="14" t="s">
        <v>665</v>
      </c>
      <c r="AQ11" s="14" t="s">
        <v>632</v>
      </c>
      <c r="AS11" s="14" t="s">
        <v>665</v>
      </c>
      <c r="AT11" s="14" t="s">
        <v>632</v>
      </c>
      <c r="AV11" s="14" t="s">
        <v>665</v>
      </c>
      <c r="AW11" s="14" t="s">
        <v>632</v>
      </c>
      <c r="AY11" s="14" t="s">
        <v>665</v>
      </c>
      <c r="AZ11" s="14" t="s">
        <v>632</v>
      </c>
      <c r="BB11" s="14" t="s">
        <v>665</v>
      </c>
      <c r="BC11" s="14" t="s">
        <v>632</v>
      </c>
      <c r="BE11" s="14" t="s">
        <v>665</v>
      </c>
      <c r="BF11" s="14" t="s">
        <v>632</v>
      </c>
      <c r="BG11" t="str">
        <f t="shared" si="2"/>
        <v xml:space="preserve">INSERT INTO SC_SystemeProduits(RefDimension,NomSysteme,typePresta,ligne,Quantite,formule,cte1,DateModif) values (1,'FV6','MATIERE',89,null,'CTE1+0.3','PERIMETRE',now());
</v>
      </c>
      <c r="BH11"/>
      <c r="BI11"/>
      <c r="BJ11" t="str">
        <f t="shared" ref="BJ11:BJ28" si="14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(2,'FV6','MATIERE',89,null,'CTE1+0.3','PERIMETRE',now());
</v>
      </c>
      <c r="BK11"/>
      <c r="BL11"/>
      <c r="BM11" t="str">
        <f t="shared" ref="BM11:BM28" si="15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(3,'FV6','MATIERE',89,null,'CTE1+0.3','PERIMETRE',now());
</v>
      </c>
      <c r="BP11" t="str">
        <f t="shared" ref="BP11:BP28" si="16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(4,'FV6','MATIERE',89,null,'CTE1+0.3','PERIMETRE',now());
</v>
      </c>
      <c r="BS11" t="str">
        <f t="shared" si="4"/>
        <v xml:space="preserve">INSERT INTO SC_SystemeProduits(RefDimension,NomSysteme,typePresta,ligne,Quantite,formule,cte1,DateModif) values (5,'FV6','MATIERE',89,null,'CTE1+0.3','PERIMETRE',now());
</v>
      </c>
      <c r="BV11" t="str">
        <f t="shared" si="5"/>
        <v xml:space="preserve">INSERT INTO SC_SystemeProduits(RefDimension,NomSysteme,typePresta,ligne,Quantite,formule,cte1,DateModif) values (6,'FV6','MATIERE',89,null,'CTE1+0.3','PERIMETRE',now());
</v>
      </c>
      <c r="BY11" t="str">
        <f t="shared" si="6"/>
        <v xml:space="preserve">INSERT INTO SC_SystemeProduits(RefDimension,NomSysteme,typePresta,ligne,Quantite,formule,cte1,DateModif) values (7,'FV6','MATIERE',89,null,'CTE1+0.3','PERIMETRE',now());
</v>
      </c>
      <c r="CB11" t="str">
        <f t="shared" si="7"/>
        <v xml:space="preserve">INSERT INTO SC_SystemeProduits(RefDimension,NomSysteme,typePresta,ligne,Quantite,formule,cte1,DateModif) values (8,'FV6','MATIERE',89,null,'CTE1+0.3','PERIMETRE',now());
</v>
      </c>
      <c r="CE11" t="str">
        <f t="shared" si="8"/>
        <v xml:space="preserve">INSERT INTO SC_SystemeProduits(RefDimension,NomSysteme,typePresta,ligne,Quantite,formule,cte1,DateModif) values (9,'FV6','MATIERE',89,null,'CTE1+0.3','PERIMETRE',now());
</v>
      </c>
      <c r="CH11" t="str">
        <f t="shared" si="9"/>
        <v xml:space="preserve">INSERT INTO SC_SystemeProduits(RefDimension,NomSysteme,typePresta,ligne,Quantite,formule,cte1,DateModif) values (10,'FV6','MATIERE',89,null,'CTE1+0.3','PERIMETRE',now());
</v>
      </c>
      <c r="CK11" t="str">
        <f t="shared" si="10"/>
        <v xml:space="preserve">INSERT INTO SC_SystemeProduits(RefDimension,NomSysteme,typePresta,ligne,Quantite,formule,cte1,DateModif) values (11,'FV6','MATIERE',89,null,'CTE1+0.3','PERIMETRE',now());
</v>
      </c>
      <c r="CN11" t="str">
        <f t="shared" si="11"/>
        <v xml:space="preserve">INSERT INTO SC_SystemeProduits(RefDimension,NomSysteme,typePresta,ligne,Quantite,formule,cte1,DateModif) values (12,'FV6','MATIERE',89,null,'CTE1+0.3','PERIMETRE',now());
</v>
      </c>
      <c r="CQ11" t="str">
        <f t="shared" si="12"/>
        <v xml:space="preserve">INSERT INTO SC_SystemeProduits(RefDimension,NomSysteme,typePresta,ligne,Quantite,formule,cte1,DateModif) values (13,'FV6','MATIERE',89,null,'CTE1+0.3','PERIMETRE',now());
</v>
      </c>
      <c r="CT11" t="str">
        <f t="shared" si="13"/>
        <v xml:space="preserve">INSERT INTO SC_SystemeProduits(RefDimension,NomSysteme,typePresta,ligne,Quantite,formule,cte1,DateModif) values (14,'FV6','MATIERE',89,null,'CTE1+0.3','PERIMETRE',now());
</v>
      </c>
      <c r="CW11" t="str">
        <f t="shared" si="3"/>
        <v xml:space="preserve">INSERT INTO SC_SystemeProduits(RefDimension,NomSysteme,typePresta,ligne,Quantite,formule,cte1,DateModif) values (15,'FV6','MATIERE',89,null,'CTE1+0.3','PERIMETRE',now());
</v>
      </c>
      <c r="CZ11" t="str">
        <f t="shared" si="1"/>
        <v xml:space="preserve">INSERT INTO SC_SystemeProduits(RefDimension,NomSysteme,typePresta,ligne,Quantite,formule,cte1,DateModif) values (16,'FV6','MATIERE',89,null,'CTE1+0.3','PERIMETRE',now());
</v>
      </c>
      <c r="DC11" t="str">
        <f t="shared" si="1"/>
        <v xml:space="preserve">INSERT INTO SC_SystemeProduits(RefDimension,NomSysteme,typePresta,ligne,Quantite,formule,cte1,DateModif) values (17,'FV6','MATIERE',89,null,'CTE1+0.3','PERIMETRE',now());
</v>
      </c>
      <c r="DF11" t="str">
        <f t="shared" si="1"/>
        <v xml:space="preserve">INSERT INTO SC_SystemeProduits(RefDimension,NomSysteme,typePresta,ligne,Quantite,formule,cte1,DateModif) values (18,'FV6','MATIERE',89,null,'CTE1+0.3','PERIMETRE',now());
</v>
      </c>
    </row>
    <row r="12" spans="1:112" x14ac:dyDescent="0.25">
      <c r="BG12" t="str">
        <f t="shared" si="2"/>
        <v/>
      </c>
      <c r="BH12"/>
      <c r="BI12"/>
      <c r="BJ12" t="str">
        <f t="shared" si="14"/>
        <v/>
      </c>
      <c r="BK12"/>
      <c r="BL12"/>
      <c r="BM12" t="str">
        <f t="shared" si="15"/>
        <v/>
      </c>
      <c r="BP12" t="str">
        <f t="shared" si="16"/>
        <v/>
      </c>
      <c r="BS12" t="str">
        <f t="shared" si="4"/>
        <v/>
      </c>
      <c r="BV12" t="str">
        <f t="shared" si="5"/>
        <v/>
      </c>
      <c r="BY12" t="str">
        <f t="shared" si="6"/>
        <v/>
      </c>
      <c r="CB12" t="str">
        <f t="shared" si="7"/>
        <v/>
      </c>
      <c r="CE12" t="str">
        <f t="shared" si="8"/>
        <v/>
      </c>
      <c r="CH12" t="str">
        <f t="shared" si="9"/>
        <v/>
      </c>
      <c r="CK12" t="str">
        <f t="shared" si="10"/>
        <v/>
      </c>
      <c r="CN12" t="str">
        <f t="shared" si="11"/>
        <v/>
      </c>
      <c r="CQ12" t="str">
        <f t="shared" si="12"/>
        <v/>
      </c>
      <c r="CT12" t="str">
        <f t="shared" si="13"/>
        <v/>
      </c>
      <c r="CW12" t="str">
        <f t="shared" si="3"/>
        <v/>
      </c>
      <c r="CZ12" t="str">
        <f t="shared" si="1"/>
        <v/>
      </c>
      <c r="DC12" t="str">
        <f t="shared" si="1"/>
        <v/>
      </c>
      <c r="DF12" t="str">
        <f t="shared" si="1"/>
        <v/>
      </c>
    </row>
    <row r="13" spans="1:112" x14ac:dyDescent="0.25">
      <c r="A13" s="12">
        <f>VLOOKUP($C13,[1]ATELIER!$A$2:$K$291,11,0)</f>
        <v>14</v>
      </c>
      <c r="B13" t="s">
        <v>298</v>
      </c>
      <c r="C13" t="s">
        <v>32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2"/>
        <v xml:space="preserve">INSERT INTO SC_SystemeProduits(RefDimension,NomSysteme,typePresta,ligne,Quantite,formule,cte1,DateModif) values (1,'FV6','MOA',14,1,null,null,now());
</v>
      </c>
      <c r="BH13"/>
      <c r="BI13"/>
      <c r="BJ13" t="str">
        <f t="shared" si="14"/>
        <v xml:space="preserve">INSERT INTO SC_SystemeProduits(RefDimension,NomSysteme,typePresta,ligne,Quantite,formule,cte1,DateModif) values (2,'FV6','MOA',14,1,null,null,now());
</v>
      </c>
      <c r="BK13"/>
      <c r="BL13"/>
      <c r="BM13" t="str">
        <f t="shared" si="15"/>
        <v xml:space="preserve">INSERT INTO SC_SystemeProduits(RefDimension,NomSysteme,typePresta,ligne,Quantite,formule,cte1,DateModif) values (3,'FV6','MOA',14,1,null,null,now());
</v>
      </c>
      <c r="BP13" t="str">
        <f t="shared" si="16"/>
        <v xml:space="preserve">INSERT INTO SC_SystemeProduits(RefDimension,NomSysteme,typePresta,ligne,Quantite,formule,cte1,DateModif) values (4,'FV6','MOA',14,1,null,null,now());
</v>
      </c>
      <c r="BS13" t="str">
        <f t="shared" si="4"/>
        <v xml:space="preserve">INSERT INTO SC_SystemeProduits(RefDimension,NomSysteme,typePresta,ligne,Quantite,formule,cte1,DateModif) values (5,'FV6','MOA',14,1,null,null,now());
</v>
      </c>
      <c r="BV13" t="str">
        <f t="shared" si="5"/>
        <v xml:space="preserve">INSERT INTO SC_SystemeProduits(RefDimension,NomSysteme,typePresta,ligne,Quantite,formule,cte1,DateModif) values (6,'FV6','MOA',14,1,null,null,now());
</v>
      </c>
      <c r="BY13" t="str">
        <f t="shared" si="6"/>
        <v xml:space="preserve">INSERT INTO SC_SystemeProduits(RefDimension,NomSysteme,typePresta,ligne,Quantite,formule,cte1,DateModif) values (7,'FV6','MOA',14,1,null,null,now());
</v>
      </c>
      <c r="CB13" t="str">
        <f t="shared" si="7"/>
        <v xml:space="preserve">INSERT INTO SC_SystemeProduits(RefDimension,NomSysteme,typePresta,ligne,Quantite,formule,cte1,DateModif) values (8,'FV6','MOA',14,1,null,null,now());
</v>
      </c>
      <c r="CE13" t="str">
        <f t="shared" si="8"/>
        <v xml:space="preserve">INSERT INTO SC_SystemeProduits(RefDimension,NomSysteme,typePresta,ligne,Quantite,formule,cte1,DateModif) values (9,'FV6','MOA',14,1,null,null,now());
</v>
      </c>
      <c r="CH13" t="str">
        <f t="shared" si="9"/>
        <v xml:space="preserve">INSERT INTO SC_SystemeProduits(RefDimension,NomSysteme,typePresta,ligne,Quantite,formule,cte1,DateModif) values (10,'FV6','MOA',14,1,null,null,now());
</v>
      </c>
      <c r="CK13" t="str">
        <f t="shared" si="10"/>
        <v xml:space="preserve">INSERT INTO SC_SystemeProduits(RefDimension,NomSysteme,typePresta,ligne,Quantite,formule,cte1,DateModif) values (11,'FV6','MOA',14,1,null,null,now());
</v>
      </c>
      <c r="CN13" t="str">
        <f t="shared" si="11"/>
        <v xml:space="preserve">INSERT INTO SC_SystemeProduits(RefDimension,NomSysteme,typePresta,ligne,Quantite,formule,cte1,DateModif) values (12,'FV6','MOA',14,1,null,null,now());
</v>
      </c>
      <c r="CQ13" t="str">
        <f t="shared" si="12"/>
        <v xml:space="preserve">INSERT INTO SC_SystemeProduits(RefDimension,NomSysteme,typePresta,ligne,Quantite,formule,cte1,DateModif) values (13,'FV6','MOA',14,1,null,null,now());
</v>
      </c>
      <c r="CT13" t="str">
        <f t="shared" si="13"/>
        <v xml:space="preserve">INSERT INTO SC_SystemeProduits(RefDimension,NomSysteme,typePresta,ligne,Quantite,formule,cte1,DateModif) values (14,'FV6','MOA',14,1,null,null,now());
</v>
      </c>
      <c r="CW13" t="str">
        <f t="shared" si="3"/>
        <v xml:space="preserve">INSERT INTO SC_SystemeProduits(RefDimension,NomSysteme,typePresta,ligne,Quantite,formule,cte1,DateModif) values (15,'FV6','MOA',14,1,null,null,now());
</v>
      </c>
      <c r="CZ13" t="str">
        <f t="shared" si="1"/>
        <v xml:space="preserve">INSERT INTO SC_SystemeProduits(RefDimension,NomSysteme,typePresta,ligne,Quantite,formule,cte1,DateModif) values (16,'FV6','MOA',14,1,null,null,now());
</v>
      </c>
      <c r="DC13" t="str">
        <f t="shared" si="1"/>
        <v xml:space="preserve">INSERT INTO SC_SystemeProduits(RefDimension,NomSysteme,typePresta,ligne,Quantite,formule,cte1,DateModif) values (17,'FV6','MOA',14,1,null,null,now());
</v>
      </c>
      <c r="DF13" t="str">
        <f t="shared" si="1"/>
        <v xml:space="preserve">INSERT INTO SC_SystemeProduits(RefDimension,NomSysteme,typePresta,ligne,Quantite,formule,cte1,DateModif) values (18,'FV6','MOA',14,1,null,null,now());
</v>
      </c>
    </row>
    <row r="14" spans="1:112" x14ac:dyDescent="0.25">
      <c r="A14" s="12">
        <f>VLOOKUP($C14,[1]ATELIER!$A$2:$K$291,11,0)</f>
        <v>12</v>
      </c>
      <c r="B14" t="s">
        <v>298</v>
      </c>
      <c r="C14" t="s">
        <v>29</v>
      </c>
      <c r="D14" t="s">
        <v>8</v>
      </c>
      <c r="E14">
        <v>16</v>
      </c>
      <c r="H14">
        <v>16</v>
      </c>
      <c r="K14">
        <v>16</v>
      </c>
      <c r="N14">
        <v>16</v>
      </c>
      <c r="Q14">
        <v>16</v>
      </c>
      <c r="T14">
        <v>16</v>
      </c>
      <c r="W14">
        <v>16</v>
      </c>
      <c r="Z14">
        <v>16</v>
      </c>
      <c r="AC14">
        <v>16</v>
      </c>
      <c r="AF14">
        <v>16</v>
      </c>
      <c r="AI14">
        <v>16</v>
      </c>
      <c r="AL14">
        <v>16</v>
      </c>
      <c r="AO14">
        <v>16</v>
      </c>
      <c r="AR14">
        <v>16</v>
      </c>
      <c r="AU14">
        <v>16</v>
      </c>
      <c r="AX14">
        <v>16</v>
      </c>
      <c r="BA14">
        <v>16</v>
      </c>
      <c r="BD14">
        <v>16</v>
      </c>
      <c r="BG14" t="str">
        <f t="shared" si="2"/>
        <v xml:space="preserve">INSERT INTO SC_SystemeProduits(RefDimension,NomSysteme,typePresta,ligne,Quantite,formule,cte1,DateModif) values (1,'FV6','MOA',12,16,null,null,now());
</v>
      </c>
      <c r="BH14"/>
      <c r="BI14"/>
      <c r="BJ14" t="str">
        <f t="shared" si="14"/>
        <v xml:space="preserve">INSERT INTO SC_SystemeProduits(RefDimension,NomSysteme,typePresta,ligne,Quantite,formule,cte1,DateModif) values (2,'FV6','MOA',12,16,null,null,now());
</v>
      </c>
      <c r="BK14"/>
      <c r="BL14"/>
      <c r="BM14" t="str">
        <f t="shared" si="15"/>
        <v xml:space="preserve">INSERT INTO SC_SystemeProduits(RefDimension,NomSysteme,typePresta,ligne,Quantite,formule,cte1,DateModif) values (3,'FV6','MOA',12,16,null,null,now());
</v>
      </c>
      <c r="BP14" t="str">
        <f t="shared" si="16"/>
        <v xml:space="preserve">INSERT INTO SC_SystemeProduits(RefDimension,NomSysteme,typePresta,ligne,Quantite,formule,cte1,DateModif) values (4,'FV6','MOA',12,16,null,null,now());
</v>
      </c>
      <c r="BS14" t="str">
        <f t="shared" si="4"/>
        <v xml:space="preserve">INSERT INTO SC_SystemeProduits(RefDimension,NomSysteme,typePresta,ligne,Quantite,formule,cte1,DateModif) values (5,'FV6','MOA',12,16,null,null,now());
</v>
      </c>
      <c r="BV14" t="str">
        <f t="shared" si="5"/>
        <v xml:space="preserve">INSERT INTO SC_SystemeProduits(RefDimension,NomSysteme,typePresta,ligne,Quantite,formule,cte1,DateModif) values (6,'FV6','MOA',12,16,null,null,now());
</v>
      </c>
      <c r="BY14" t="str">
        <f t="shared" si="6"/>
        <v xml:space="preserve">INSERT INTO SC_SystemeProduits(RefDimension,NomSysteme,typePresta,ligne,Quantite,formule,cte1,DateModif) values (7,'FV6','MOA',12,16,null,null,now());
</v>
      </c>
      <c r="CB14" t="str">
        <f t="shared" si="7"/>
        <v xml:space="preserve">INSERT INTO SC_SystemeProduits(RefDimension,NomSysteme,typePresta,ligne,Quantite,formule,cte1,DateModif) values (8,'FV6','MOA',12,16,null,null,now());
</v>
      </c>
      <c r="CE14" t="str">
        <f t="shared" si="8"/>
        <v xml:space="preserve">INSERT INTO SC_SystemeProduits(RefDimension,NomSysteme,typePresta,ligne,Quantite,formule,cte1,DateModif) values (9,'FV6','MOA',12,16,null,null,now());
</v>
      </c>
      <c r="CH14" t="str">
        <f t="shared" si="9"/>
        <v xml:space="preserve">INSERT INTO SC_SystemeProduits(RefDimension,NomSysteme,typePresta,ligne,Quantite,formule,cte1,DateModif) values (10,'FV6','MOA',12,16,null,null,now());
</v>
      </c>
      <c r="CK14" t="str">
        <f t="shared" si="10"/>
        <v xml:space="preserve">INSERT INTO SC_SystemeProduits(RefDimension,NomSysteme,typePresta,ligne,Quantite,formule,cte1,DateModif) values (11,'FV6','MOA',12,16,null,null,now());
</v>
      </c>
      <c r="CN14" t="str">
        <f t="shared" si="11"/>
        <v xml:space="preserve">INSERT INTO SC_SystemeProduits(RefDimension,NomSysteme,typePresta,ligne,Quantite,formule,cte1,DateModif) values (12,'FV6','MOA',12,16,null,null,now());
</v>
      </c>
      <c r="CQ14" t="str">
        <f t="shared" si="12"/>
        <v xml:space="preserve">INSERT INTO SC_SystemeProduits(RefDimension,NomSysteme,typePresta,ligne,Quantite,formule,cte1,DateModif) values (13,'FV6','MOA',12,16,null,null,now());
</v>
      </c>
      <c r="CT14" t="str">
        <f t="shared" si="13"/>
        <v xml:space="preserve">INSERT INTO SC_SystemeProduits(RefDimension,NomSysteme,typePresta,ligne,Quantite,formule,cte1,DateModif) values (14,'FV6','MOA',12,16,null,null,now());
</v>
      </c>
      <c r="CW14" t="str">
        <f t="shared" si="3"/>
        <v xml:space="preserve">INSERT INTO SC_SystemeProduits(RefDimension,NomSysteme,typePresta,ligne,Quantite,formule,cte1,DateModif) values (15,'FV6','MOA',12,16,null,null,now());
</v>
      </c>
      <c r="CZ14" t="str">
        <f t="shared" si="1"/>
        <v xml:space="preserve">INSERT INTO SC_SystemeProduits(RefDimension,NomSysteme,typePresta,ligne,Quantite,formule,cte1,DateModif) values (16,'FV6','MOA',12,16,null,null,now());
</v>
      </c>
      <c r="DC14" t="str">
        <f t="shared" si="1"/>
        <v xml:space="preserve">INSERT INTO SC_SystemeProduits(RefDimension,NomSysteme,typePresta,ligne,Quantite,formule,cte1,DateModif) values (17,'FV6','MOA',12,16,null,null,now());
</v>
      </c>
      <c r="DF14" t="str">
        <f t="shared" si="1"/>
        <v xml:space="preserve">INSERT INTO SC_SystemeProduits(RefDimension,NomSysteme,typePresta,ligne,Quantite,formule,cte1,DateModif) values (18,'FV6','MOA',12,16,null,null,now());
</v>
      </c>
    </row>
    <row r="15" spans="1:112" x14ac:dyDescent="0.25">
      <c r="A15" s="12">
        <f>VLOOKUP($C15,[1]ATELIER!$A$2:$K$291,11,0)</f>
        <v>13</v>
      </c>
      <c r="B15" t="s">
        <v>298</v>
      </c>
      <c r="C15" t="s">
        <v>31</v>
      </c>
      <c r="D15" t="s">
        <v>8</v>
      </c>
      <c r="E15">
        <v>32</v>
      </c>
      <c r="H15">
        <v>32</v>
      </c>
      <c r="K15">
        <v>32</v>
      </c>
      <c r="N15">
        <v>32</v>
      </c>
      <c r="Q15">
        <v>32</v>
      </c>
      <c r="T15">
        <v>32</v>
      </c>
      <c r="W15">
        <v>32</v>
      </c>
      <c r="Z15">
        <v>32</v>
      </c>
      <c r="AC15">
        <v>32</v>
      </c>
      <c r="AF15">
        <v>32</v>
      </c>
      <c r="AI15">
        <v>32</v>
      </c>
      <c r="AL15">
        <v>32</v>
      </c>
      <c r="AO15">
        <v>32</v>
      </c>
      <c r="AR15">
        <v>32</v>
      </c>
      <c r="AU15">
        <v>32</v>
      </c>
      <c r="AX15">
        <v>32</v>
      </c>
      <c r="BA15">
        <v>32</v>
      </c>
      <c r="BD15">
        <v>32</v>
      </c>
      <c r="BG15" t="str">
        <f t="shared" si="2"/>
        <v xml:space="preserve">INSERT INTO SC_SystemeProduits(RefDimension,NomSysteme,typePresta,ligne,Quantite,formule,cte1,DateModif) values (1,'FV6','MOA',13,32,null,null,now());
</v>
      </c>
      <c r="BH15"/>
      <c r="BI15"/>
      <c r="BJ15" t="str">
        <f t="shared" si="14"/>
        <v xml:space="preserve">INSERT INTO SC_SystemeProduits(RefDimension,NomSysteme,typePresta,ligne,Quantite,formule,cte1,DateModif) values (2,'FV6','MOA',13,32,null,null,now());
</v>
      </c>
      <c r="BK15"/>
      <c r="BL15"/>
      <c r="BM15" t="str">
        <f t="shared" si="15"/>
        <v xml:space="preserve">INSERT INTO SC_SystemeProduits(RefDimension,NomSysteme,typePresta,ligne,Quantite,formule,cte1,DateModif) values (3,'FV6','MOA',13,32,null,null,now());
</v>
      </c>
      <c r="BP15" t="str">
        <f t="shared" si="16"/>
        <v xml:space="preserve">INSERT INTO SC_SystemeProduits(RefDimension,NomSysteme,typePresta,ligne,Quantite,formule,cte1,DateModif) values (4,'FV6','MOA',13,32,null,null,now());
</v>
      </c>
      <c r="BS15" t="str">
        <f t="shared" si="4"/>
        <v xml:space="preserve">INSERT INTO SC_SystemeProduits(RefDimension,NomSysteme,typePresta,ligne,Quantite,formule,cte1,DateModif) values (5,'FV6','MOA',13,32,null,null,now());
</v>
      </c>
      <c r="BV15" t="str">
        <f t="shared" si="5"/>
        <v xml:space="preserve">INSERT INTO SC_SystemeProduits(RefDimension,NomSysteme,typePresta,ligne,Quantite,formule,cte1,DateModif) values (6,'FV6','MOA',13,32,null,null,now());
</v>
      </c>
      <c r="BY15" t="str">
        <f t="shared" si="6"/>
        <v xml:space="preserve">INSERT INTO SC_SystemeProduits(RefDimension,NomSysteme,typePresta,ligne,Quantite,formule,cte1,DateModif) values (7,'FV6','MOA',13,32,null,null,now());
</v>
      </c>
      <c r="CB15" t="str">
        <f t="shared" si="7"/>
        <v xml:space="preserve">INSERT INTO SC_SystemeProduits(RefDimension,NomSysteme,typePresta,ligne,Quantite,formule,cte1,DateModif) values (8,'FV6','MOA',13,32,null,null,now());
</v>
      </c>
      <c r="CE15" t="str">
        <f t="shared" si="8"/>
        <v xml:space="preserve">INSERT INTO SC_SystemeProduits(RefDimension,NomSysteme,typePresta,ligne,Quantite,formule,cte1,DateModif) values (9,'FV6','MOA',13,32,null,null,now());
</v>
      </c>
      <c r="CH15" t="str">
        <f t="shared" si="9"/>
        <v xml:space="preserve">INSERT INTO SC_SystemeProduits(RefDimension,NomSysteme,typePresta,ligne,Quantite,formule,cte1,DateModif) values (10,'FV6','MOA',13,32,null,null,now());
</v>
      </c>
      <c r="CK15" t="str">
        <f t="shared" si="10"/>
        <v xml:space="preserve">INSERT INTO SC_SystemeProduits(RefDimension,NomSysteme,typePresta,ligne,Quantite,formule,cte1,DateModif) values (11,'FV6','MOA',13,32,null,null,now());
</v>
      </c>
      <c r="CN15" t="str">
        <f t="shared" si="11"/>
        <v xml:space="preserve">INSERT INTO SC_SystemeProduits(RefDimension,NomSysteme,typePresta,ligne,Quantite,formule,cte1,DateModif) values (12,'FV6','MOA',13,32,null,null,now());
</v>
      </c>
      <c r="CQ15" t="str">
        <f t="shared" si="12"/>
        <v xml:space="preserve">INSERT INTO SC_SystemeProduits(RefDimension,NomSysteme,typePresta,ligne,Quantite,formule,cte1,DateModif) values (13,'FV6','MOA',13,32,null,null,now());
</v>
      </c>
      <c r="CT15" t="str">
        <f t="shared" si="13"/>
        <v xml:space="preserve">INSERT INTO SC_SystemeProduits(RefDimension,NomSysteme,typePresta,ligne,Quantite,formule,cte1,DateModif) values (14,'FV6','MOA',13,32,null,null,now());
</v>
      </c>
      <c r="CW15" t="str">
        <f t="shared" si="3"/>
        <v xml:space="preserve">INSERT INTO SC_SystemeProduits(RefDimension,NomSysteme,typePresta,ligne,Quantite,formule,cte1,DateModif) values (15,'FV6','MOA',13,32,null,null,now());
</v>
      </c>
      <c r="CZ15" t="str">
        <f t="shared" si="1"/>
        <v xml:space="preserve">INSERT INTO SC_SystemeProduits(RefDimension,NomSysteme,typePresta,ligne,Quantite,formule,cte1,DateModif) values (16,'FV6','MOA',13,32,null,null,now());
</v>
      </c>
      <c r="DC15" t="str">
        <f t="shared" si="1"/>
        <v xml:space="preserve">INSERT INTO SC_SystemeProduits(RefDimension,NomSysteme,typePresta,ligne,Quantite,formule,cte1,DateModif) values (17,'FV6','MOA',13,32,null,null,now());
</v>
      </c>
      <c r="DF15" t="str">
        <f t="shared" si="1"/>
        <v xml:space="preserve">INSERT INTO SC_SystemeProduits(RefDimension,NomSysteme,typePresta,ligne,Quantite,formule,cte1,DateModif) values (18,'FV6','MOA',13,32,null,null,now());
</v>
      </c>
    </row>
    <row r="16" spans="1:112" s="20" customFormat="1" x14ac:dyDescent="0.25">
      <c r="A16" s="19">
        <f>VLOOKUP($C16,[1]ATELIER!$A$2:$K$291,11,0)</f>
        <v>19</v>
      </c>
      <c r="B16" s="20" t="s">
        <v>298</v>
      </c>
      <c r="C16" s="20" t="s">
        <v>38</v>
      </c>
      <c r="D16" s="20" t="s">
        <v>8</v>
      </c>
      <c r="E16" s="20">
        <v>2</v>
      </c>
      <c r="F16" s="21" t="s">
        <v>666</v>
      </c>
      <c r="G16" s="21" t="s">
        <v>667</v>
      </c>
      <c r="H16" s="20">
        <v>2</v>
      </c>
      <c r="I16" s="21" t="s">
        <v>666</v>
      </c>
      <c r="J16" s="21" t="s">
        <v>667</v>
      </c>
      <c r="K16" s="20">
        <v>2</v>
      </c>
      <c r="L16" s="21" t="s">
        <v>666</v>
      </c>
      <c r="M16" s="21" t="s">
        <v>667</v>
      </c>
      <c r="N16" s="20">
        <v>2</v>
      </c>
      <c r="O16" s="21" t="s">
        <v>666</v>
      </c>
      <c r="P16" s="21" t="s">
        <v>667</v>
      </c>
      <c r="Q16" s="20">
        <v>6</v>
      </c>
      <c r="R16" s="21" t="s">
        <v>666</v>
      </c>
      <c r="S16" s="21" t="s">
        <v>667</v>
      </c>
      <c r="T16" s="20">
        <v>4</v>
      </c>
      <c r="U16" s="21" t="s">
        <v>666</v>
      </c>
      <c r="V16" s="21" t="s">
        <v>667</v>
      </c>
      <c r="W16" s="20">
        <v>6</v>
      </c>
      <c r="X16" s="21" t="s">
        <v>666</v>
      </c>
      <c r="Y16" s="21" t="s">
        <v>667</v>
      </c>
      <c r="Z16" s="20">
        <v>6</v>
      </c>
      <c r="AA16" s="21" t="s">
        <v>666</v>
      </c>
      <c r="AB16" s="21" t="s">
        <v>667</v>
      </c>
      <c r="AC16" s="20">
        <v>2</v>
      </c>
      <c r="AD16" s="21" t="s">
        <v>666</v>
      </c>
      <c r="AE16" s="21" t="s">
        <v>667</v>
      </c>
      <c r="AF16" s="20">
        <v>2</v>
      </c>
      <c r="AG16" s="21" t="s">
        <v>666</v>
      </c>
      <c r="AH16" s="21" t="s">
        <v>669</v>
      </c>
      <c r="AI16" s="20">
        <v>2</v>
      </c>
      <c r="AJ16" s="21" t="s">
        <v>666</v>
      </c>
      <c r="AK16" s="21" t="s">
        <v>669</v>
      </c>
      <c r="AL16" s="20">
        <v>2</v>
      </c>
      <c r="AM16" s="21" t="s">
        <v>666</v>
      </c>
      <c r="AN16" s="21" t="s">
        <v>670</v>
      </c>
      <c r="AO16" s="20">
        <v>6</v>
      </c>
      <c r="AP16" s="21" t="s">
        <v>666</v>
      </c>
      <c r="AQ16" s="21" t="s">
        <v>669</v>
      </c>
      <c r="AR16" s="20">
        <v>4</v>
      </c>
      <c r="AS16" s="21" t="s">
        <v>666</v>
      </c>
      <c r="AT16" s="21" t="s">
        <v>670</v>
      </c>
      <c r="AU16" s="20">
        <v>6</v>
      </c>
      <c r="AV16" s="21" t="s">
        <v>666</v>
      </c>
      <c r="AW16" s="21" t="s">
        <v>670</v>
      </c>
      <c r="AX16" s="20">
        <v>6</v>
      </c>
      <c r="AY16" s="21" t="s">
        <v>666</v>
      </c>
      <c r="AZ16" s="21" t="s">
        <v>670</v>
      </c>
      <c r="BA16" s="20">
        <v>8</v>
      </c>
      <c r="BB16" s="21" t="s">
        <v>666</v>
      </c>
      <c r="BC16" s="21" t="s">
        <v>670</v>
      </c>
      <c r="BD16" s="20">
        <v>12</v>
      </c>
      <c r="BE16" s="21" t="s">
        <v>666</v>
      </c>
      <c r="BF16" s="21" t="s">
        <v>670</v>
      </c>
      <c r="BG16" t="str">
        <f t="shared" si="2"/>
        <v xml:space="preserve">INSERT INTO SC_SystemeProduits(RefDimension,NomSysteme,typePresta,ligne,Quantite,formule,cte1,DateModif) values (1,'FV6','MOA',19,null,'2*CTE1','NB_BARRE_T40',now());
</v>
      </c>
      <c r="BH16"/>
      <c r="BI16"/>
      <c r="BJ16" t="str">
        <f t="shared" si="14"/>
        <v xml:space="preserve">INSERT INTO SC_SystemeProduits(RefDimension,NomSysteme,typePresta,ligne,Quantite,formule,cte1,DateModif) values (2,'FV6','MOA',19,null,'2*CTE1','NB_BARRE_T40',now());
</v>
      </c>
      <c r="BK16"/>
      <c r="BL16"/>
      <c r="BM16" t="str">
        <f t="shared" si="15"/>
        <v xml:space="preserve">INSERT INTO SC_SystemeProduits(RefDimension,NomSysteme,typePresta,ligne,Quantite,formule,cte1,DateModif) values (3,'FV6','MOA',19,null,'2*CTE1','NB_BARRE_T40',now());
</v>
      </c>
      <c r="BN16"/>
      <c r="BO16"/>
      <c r="BP16" t="str">
        <f t="shared" si="16"/>
        <v xml:space="preserve">INSERT INTO SC_SystemeProduits(RefDimension,NomSysteme,typePresta,ligne,Quantite,formule,cte1,DateModif) values (4,'FV6','MOA',19,null,'2*CTE1','NB_BARRE_T40',now());
</v>
      </c>
      <c r="BQ16"/>
      <c r="BR16"/>
      <c r="BS16" t="str">
        <f t="shared" si="4"/>
        <v xml:space="preserve">INSERT INTO SC_SystemeProduits(RefDimension,NomSysteme,typePresta,ligne,Quantite,formule,cte1,DateModif) values (5,'FV6','MOA',19,null,'2*CTE1','NB_BARRE_T40',now());
</v>
      </c>
      <c r="BT16"/>
      <c r="BU16"/>
      <c r="BV16" t="str">
        <f t="shared" si="5"/>
        <v xml:space="preserve">INSERT INTO SC_SystemeProduits(RefDimension,NomSysteme,typePresta,ligne,Quantite,formule,cte1,DateModif) values (6,'FV6','MOA',19,null,'2*CTE1','NB_BARRE_T40',now());
</v>
      </c>
      <c r="BW16"/>
      <c r="BX16"/>
      <c r="BY16" t="str">
        <f t="shared" si="6"/>
        <v xml:space="preserve">INSERT INTO SC_SystemeProduits(RefDimension,NomSysteme,typePresta,ligne,Quantite,formule,cte1,DateModif) values (7,'FV6','MOA',19,null,'2*CTE1','NB_BARRE_T40',now());
</v>
      </c>
      <c r="BZ16"/>
      <c r="CA16"/>
      <c r="CB16" t="str">
        <f t="shared" si="7"/>
        <v xml:space="preserve">INSERT INTO SC_SystemeProduits(RefDimension,NomSysteme,typePresta,ligne,Quantite,formule,cte1,DateModif) values (8,'FV6','MOA',19,null,'2*CTE1','NB_BARRE_T40',now());
</v>
      </c>
      <c r="CC16"/>
      <c r="CD16"/>
      <c r="CE16" t="str">
        <f t="shared" si="8"/>
        <v xml:space="preserve">INSERT INTO SC_SystemeProduits(RefDimension,NomSysteme,typePresta,ligne,Quantite,formule,cte1,DateModif) values (9,'FV6','MOA',19,null,'2*CTE1','NB_BARRE_T40',now());
</v>
      </c>
      <c r="CF16"/>
      <c r="CG16"/>
      <c r="CH16" t="str">
        <f t="shared" si="9"/>
        <v xml:space="preserve">INSERT INTO SC_SystemeProduits(RefDimension,NomSysteme,typePresta,ligne,Quantite,formule,cte1,DateModif) values (10,'FV6','MOA',19,null,'2*CTE1','NB_BARRE_T45',now());
</v>
      </c>
      <c r="CI16"/>
      <c r="CJ16"/>
      <c r="CK16" t="str">
        <f t="shared" si="10"/>
        <v xml:space="preserve">INSERT INTO SC_SystemeProduits(RefDimension,NomSysteme,typePresta,ligne,Quantite,formule,cte1,DateModif) values (11,'FV6','MOA',19,null,'2*CTE1','NB_BARRE_T45',now());
</v>
      </c>
      <c r="CL16"/>
      <c r="CM16"/>
      <c r="CN16" t="str">
        <f t="shared" si="11"/>
        <v xml:space="preserve">INSERT INTO SC_SystemeProduits(RefDimension,NomSysteme,typePresta,ligne,Quantite,formule,cte1,DateModif) values (12,'FV6','MOA',19,null,'2*CTE1','NB_BARRE_T50',now());
</v>
      </c>
      <c r="CO16"/>
      <c r="CP16"/>
      <c r="CQ16" t="str">
        <f t="shared" si="12"/>
        <v xml:space="preserve">INSERT INTO SC_SystemeProduits(RefDimension,NomSysteme,typePresta,ligne,Quantite,formule,cte1,DateModif) values (13,'FV6','MOA',19,null,'2*CTE1','NB_BARRE_T45',now());
</v>
      </c>
      <c r="CR16"/>
      <c r="CS16"/>
      <c r="CT16" t="str">
        <f t="shared" si="13"/>
        <v xml:space="preserve">INSERT INTO SC_SystemeProduits(RefDimension,NomSysteme,typePresta,ligne,Quantite,formule,cte1,DateModif) values (14,'FV6','MOA',19,null,'2*CTE1','NB_BARRE_T50',now());
</v>
      </c>
      <c r="CU16"/>
      <c r="CV16"/>
      <c r="CW16" t="str">
        <f t="shared" si="3"/>
        <v xml:space="preserve">INSERT INTO SC_SystemeProduits(RefDimension,NomSysteme,typePresta,ligne,Quantite,formule,cte1,DateModif) values (15,'FV6','MOA',19,null,'2*CTE1','NB_BARRE_T50',now());
</v>
      </c>
      <c r="CX16"/>
      <c r="CY16"/>
      <c r="CZ16" t="str">
        <f t="shared" si="1"/>
        <v xml:space="preserve">INSERT INTO SC_SystemeProduits(RefDimension,NomSysteme,typePresta,ligne,Quantite,formule,cte1,DateModif) values (16,'FV6','MOA',19,null,'2*CTE1','NB_BARRE_T50',now());
</v>
      </c>
      <c r="DA16"/>
      <c r="DB16"/>
      <c r="DC16" t="str">
        <f t="shared" si="1"/>
        <v xml:space="preserve">INSERT INTO SC_SystemeProduits(RefDimension,NomSysteme,typePresta,ligne,Quantite,formule,cte1,DateModif) values (17,'FV6','MOA',19,null,'2*CTE1','NB_BARRE_T50',now());
</v>
      </c>
      <c r="DD16"/>
      <c r="DE16"/>
      <c r="DF16" t="str">
        <f t="shared" si="1"/>
        <v xml:space="preserve">INSERT INTO SC_SystemeProduits(RefDimension,NomSysteme,typePresta,ligne,Quantite,formule,cte1,DateModif) values (18,'FV6','MOA',19,null,'2*CTE1','NB_BARRE_T50',now());
</v>
      </c>
    </row>
    <row r="17" spans="1:110" x14ac:dyDescent="0.25">
      <c r="A17" s="12">
        <f>VLOOKUP($C17,[1]ATELIER!$A$2:$K$291,11,0)</f>
        <v>20</v>
      </c>
      <c r="B17" t="s">
        <v>298</v>
      </c>
      <c r="C17" t="s">
        <v>41</v>
      </c>
      <c r="D17" t="s">
        <v>42</v>
      </c>
      <c r="E17">
        <v>3.2</v>
      </c>
      <c r="F17" s="14" t="s">
        <v>666</v>
      </c>
      <c r="G17" s="14" t="s">
        <v>668</v>
      </c>
      <c r="H17">
        <v>4</v>
      </c>
      <c r="I17" s="14" t="s">
        <v>666</v>
      </c>
      <c r="J17" s="14" t="s">
        <v>668</v>
      </c>
      <c r="K17">
        <v>4</v>
      </c>
      <c r="L17" s="14" t="s">
        <v>666</v>
      </c>
      <c r="M17" s="14" t="s">
        <v>668</v>
      </c>
      <c r="N17">
        <v>5</v>
      </c>
      <c r="O17" s="14" t="s">
        <v>666</v>
      </c>
      <c r="P17" s="14" t="s">
        <v>668</v>
      </c>
      <c r="Q17">
        <v>6</v>
      </c>
      <c r="R17" s="14" t="s">
        <v>666</v>
      </c>
      <c r="S17" s="14" t="s">
        <v>668</v>
      </c>
      <c r="T17">
        <v>7</v>
      </c>
      <c r="U17" s="14" t="s">
        <v>666</v>
      </c>
      <c r="V17" s="14" t="s">
        <v>668</v>
      </c>
      <c r="W17">
        <v>8</v>
      </c>
      <c r="X17" s="14" t="s">
        <v>666</v>
      </c>
      <c r="Y17" s="14" t="s">
        <v>668</v>
      </c>
      <c r="Z17">
        <v>8</v>
      </c>
      <c r="AA17" s="14" t="s">
        <v>666</v>
      </c>
      <c r="AB17" s="14" t="s">
        <v>668</v>
      </c>
      <c r="AC17">
        <v>8</v>
      </c>
      <c r="AD17" s="14" t="s">
        <v>666</v>
      </c>
      <c r="AE17" s="14" t="s">
        <v>668</v>
      </c>
      <c r="AF17">
        <v>8</v>
      </c>
      <c r="AG17" s="14" t="s">
        <v>666</v>
      </c>
      <c r="AH17" s="14" t="s">
        <v>668</v>
      </c>
      <c r="AI17">
        <v>6</v>
      </c>
      <c r="AJ17" s="14" t="s">
        <v>666</v>
      </c>
      <c r="AK17" s="14" t="s">
        <v>668</v>
      </c>
      <c r="AL17">
        <v>7</v>
      </c>
      <c r="AM17" s="14" t="s">
        <v>666</v>
      </c>
      <c r="AN17" s="14" t="s">
        <v>668</v>
      </c>
      <c r="AO17">
        <v>8</v>
      </c>
      <c r="AP17" s="14" t="s">
        <v>666</v>
      </c>
      <c r="AQ17" s="14" t="s">
        <v>668</v>
      </c>
      <c r="AR17">
        <v>8</v>
      </c>
      <c r="AS17" s="14" t="s">
        <v>666</v>
      </c>
      <c r="AT17" s="14" t="s">
        <v>668</v>
      </c>
      <c r="AU17">
        <v>9</v>
      </c>
      <c r="AV17" s="14" t="s">
        <v>666</v>
      </c>
      <c r="AW17" s="14" t="s">
        <v>668</v>
      </c>
      <c r="AX17">
        <v>8</v>
      </c>
      <c r="AY17" s="14" t="s">
        <v>666</v>
      </c>
      <c r="AZ17" s="14" t="s">
        <v>668</v>
      </c>
      <c r="BA17">
        <v>8</v>
      </c>
      <c r="BB17" s="14" t="s">
        <v>666</v>
      </c>
      <c r="BC17" s="14" t="s">
        <v>668</v>
      </c>
      <c r="BD17">
        <v>10</v>
      </c>
      <c r="BE17" s="14" t="s">
        <v>666</v>
      </c>
      <c r="BF17" s="14" t="s">
        <v>668</v>
      </c>
      <c r="BG17" t="str">
        <f t="shared" si="2"/>
        <v xml:space="preserve">INSERT INTO SC_SystemeProduits(RefDimension,NomSysteme,typePresta,ligne,Quantite,formule,cte1,DateModif) values (1,'FV6','MOA',20,null,'2*CTE1','LONGUEUR',now());
</v>
      </c>
      <c r="BH17"/>
      <c r="BI17"/>
      <c r="BJ17" t="str">
        <f t="shared" si="14"/>
        <v xml:space="preserve">INSERT INTO SC_SystemeProduits(RefDimension,NomSysteme,typePresta,ligne,Quantite,formule,cte1,DateModif) values (2,'FV6','MOA',20,null,'2*CTE1','LONGUEUR',now());
</v>
      </c>
      <c r="BK17"/>
      <c r="BL17"/>
      <c r="BM17" t="str">
        <f t="shared" si="15"/>
        <v xml:space="preserve">INSERT INTO SC_SystemeProduits(RefDimension,NomSysteme,typePresta,ligne,Quantite,formule,cte1,DateModif) values (3,'FV6','MOA',20,null,'2*CTE1','LONGUEUR',now());
</v>
      </c>
      <c r="BP17" t="str">
        <f t="shared" si="16"/>
        <v xml:space="preserve">INSERT INTO SC_SystemeProduits(RefDimension,NomSysteme,typePresta,ligne,Quantite,formule,cte1,DateModif) values (4,'FV6','MOA',20,null,'2*CTE1','LONGUEUR',now());
</v>
      </c>
      <c r="BS17" t="str">
        <f t="shared" si="4"/>
        <v xml:space="preserve">INSERT INTO SC_SystemeProduits(RefDimension,NomSysteme,typePresta,ligne,Quantite,formule,cte1,DateModif) values (5,'FV6','MOA',20,null,'2*CTE1','LONGUEUR',now());
</v>
      </c>
      <c r="BV17" t="str">
        <f t="shared" si="5"/>
        <v xml:space="preserve">INSERT INTO SC_SystemeProduits(RefDimension,NomSysteme,typePresta,ligne,Quantite,formule,cte1,DateModif) values (6,'FV6','MOA',20,null,'2*CTE1','LONGUEUR',now());
</v>
      </c>
      <c r="BY17" t="str">
        <f t="shared" si="6"/>
        <v xml:space="preserve">INSERT INTO SC_SystemeProduits(RefDimension,NomSysteme,typePresta,ligne,Quantite,formule,cte1,DateModif) values (7,'FV6','MOA',20,null,'2*CTE1','LONGUEUR',now());
</v>
      </c>
      <c r="CB17" t="str">
        <f t="shared" si="7"/>
        <v xml:space="preserve">INSERT INTO SC_SystemeProduits(RefDimension,NomSysteme,typePresta,ligne,Quantite,formule,cte1,DateModif) values (8,'FV6','MOA',20,null,'2*CTE1','LONGUEUR',now());
</v>
      </c>
      <c r="CE17" t="str">
        <f t="shared" si="8"/>
        <v xml:space="preserve">INSERT INTO SC_SystemeProduits(RefDimension,NomSysteme,typePresta,ligne,Quantite,formule,cte1,DateModif) values (9,'FV6','MOA',20,null,'2*CTE1','LONGUEUR',now());
</v>
      </c>
      <c r="CH17" t="str">
        <f t="shared" si="9"/>
        <v xml:space="preserve">INSERT INTO SC_SystemeProduits(RefDimension,NomSysteme,typePresta,ligne,Quantite,formule,cte1,DateModif) values (10,'FV6','MOA',20,null,'2*CTE1','LONGUEUR',now());
</v>
      </c>
      <c r="CK17" t="str">
        <f t="shared" si="10"/>
        <v xml:space="preserve">INSERT INTO SC_SystemeProduits(RefDimension,NomSysteme,typePresta,ligne,Quantite,formule,cte1,DateModif) values (11,'FV6','MOA',20,null,'2*CTE1','LONGUEUR',now());
</v>
      </c>
      <c r="CN17" t="str">
        <f t="shared" si="11"/>
        <v xml:space="preserve">INSERT INTO SC_SystemeProduits(RefDimension,NomSysteme,typePresta,ligne,Quantite,formule,cte1,DateModif) values (12,'FV6','MOA',20,null,'2*CTE1','LONGUEUR',now());
</v>
      </c>
      <c r="CQ17" t="str">
        <f t="shared" si="12"/>
        <v xml:space="preserve">INSERT INTO SC_SystemeProduits(RefDimension,NomSysteme,typePresta,ligne,Quantite,formule,cte1,DateModif) values (13,'FV6','MOA',20,null,'2*CTE1','LONGUEUR',now());
</v>
      </c>
      <c r="CT17" t="str">
        <f t="shared" si="13"/>
        <v xml:space="preserve">INSERT INTO SC_SystemeProduits(RefDimension,NomSysteme,typePresta,ligne,Quantite,formule,cte1,DateModif) values (14,'FV6','MOA',20,null,'2*CTE1','LONGUEUR',now());
</v>
      </c>
      <c r="CW17" t="str">
        <f t="shared" si="3"/>
        <v xml:space="preserve">INSERT INTO SC_SystemeProduits(RefDimension,NomSysteme,typePresta,ligne,Quantite,formule,cte1,DateModif) values (15,'FV6','MOA',20,null,'2*CTE1','LONGUEUR',now());
</v>
      </c>
      <c r="CZ17" t="str">
        <f t="shared" si="1"/>
        <v xml:space="preserve">INSERT INTO SC_SystemeProduits(RefDimension,NomSysteme,typePresta,ligne,Quantite,formule,cte1,DateModif) values (16,'FV6','MOA',20,null,'2*CTE1','LONGUEUR',now());
</v>
      </c>
      <c r="DC17" t="str">
        <f t="shared" si="1"/>
        <v xml:space="preserve">INSERT INTO SC_SystemeProduits(RefDimension,NomSysteme,typePresta,ligne,Quantite,formule,cte1,DateModif) values (17,'FV6','MOA',20,null,'2*CTE1','LONGUEUR',now());
</v>
      </c>
      <c r="DF17" t="str">
        <f t="shared" si="1"/>
        <v xml:space="preserve">INSERT INTO SC_SystemeProduits(RefDimension,NomSysteme,typePresta,ligne,Quantite,formule,cte1,DateModif) values (18,'FV6','MOA',20,null,'2*CTE1','LONGUEUR',now());
</v>
      </c>
    </row>
    <row r="18" spans="1:110" x14ac:dyDescent="0.25">
      <c r="A18" s="12">
        <f>VLOOKUP($C18,[1]ATELIER!$A$2:$K$291,11,0)</f>
        <v>16</v>
      </c>
      <c r="B18" t="s">
        <v>298</v>
      </c>
      <c r="C18" t="s">
        <v>33</v>
      </c>
      <c r="D18" t="s">
        <v>8</v>
      </c>
      <c r="E18">
        <v>4</v>
      </c>
      <c r="H18">
        <v>4</v>
      </c>
      <c r="K18">
        <v>4</v>
      </c>
      <c r="N18">
        <v>4</v>
      </c>
      <c r="Q18">
        <v>4</v>
      </c>
      <c r="T18">
        <v>4</v>
      </c>
      <c r="W18">
        <v>4</v>
      </c>
      <c r="Z18">
        <v>4</v>
      </c>
      <c r="AC18">
        <v>4</v>
      </c>
      <c r="AF18">
        <v>4</v>
      </c>
      <c r="AI18">
        <v>4</v>
      </c>
      <c r="AL18">
        <v>4</v>
      </c>
      <c r="AO18">
        <v>4</v>
      </c>
      <c r="AR18">
        <v>4</v>
      </c>
      <c r="AU18">
        <v>4</v>
      </c>
      <c r="AX18">
        <v>4</v>
      </c>
      <c r="BA18">
        <v>4</v>
      </c>
      <c r="BD18">
        <v>4</v>
      </c>
      <c r="BG18" t="str">
        <f t="shared" si="2"/>
        <v xml:space="preserve">INSERT INTO SC_SystemeProduits(RefDimension,NomSysteme,typePresta,ligne,Quantite,formule,cte1,DateModif) values (1,'FV6','MOA',16,4,null,null,now());
</v>
      </c>
      <c r="BH18"/>
      <c r="BI18"/>
      <c r="BJ18" t="str">
        <f t="shared" si="14"/>
        <v xml:space="preserve">INSERT INTO SC_SystemeProduits(RefDimension,NomSysteme,typePresta,ligne,Quantite,formule,cte1,DateModif) values (2,'FV6','MOA',16,4,null,null,now());
</v>
      </c>
      <c r="BK18"/>
      <c r="BL18"/>
      <c r="BM18" t="str">
        <f t="shared" si="15"/>
        <v xml:space="preserve">INSERT INTO SC_SystemeProduits(RefDimension,NomSysteme,typePresta,ligne,Quantite,formule,cte1,DateModif) values (3,'FV6','MOA',16,4,null,null,now());
</v>
      </c>
      <c r="BP18" t="str">
        <f t="shared" si="16"/>
        <v xml:space="preserve">INSERT INTO SC_SystemeProduits(RefDimension,NomSysteme,typePresta,ligne,Quantite,formule,cte1,DateModif) values (4,'FV6','MOA',16,4,null,null,now());
</v>
      </c>
      <c r="BS18" t="str">
        <f t="shared" si="4"/>
        <v xml:space="preserve">INSERT INTO SC_SystemeProduits(RefDimension,NomSysteme,typePresta,ligne,Quantite,formule,cte1,DateModif) values (5,'FV6','MOA',16,4,null,null,now());
</v>
      </c>
      <c r="BV18" t="str">
        <f t="shared" si="5"/>
        <v xml:space="preserve">INSERT INTO SC_SystemeProduits(RefDimension,NomSysteme,typePresta,ligne,Quantite,formule,cte1,DateModif) values (6,'FV6','MOA',16,4,null,null,now());
</v>
      </c>
      <c r="BY18" t="str">
        <f t="shared" si="6"/>
        <v xml:space="preserve">INSERT INTO SC_SystemeProduits(RefDimension,NomSysteme,typePresta,ligne,Quantite,formule,cte1,DateModif) values (7,'FV6','MOA',16,4,null,null,now());
</v>
      </c>
      <c r="CB18" t="str">
        <f t="shared" si="7"/>
        <v xml:space="preserve">INSERT INTO SC_SystemeProduits(RefDimension,NomSysteme,typePresta,ligne,Quantite,formule,cte1,DateModif) values (8,'FV6','MOA',16,4,null,null,now());
</v>
      </c>
      <c r="CE18" t="str">
        <f t="shared" si="8"/>
        <v xml:space="preserve">INSERT INTO SC_SystemeProduits(RefDimension,NomSysteme,typePresta,ligne,Quantite,formule,cte1,DateModif) values (9,'FV6','MOA',16,4,null,null,now());
</v>
      </c>
      <c r="CH18" t="str">
        <f t="shared" si="9"/>
        <v xml:space="preserve">INSERT INTO SC_SystemeProduits(RefDimension,NomSysteme,typePresta,ligne,Quantite,formule,cte1,DateModif) values (10,'FV6','MOA',16,4,null,null,now());
</v>
      </c>
      <c r="CK18" t="str">
        <f t="shared" si="10"/>
        <v xml:space="preserve">INSERT INTO SC_SystemeProduits(RefDimension,NomSysteme,typePresta,ligne,Quantite,formule,cte1,DateModif) values (11,'FV6','MOA',16,4,null,null,now());
</v>
      </c>
      <c r="CN18" t="str">
        <f t="shared" si="11"/>
        <v xml:space="preserve">INSERT INTO SC_SystemeProduits(RefDimension,NomSysteme,typePresta,ligne,Quantite,formule,cte1,DateModif) values (12,'FV6','MOA',16,4,null,null,now());
</v>
      </c>
      <c r="CQ18" t="str">
        <f t="shared" si="12"/>
        <v xml:space="preserve">INSERT INTO SC_SystemeProduits(RefDimension,NomSysteme,typePresta,ligne,Quantite,formule,cte1,DateModif) values (13,'FV6','MOA',16,4,null,null,now());
</v>
      </c>
      <c r="CT18" t="str">
        <f t="shared" si="13"/>
        <v xml:space="preserve">INSERT INTO SC_SystemeProduits(RefDimension,NomSysteme,typePresta,ligne,Quantite,formule,cte1,DateModif) values (14,'FV6','MOA',16,4,null,null,now());
</v>
      </c>
      <c r="CW18" t="str">
        <f t="shared" si="3"/>
        <v xml:space="preserve">INSERT INTO SC_SystemeProduits(RefDimension,NomSysteme,typePresta,ligne,Quantite,formule,cte1,DateModif) values (15,'FV6','MOA',16,4,null,null,now());
</v>
      </c>
      <c r="CZ18" t="str">
        <f t="shared" si="1"/>
        <v xml:space="preserve">INSERT INTO SC_SystemeProduits(RefDimension,NomSysteme,typePresta,ligne,Quantite,formule,cte1,DateModif) values (16,'FV6','MOA',16,4,null,null,now());
</v>
      </c>
      <c r="DC18" t="str">
        <f t="shared" si="1"/>
        <v xml:space="preserve">INSERT INTO SC_SystemeProduits(RefDimension,NomSysteme,typePresta,ligne,Quantite,formule,cte1,DateModif) values (17,'FV6','MOA',16,4,null,null,now());
</v>
      </c>
      <c r="DF18" t="str">
        <f t="shared" si="1"/>
        <v xml:space="preserve">INSERT INTO SC_SystemeProduits(RefDimension,NomSysteme,typePresta,ligne,Quantite,formule,cte1,DateModif) values (18,'FV6','MOA',16,4,null,null,now());
</v>
      </c>
    </row>
    <row r="19" spans="1:110" x14ac:dyDescent="0.25">
      <c r="BG19" t="str">
        <f t="shared" si="2"/>
        <v/>
      </c>
      <c r="BH19"/>
      <c r="BI19"/>
      <c r="BJ19" t="str">
        <f t="shared" si="14"/>
        <v/>
      </c>
      <c r="BK19"/>
      <c r="BL19"/>
      <c r="BM19" t="str">
        <f t="shared" si="15"/>
        <v/>
      </c>
      <c r="BP19" t="str">
        <f t="shared" si="16"/>
        <v/>
      </c>
      <c r="BS19" t="str">
        <f t="shared" si="4"/>
        <v/>
      </c>
      <c r="BV19" t="str">
        <f t="shared" si="5"/>
        <v/>
      </c>
      <c r="BY19" t="str">
        <f t="shared" si="6"/>
        <v/>
      </c>
      <c r="CB19" t="str">
        <f t="shared" si="7"/>
        <v/>
      </c>
      <c r="CE19" t="str">
        <f t="shared" si="8"/>
        <v/>
      </c>
      <c r="CH19" t="str">
        <f t="shared" si="9"/>
        <v/>
      </c>
      <c r="CK19" t="str">
        <f t="shared" si="10"/>
        <v/>
      </c>
      <c r="CN19" t="str">
        <f t="shared" si="11"/>
        <v/>
      </c>
      <c r="CQ19" t="str">
        <f t="shared" si="12"/>
        <v/>
      </c>
      <c r="CT19" t="str">
        <f t="shared" si="13"/>
        <v/>
      </c>
      <c r="CW19" t="str">
        <f t="shared" si="3"/>
        <v/>
      </c>
      <c r="CZ19" t="str">
        <f t="shared" si="1"/>
        <v/>
      </c>
      <c r="DC19" t="str">
        <f t="shared" si="1"/>
        <v/>
      </c>
      <c r="DF19" t="str">
        <f t="shared" si="1"/>
        <v/>
      </c>
    </row>
    <row r="20" spans="1:110" x14ac:dyDescent="0.25">
      <c r="A20" s="12">
        <f>VLOOKUP($C20,[1]CHANTIER!$A$2:$K$291,11,0)</f>
        <v>41</v>
      </c>
      <c r="B20" t="s">
        <v>299</v>
      </c>
      <c r="C20" t="s">
        <v>144</v>
      </c>
      <c r="D20" t="s">
        <v>42</v>
      </c>
      <c r="E20">
        <v>8.1999999999999993</v>
      </c>
      <c r="F20" s="14" t="s">
        <v>689</v>
      </c>
      <c r="G20" s="14" t="s">
        <v>632</v>
      </c>
      <c r="H20">
        <v>10</v>
      </c>
      <c r="I20" s="14" t="s">
        <v>689</v>
      </c>
      <c r="J20" s="14" t="s">
        <v>632</v>
      </c>
      <c r="K20">
        <v>12</v>
      </c>
      <c r="L20" s="14" t="s">
        <v>689</v>
      </c>
      <c r="M20" s="14" t="s">
        <v>632</v>
      </c>
      <c r="N20">
        <v>13</v>
      </c>
      <c r="O20" s="14" t="s">
        <v>689</v>
      </c>
      <c r="P20" s="14" t="s">
        <v>632</v>
      </c>
      <c r="Q20">
        <v>14</v>
      </c>
      <c r="R20" s="14" t="s">
        <v>689</v>
      </c>
      <c r="S20" s="14" t="s">
        <v>632</v>
      </c>
      <c r="T20">
        <v>15</v>
      </c>
      <c r="U20" s="14" t="s">
        <v>689</v>
      </c>
      <c r="V20" s="14" t="s">
        <v>632</v>
      </c>
      <c r="W20">
        <v>16</v>
      </c>
      <c r="X20" s="14" t="s">
        <v>689</v>
      </c>
      <c r="Y20" s="14" t="s">
        <v>632</v>
      </c>
      <c r="Z20">
        <v>17</v>
      </c>
      <c r="AA20" s="14" t="s">
        <v>689</v>
      </c>
      <c r="AB20" s="14" t="s">
        <v>632</v>
      </c>
      <c r="AC20">
        <v>18</v>
      </c>
      <c r="AD20" s="14" t="s">
        <v>689</v>
      </c>
      <c r="AE20" s="14" t="s">
        <v>632</v>
      </c>
      <c r="AF20">
        <v>20</v>
      </c>
      <c r="AG20" s="14" t="s">
        <v>689</v>
      </c>
      <c r="AH20" s="14" t="s">
        <v>632</v>
      </c>
      <c r="AI20">
        <v>22</v>
      </c>
      <c r="AJ20" s="14" t="s">
        <v>689</v>
      </c>
      <c r="AK20" s="14" t="s">
        <v>632</v>
      </c>
      <c r="AL20">
        <v>23</v>
      </c>
      <c r="AM20" s="14" t="s">
        <v>689</v>
      </c>
      <c r="AN20" s="14" t="s">
        <v>632</v>
      </c>
      <c r="AO20">
        <v>22</v>
      </c>
      <c r="AP20" s="14" t="s">
        <v>689</v>
      </c>
      <c r="AQ20" s="14" t="s">
        <v>632</v>
      </c>
      <c r="AR20">
        <v>24</v>
      </c>
      <c r="AS20" s="14" t="s">
        <v>689</v>
      </c>
      <c r="AT20" s="14" t="s">
        <v>632</v>
      </c>
      <c r="AU20">
        <v>25</v>
      </c>
      <c r="AV20" s="14" t="s">
        <v>689</v>
      </c>
      <c r="AW20" s="14" t="s">
        <v>632</v>
      </c>
      <c r="AX20">
        <v>26</v>
      </c>
      <c r="AY20" s="14" t="s">
        <v>689</v>
      </c>
      <c r="AZ20" s="14" t="s">
        <v>632</v>
      </c>
      <c r="BA20">
        <v>28</v>
      </c>
      <c r="BB20" s="14" t="s">
        <v>689</v>
      </c>
      <c r="BC20" s="14" t="s">
        <v>632</v>
      </c>
      <c r="BD20">
        <v>26</v>
      </c>
      <c r="BE20" s="14" t="s">
        <v>689</v>
      </c>
      <c r="BF20" s="14" t="s">
        <v>632</v>
      </c>
      <c r="BG20" t="str">
        <f t="shared" si="2"/>
        <v xml:space="preserve">INSERT INTO SC_SystemeProduits(RefDimension,NomSysteme,typePresta,ligne,Quantite,formule,cte1,DateModif) values (1,'FV6','MOC',41,null,'1*CTE1','PERIMETRE',now());
</v>
      </c>
      <c r="BH20"/>
      <c r="BI20"/>
      <c r="BJ20" t="str">
        <f t="shared" si="14"/>
        <v xml:space="preserve">INSERT INTO SC_SystemeProduits(RefDimension,NomSysteme,typePresta,ligne,Quantite,formule,cte1,DateModif) values (2,'FV6','MOC',41,null,'1*CTE1','PERIMETRE',now());
</v>
      </c>
      <c r="BK20"/>
      <c r="BL20"/>
      <c r="BM20" t="str">
        <f t="shared" si="15"/>
        <v xml:space="preserve">INSERT INTO SC_SystemeProduits(RefDimension,NomSysteme,typePresta,ligne,Quantite,formule,cte1,DateModif) values (3,'FV6','MOC',41,null,'1*CTE1','PERIMETRE',now());
</v>
      </c>
      <c r="BP20" t="str">
        <f t="shared" si="16"/>
        <v xml:space="preserve">INSERT INTO SC_SystemeProduits(RefDimension,NomSysteme,typePresta,ligne,Quantite,formule,cte1,DateModif) values (4,'FV6','MOC',41,null,'1*CTE1','PERIMETRE',now());
</v>
      </c>
      <c r="BS20" t="str">
        <f t="shared" si="4"/>
        <v xml:space="preserve">INSERT INTO SC_SystemeProduits(RefDimension,NomSysteme,typePresta,ligne,Quantite,formule,cte1,DateModif) values (5,'FV6','MOC',41,null,'1*CTE1','PERIMETRE',now());
</v>
      </c>
      <c r="BV20" t="str">
        <f t="shared" si="5"/>
        <v xml:space="preserve">INSERT INTO SC_SystemeProduits(RefDimension,NomSysteme,typePresta,ligne,Quantite,formule,cte1,DateModif) values (6,'FV6','MOC',41,null,'1*CTE1','PERIMETRE',now());
</v>
      </c>
      <c r="BY20" t="str">
        <f t="shared" si="6"/>
        <v xml:space="preserve">INSERT INTO SC_SystemeProduits(RefDimension,NomSysteme,typePresta,ligne,Quantite,formule,cte1,DateModif) values (7,'FV6','MOC',41,null,'1*CTE1','PERIMETRE',now());
</v>
      </c>
      <c r="CB20" t="str">
        <f t="shared" si="7"/>
        <v xml:space="preserve">INSERT INTO SC_SystemeProduits(RefDimension,NomSysteme,typePresta,ligne,Quantite,formule,cte1,DateModif) values (8,'FV6','MOC',41,null,'1*CTE1','PERIMETRE',now());
</v>
      </c>
      <c r="CE20" t="str">
        <f t="shared" si="8"/>
        <v xml:space="preserve">INSERT INTO SC_SystemeProduits(RefDimension,NomSysteme,typePresta,ligne,Quantite,formule,cte1,DateModif) values (9,'FV6','MOC',41,null,'1*CTE1','PERIMETRE',now());
</v>
      </c>
      <c r="CH20" t="str">
        <f t="shared" si="9"/>
        <v xml:space="preserve">INSERT INTO SC_SystemeProduits(RefDimension,NomSysteme,typePresta,ligne,Quantite,formule,cte1,DateModif) values (10,'FV6','MOC',41,null,'1*CTE1','PERIMETRE',now());
</v>
      </c>
      <c r="CK20" t="str">
        <f t="shared" si="10"/>
        <v xml:space="preserve">INSERT INTO SC_SystemeProduits(RefDimension,NomSysteme,typePresta,ligne,Quantite,formule,cte1,DateModif) values (11,'FV6','MOC',41,null,'1*CTE1','PERIMETRE',now());
</v>
      </c>
      <c r="CN20" t="str">
        <f t="shared" si="11"/>
        <v xml:space="preserve">INSERT INTO SC_SystemeProduits(RefDimension,NomSysteme,typePresta,ligne,Quantite,formule,cte1,DateModif) values (12,'FV6','MOC',41,null,'1*CTE1','PERIMETRE',now());
</v>
      </c>
      <c r="CQ20" t="str">
        <f t="shared" si="12"/>
        <v xml:space="preserve">INSERT INTO SC_SystemeProduits(RefDimension,NomSysteme,typePresta,ligne,Quantite,formule,cte1,DateModif) values (13,'FV6','MOC',41,null,'1*CTE1','PERIMETRE',now());
</v>
      </c>
      <c r="CT20" t="str">
        <f t="shared" si="13"/>
        <v xml:space="preserve">INSERT INTO SC_SystemeProduits(RefDimension,NomSysteme,typePresta,ligne,Quantite,formule,cte1,DateModif) values (14,'FV6','MOC',41,null,'1*CTE1','PERIMETRE',now());
</v>
      </c>
      <c r="CW20" t="str">
        <f t="shared" si="3"/>
        <v xml:space="preserve">INSERT INTO SC_SystemeProduits(RefDimension,NomSysteme,typePresta,ligne,Quantite,formule,cte1,DateModif) values (15,'FV6','MOC',41,null,'1*CTE1','PERIMETRE',now());
</v>
      </c>
      <c r="CZ20" t="str">
        <f t="shared" ref="CZ20:CZ28" si="17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(16,'FV6','MOC',41,null,'1*CTE1','PERIMETRE',now());
</v>
      </c>
      <c r="DC20" t="str">
        <f t="shared" ref="DC20:DC28" si="18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(17,'FV6','MOC',41,null,'1*CTE1','PERIMETRE',now());
</v>
      </c>
      <c r="DF20" t="str">
        <f t="shared" ref="DF20:DF28" si="19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(18,'FV6','MOC',41,null,'1*CTE1','PERIMETRE',now());
</v>
      </c>
    </row>
    <row r="21" spans="1:110" x14ac:dyDescent="0.25">
      <c r="A21" s="12">
        <f>VLOOKUP($C21,[1]CHANTIER!$A$2:$K$291,11,0)</f>
        <v>44</v>
      </c>
      <c r="B21" t="s">
        <v>299</v>
      </c>
      <c r="C21" t="s">
        <v>149</v>
      </c>
      <c r="D21" t="s">
        <v>8</v>
      </c>
      <c r="E21">
        <v>4</v>
      </c>
      <c r="H21">
        <v>4</v>
      </c>
      <c r="K21">
        <v>4</v>
      </c>
      <c r="N21">
        <v>4</v>
      </c>
      <c r="Q21">
        <v>4</v>
      </c>
      <c r="T21">
        <v>4</v>
      </c>
      <c r="W21">
        <v>4</v>
      </c>
      <c r="Z21">
        <v>4</v>
      </c>
      <c r="AC21">
        <v>4</v>
      </c>
      <c r="AF21">
        <v>4</v>
      </c>
      <c r="AI21">
        <v>4</v>
      </c>
      <c r="AL21">
        <v>4</v>
      </c>
      <c r="AO21">
        <v>4</v>
      </c>
      <c r="AR21">
        <v>4</v>
      </c>
      <c r="AU21">
        <v>4</v>
      </c>
      <c r="AX21">
        <v>4</v>
      </c>
      <c r="BA21">
        <v>4</v>
      </c>
      <c r="BD21">
        <v>4</v>
      </c>
      <c r="BG21" t="str">
        <f t="shared" si="2"/>
        <v xml:space="preserve">INSERT INTO SC_SystemeProduits(RefDimension,NomSysteme,typePresta,ligne,Quantite,formule,cte1,DateModif) values (1,'FV6','MOC',44,4,null,null,now());
</v>
      </c>
      <c r="BH21"/>
      <c r="BI21"/>
      <c r="BJ21" t="str">
        <f t="shared" si="14"/>
        <v xml:space="preserve">INSERT INTO SC_SystemeProduits(RefDimension,NomSysteme,typePresta,ligne,Quantite,formule,cte1,DateModif) values (2,'FV6','MOC',44,4,null,null,now());
</v>
      </c>
      <c r="BK21"/>
      <c r="BL21"/>
      <c r="BM21" t="str">
        <f t="shared" si="15"/>
        <v xml:space="preserve">INSERT INTO SC_SystemeProduits(RefDimension,NomSysteme,typePresta,ligne,Quantite,formule,cte1,DateModif) values (3,'FV6','MOC',44,4,null,null,now());
</v>
      </c>
      <c r="BP21" t="str">
        <f t="shared" si="16"/>
        <v xml:space="preserve">INSERT INTO SC_SystemeProduits(RefDimension,NomSysteme,typePresta,ligne,Quantite,formule,cte1,DateModif) values (4,'FV6','MOC',44,4,null,null,now());
</v>
      </c>
      <c r="BS21" t="str">
        <f t="shared" si="4"/>
        <v xml:space="preserve">INSERT INTO SC_SystemeProduits(RefDimension,NomSysteme,typePresta,ligne,Quantite,formule,cte1,DateModif) values (5,'FV6','MOC',44,4,null,null,now());
</v>
      </c>
      <c r="BV21" t="str">
        <f t="shared" si="5"/>
        <v xml:space="preserve">INSERT INTO SC_SystemeProduits(RefDimension,NomSysteme,typePresta,ligne,Quantite,formule,cte1,DateModif) values (6,'FV6','MOC',44,4,null,null,now());
</v>
      </c>
      <c r="BY21" t="str">
        <f t="shared" si="6"/>
        <v xml:space="preserve">INSERT INTO SC_SystemeProduits(RefDimension,NomSysteme,typePresta,ligne,Quantite,formule,cte1,DateModif) values (7,'FV6','MOC',44,4,null,null,now());
</v>
      </c>
      <c r="CB21" t="str">
        <f t="shared" si="7"/>
        <v xml:space="preserve">INSERT INTO SC_SystemeProduits(RefDimension,NomSysteme,typePresta,ligne,Quantite,formule,cte1,DateModif) values (8,'FV6','MOC',44,4,null,null,now());
</v>
      </c>
      <c r="CE21" t="str">
        <f t="shared" si="8"/>
        <v xml:space="preserve">INSERT INTO SC_SystemeProduits(RefDimension,NomSysteme,typePresta,ligne,Quantite,formule,cte1,DateModif) values (9,'FV6','MOC',44,4,null,null,now());
</v>
      </c>
      <c r="CH21" t="str">
        <f t="shared" si="9"/>
        <v xml:space="preserve">INSERT INTO SC_SystemeProduits(RefDimension,NomSysteme,typePresta,ligne,Quantite,formule,cte1,DateModif) values (10,'FV6','MOC',44,4,null,null,now());
</v>
      </c>
      <c r="CK21" t="str">
        <f t="shared" si="10"/>
        <v xml:space="preserve">INSERT INTO SC_SystemeProduits(RefDimension,NomSysteme,typePresta,ligne,Quantite,formule,cte1,DateModif) values (11,'FV6','MOC',44,4,null,null,now());
</v>
      </c>
      <c r="CN21" t="str">
        <f t="shared" si="11"/>
        <v xml:space="preserve">INSERT INTO SC_SystemeProduits(RefDimension,NomSysteme,typePresta,ligne,Quantite,formule,cte1,DateModif) values (12,'FV6','MOC',44,4,null,null,now());
</v>
      </c>
      <c r="CQ21" t="str">
        <f t="shared" si="12"/>
        <v xml:space="preserve">INSERT INTO SC_SystemeProduits(RefDimension,NomSysteme,typePresta,ligne,Quantite,formule,cte1,DateModif) values (13,'FV6','MOC',44,4,null,null,now());
</v>
      </c>
      <c r="CT21" t="str">
        <f t="shared" si="13"/>
        <v xml:space="preserve">INSERT INTO SC_SystemeProduits(RefDimension,NomSysteme,typePresta,ligne,Quantite,formule,cte1,DateModif) values (14,'FV6','MOC',44,4,null,null,now());
</v>
      </c>
      <c r="CW21" t="str">
        <f t="shared" si="3"/>
        <v xml:space="preserve">INSERT INTO SC_SystemeProduits(RefDimension,NomSysteme,typePresta,ligne,Quantite,formule,cte1,DateModif) values (15,'FV6','MOC',44,4,null,null,now());
</v>
      </c>
      <c r="CZ21" t="str">
        <f t="shared" si="17"/>
        <v xml:space="preserve">INSERT INTO SC_SystemeProduits(RefDimension,NomSysteme,typePresta,ligne,Quantite,formule,cte1,DateModif) values (16,'FV6','MOC',44,4,null,null,now());
</v>
      </c>
      <c r="DC21" t="str">
        <f t="shared" si="18"/>
        <v xml:space="preserve">INSERT INTO SC_SystemeProduits(RefDimension,NomSysteme,typePresta,ligne,Quantite,formule,cte1,DateModif) values (17,'FV6','MOC',44,4,null,null,now());
</v>
      </c>
      <c r="DF21" t="str">
        <f t="shared" si="19"/>
        <v xml:space="preserve">INSERT INTO SC_SystemeProduits(RefDimension,NomSysteme,typePresta,ligne,Quantite,formule,cte1,DateModif) values (18,'FV6','MOC',44,4,null,null,now());
</v>
      </c>
    </row>
    <row r="22" spans="1:110" x14ac:dyDescent="0.25">
      <c r="A22" s="12">
        <f>VLOOKUP($C22,[1]CHANTIER!$A$2:$K$291,11,0)</f>
        <v>38</v>
      </c>
      <c r="B22" t="s">
        <v>299</v>
      </c>
      <c r="C22" t="s">
        <v>139</v>
      </c>
      <c r="D22" t="s">
        <v>42</v>
      </c>
      <c r="E22">
        <v>36.08</v>
      </c>
      <c r="F22" s="14" t="s">
        <v>698</v>
      </c>
      <c r="G22" s="14" t="s">
        <v>632</v>
      </c>
      <c r="H22">
        <v>44</v>
      </c>
      <c r="I22" s="14" t="s">
        <v>698</v>
      </c>
      <c r="J22" s="14" t="s">
        <v>632</v>
      </c>
      <c r="K22">
        <v>52.800000000000004</v>
      </c>
      <c r="L22" s="14" t="s">
        <v>698</v>
      </c>
      <c r="M22" s="14" t="s">
        <v>632</v>
      </c>
      <c r="N22">
        <v>57.2</v>
      </c>
      <c r="O22" s="14" t="s">
        <v>698</v>
      </c>
      <c r="P22" s="14" t="s">
        <v>632</v>
      </c>
      <c r="Q22">
        <v>61.600000000000009</v>
      </c>
      <c r="R22" s="14" t="s">
        <v>698</v>
      </c>
      <c r="S22" s="14" t="s">
        <v>632</v>
      </c>
      <c r="T22">
        <v>66</v>
      </c>
      <c r="U22" s="14" t="s">
        <v>698</v>
      </c>
      <c r="V22" s="14" t="s">
        <v>632</v>
      </c>
      <c r="W22">
        <v>70.400000000000006</v>
      </c>
      <c r="X22" s="14" t="s">
        <v>698</v>
      </c>
      <c r="Y22" s="14" t="s">
        <v>632</v>
      </c>
      <c r="Z22">
        <v>74.800000000000011</v>
      </c>
      <c r="AA22" s="14" t="s">
        <v>698</v>
      </c>
      <c r="AB22" s="14" t="s">
        <v>632</v>
      </c>
      <c r="AC22">
        <v>79.2</v>
      </c>
      <c r="AD22" s="14" t="s">
        <v>698</v>
      </c>
      <c r="AE22" s="14" t="s">
        <v>632</v>
      </c>
      <c r="AF22">
        <v>88</v>
      </c>
      <c r="AG22" s="14" t="s">
        <v>698</v>
      </c>
      <c r="AH22" s="14" t="s">
        <v>632</v>
      </c>
      <c r="AI22">
        <v>96.800000000000011</v>
      </c>
      <c r="AJ22" s="14" t="s">
        <v>698</v>
      </c>
      <c r="AK22" s="14" t="s">
        <v>632</v>
      </c>
      <c r="AL22">
        <v>101.2</v>
      </c>
      <c r="AM22" s="14" t="s">
        <v>698</v>
      </c>
      <c r="AN22" s="14" t="s">
        <v>632</v>
      </c>
      <c r="AO22">
        <v>96.800000000000011</v>
      </c>
      <c r="AP22" s="14" t="s">
        <v>698</v>
      </c>
      <c r="AQ22" s="14" t="s">
        <v>632</v>
      </c>
      <c r="AR22">
        <v>105.60000000000001</v>
      </c>
      <c r="AS22" s="14" t="s">
        <v>698</v>
      </c>
      <c r="AT22" s="14" t="s">
        <v>632</v>
      </c>
      <c r="AU22">
        <v>110.00000000000001</v>
      </c>
      <c r="AV22" s="14" t="s">
        <v>698</v>
      </c>
      <c r="AW22" s="14" t="s">
        <v>632</v>
      </c>
      <c r="AX22">
        <v>114.4</v>
      </c>
      <c r="AY22" s="14" t="s">
        <v>698</v>
      </c>
      <c r="AZ22" s="14" t="s">
        <v>632</v>
      </c>
      <c r="BA22">
        <v>123.20000000000002</v>
      </c>
      <c r="BB22" s="14" t="s">
        <v>698</v>
      </c>
      <c r="BC22" s="14" t="s">
        <v>632</v>
      </c>
      <c r="BD22">
        <v>114.4</v>
      </c>
      <c r="BE22" s="14" t="s">
        <v>698</v>
      </c>
      <c r="BF22" s="14" t="s">
        <v>632</v>
      </c>
      <c r="BG22" t="str">
        <f t="shared" si="2"/>
        <v xml:space="preserve">INSERT INTO SC_SystemeProduits(RefDimension,NomSysteme,typePresta,ligne,Quantite,formule,cte1,DateModif) values (1,'FV6','MOC',38,null,'4.4*CTE1','PERIMETRE',now());
</v>
      </c>
      <c r="BH22"/>
      <c r="BI22"/>
      <c r="BJ22" t="str">
        <f t="shared" si="14"/>
        <v xml:space="preserve">INSERT INTO SC_SystemeProduits(RefDimension,NomSysteme,typePresta,ligne,Quantite,formule,cte1,DateModif) values (2,'FV6','MOC',38,null,'4.4*CTE1','PERIMETRE',now());
</v>
      </c>
      <c r="BK22"/>
      <c r="BL22"/>
      <c r="BM22" t="str">
        <f t="shared" si="15"/>
        <v xml:space="preserve">INSERT INTO SC_SystemeProduits(RefDimension,NomSysteme,typePresta,ligne,Quantite,formule,cte1,DateModif) values (3,'FV6','MOC',38,null,'4.4*CTE1','PERIMETRE',now());
</v>
      </c>
      <c r="BP22" t="str">
        <f t="shared" si="16"/>
        <v xml:space="preserve">INSERT INTO SC_SystemeProduits(RefDimension,NomSysteme,typePresta,ligne,Quantite,formule,cte1,DateModif) values (4,'FV6','MOC',38,null,'4.4*CTE1','PERIMETRE',now());
</v>
      </c>
      <c r="BS22" t="str">
        <f t="shared" si="4"/>
        <v xml:space="preserve">INSERT INTO SC_SystemeProduits(RefDimension,NomSysteme,typePresta,ligne,Quantite,formule,cte1,DateModif) values (5,'FV6','MOC',38,null,'4.4*CTE1','PERIMETRE',now());
</v>
      </c>
      <c r="BV22" t="str">
        <f t="shared" si="5"/>
        <v xml:space="preserve">INSERT INTO SC_SystemeProduits(RefDimension,NomSysteme,typePresta,ligne,Quantite,formule,cte1,DateModif) values (6,'FV6','MOC',38,null,'4.4*CTE1','PERIMETRE',now());
</v>
      </c>
      <c r="BY22" t="str">
        <f t="shared" si="6"/>
        <v xml:space="preserve">INSERT INTO SC_SystemeProduits(RefDimension,NomSysteme,typePresta,ligne,Quantite,formule,cte1,DateModif) values (7,'FV6','MOC',38,null,'4.4*CTE1','PERIMETRE',now());
</v>
      </c>
      <c r="CB22" t="str">
        <f t="shared" si="7"/>
        <v xml:space="preserve">INSERT INTO SC_SystemeProduits(RefDimension,NomSysteme,typePresta,ligne,Quantite,formule,cte1,DateModif) values (8,'FV6','MOC',38,null,'4.4*CTE1','PERIMETRE',now());
</v>
      </c>
      <c r="CE22" t="str">
        <f t="shared" si="8"/>
        <v xml:space="preserve">INSERT INTO SC_SystemeProduits(RefDimension,NomSysteme,typePresta,ligne,Quantite,formule,cte1,DateModif) values (9,'FV6','MOC',38,null,'4.4*CTE1','PERIMETRE',now());
</v>
      </c>
      <c r="CH22" t="str">
        <f t="shared" si="9"/>
        <v xml:space="preserve">INSERT INTO SC_SystemeProduits(RefDimension,NomSysteme,typePresta,ligne,Quantite,formule,cte1,DateModif) values (10,'FV6','MOC',38,null,'4.4*CTE1','PERIMETRE',now());
</v>
      </c>
      <c r="CK22" t="str">
        <f t="shared" si="10"/>
        <v xml:space="preserve">INSERT INTO SC_SystemeProduits(RefDimension,NomSysteme,typePresta,ligne,Quantite,formule,cte1,DateModif) values (11,'FV6','MOC',38,null,'4.4*CTE1','PERIMETRE',now());
</v>
      </c>
      <c r="CN22" t="str">
        <f t="shared" si="11"/>
        <v xml:space="preserve">INSERT INTO SC_SystemeProduits(RefDimension,NomSysteme,typePresta,ligne,Quantite,formule,cte1,DateModif) values (12,'FV6','MOC',38,null,'4.4*CTE1','PERIMETRE',now());
</v>
      </c>
      <c r="CQ22" t="str">
        <f t="shared" si="12"/>
        <v xml:space="preserve">INSERT INTO SC_SystemeProduits(RefDimension,NomSysteme,typePresta,ligne,Quantite,formule,cte1,DateModif) values (13,'FV6','MOC',38,null,'4.4*CTE1','PERIMETRE',now());
</v>
      </c>
      <c r="CT22" t="str">
        <f t="shared" si="13"/>
        <v xml:space="preserve">INSERT INTO SC_SystemeProduits(RefDimension,NomSysteme,typePresta,ligne,Quantite,formule,cte1,DateModif) values (14,'FV6','MOC',38,null,'4.4*CTE1','PERIMETRE',now());
</v>
      </c>
      <c r="CW22" t="str">
        <f t="shared" si="3"/>
        <v xml:space="preserve">INSERT INTO SC_SystemeProduits(RefDimension,NomSysteme,typePresta,ligne,Quantite,formule,cte1,DateModif) values (15,'FV6','MOC',38,null,'4.4*CTE1','PERIMETRE',now());
</v>
      </c>
      <c r="CZ22" t="str">
        <f t="shared" si="17"/>
        <v xml:space="preserve">INSERT INTO SC_SystemeProduits(RefDimension,NomSysteme,typePresta,ligne,Quantite,formule,cte1,DateModif) values (16,'FV6','MOC',38,null,'4.4*CTE1','PERIMETRE',now());
</v>
      </c>
      <c r="DC22" t="str">
        <f t="shared" si="18"/>
        <v xml:space="preserve">INSERT INTO SC_SystemeProduits(RefDimension,NomSysteme,typePresta,ligne,Quantite,formule,cte1,DateModif) values (17,'FV6','MOC',38,null,'4.4*CTE1','PERIMETRE',now());
</v>
      </c>
      <c r="DF22" t="str">
        <f t="shared" si="19"/>
        <v xml:space="preserve">INSERT INTO SC_SystemeProduits(RefDimension,NomSysteme,typePresta,ligne,Quantite,formule,cte1,DateModif) values (18,'FV6','MOC',38,null,'4.4*CTE1','PERIMETRE',now());
</v>
      </c>
    </row>
    <row r="23" spans="1:110" x14ac:dyDescent="0.25">
      <c r="A23" s="12">
        <f>VLOOKUP($C23,[1]CHANTIER!$A$2:$K$291,11,0)</f>
        <v>40</v>
      </c>
      <c r="B23" t="s">
        <v>299</v>
      </c>
      <c r="C23" t="s">
        <v>142</v>
      </c>
      <c r="D23" t="s">
        <v>42</v>
      </c>
      <c r="E23">
        <v>8.5</v>
      </c>
      <c r="F23" s="14" t="s">
        <v>665</v>
      </c>
      <c r="G23" s="14" t="s">
        <v>632</v>
      </c>
      <c r="H23">
        <v>10.3</v>
      </c>
      <c r="I23" s="14" t="s">
        <v>665</v>
      </c>
      <c r="J23" s="14" t="s">
        <v>632</v>
      </c>
      <c r="K23">
        <v>12.3</v>
      </c>
      <c r="L23" s="14" t="s">
        <v>665</v>
      </c>
      <c r="M23" s="14" t="s">
        <v>632</v>
      </c>
      <c r="N23">
        <v>13.3</v>
      </c>
      <c r="O23" s="14" t="s">
        <v>665</v>
      </c>
      <c r="P23" s="14" t="s">
        <v>632</v>
      </c>
      <c r="Q23">
        <v>14.3</v>
      </c>
      <c r="R23" s="14" t="s">
        <v>665</v>
      </c>
      <c r="S23" s="14" t="s">
        <v>632</v>
      </c>
      <c r="T23">
        <v>15.3</v>
      </c>
      <c r="U23" s="14" t="s">
        <v>665</v>
      </c>
      <c r="V23" s="14" t="s">
        <v>632</v>
      </c>
      <c r="W23">
        <v>16.3</v>
      </c>
      <c r="X23" s="14" t="s">
        <v>665</v>
      </c>
      <c r="Y23" s="14" t="s">
        <v>632</v>
      </c>
      <c r="Z23">
        <v>17.3</v>
      </c>
      <c r="AA23" s="14" t="s">
        <v>665</v>
      </c>
      <c r="AB23" s="14" t="s">
        <v>632</v>
      </c>
      <c r="AC23">
        <v>18.3</v>
      </c>
      <c r="AD23" s="14" t="s">
        <v>665</v>
      </c>
      <c r="AE23" s="14" t="s">
        <v>632</v>
      </c>
      <c r="AF23">
        <v>20.3</v>
      </c>
      <c r="AG23" s="14" t="s">
        <v>665</v>
      </c>
      <c r="AH23" s="14" t="s">
        <v>632</v>
      </c>
      <c r="AI23">
        <v>22.3</v>
      </c>
      <c r="AJ23" s="14" t="s">
        <v>665</v>
      </c>
      <c r="AK23" s="14" t="s">
        <v>632</v>
      </c>
      <c r="AL23">
        <v>23.3</v>
      </c>
      <c r="AM23" s="14" t="s">
        <v>665</v>
      </c>
      <c r="AN23" s="14" t="s">
        <v>632</v>
      </c>
      <c r="AO23">
        <v>22.3</v>
      </c>
      <c r="AP23" s="14" t="s">
        <v>665</v>
      </c>
      <c r="AQ23" s="14" t="s">
        <v>632</v>
      </c>
      <c r="AR23">
        <v>24.3</v>
      </c>
      <c r="AS23" s="14" t="s">
        <v>665</v>
      </c>
      <c r="AT23" s="14" t="s">
        <v>632</v>
      </c>
      <c r="AU23">
        <v>25.3</v>
      </c>
      <c r="AV23" s="14" t="s">
        <v>665</v>
      </c>
      <c r="AW23" s="14" t="s">
        <v>632</v>
      </c>
      <c r="AX23">
        <v>26.3</v>
      </c>
      <c r="AY23" s="14" t="s">
        <v>665</v>
      </c>
      <c r="AZ23" s="14" t="s">
        <v>632</v>
      </c>
      <c r="BA23">
        <v>28.3</v>
      </c>
      <c r="BB23" s="14" t="s">
        <v>665</v>
      </c>
      <c r="BC23" s="14" t="s">
        <v>632</v>
      </c>
      <c r="BD23">
        <v>26.3</v>
      </c>
      <c r="BE23" s="14" t="s">
        <v>665</v>
      </c>
      <c r="BF23" s="14" t="s">
        <v>632</v>
      </c>
      <c r="BG23" t="str">
        <f t="shared" si="2"/>
        <v xml:space="preserve">INSERT INTO SC_SystemeProduits(RefDimension,NomSysteme,typePresta,ligne,Quantite,formule,cte1,DateModif) values (1,'FV6','MOC',40,null,'CTE1+0.3','PERIMETRE',now());
</v>
      </c>
      <c r="BH23"/>
      <c r="BI23"/>
      <c r="BJ23" t="str">
        <f t="shared" si="14"/>
        <v xml:space="preserve">INSERT INTO SC_SystemeProduits(RefDimension,NomSysteme,typePresta,ligne,Quantite,formule,cte1,DateModif) values (2,'FV6','MOC',40,null,'CTE1+0.3','PERIMETRE',now());
</v>
      </c>
      <c r="BK23"/>
      <c r="BL23"/>
      <c r="BM23" t="str">
        <f t="shared" si="15"/>
        <v xml:space="preserve">INSERT INTO SC_SystemeProduits(RefDimension,NomSysteme,typePresta,ligne,Quantite,formule,cte1,DateModif) values (3,'FV6','MOC',40,null,'CTE1+0.3','PERIMETRE',now());
</v>
      </c>
      <c r="BP23" t="str">
        <f t="shared" si="16"/>
        <v xml:space="preserve">INSERT INTO SC_SystemeProduits(RefDimension,NomSysteme,typePresta,ligne,Quantite,formule,cte1,DateModif) values (4,'FV6','MOC',40,null,'CTE1+0.3','PERIMETRE',now());
</v>
      </c>
      <c r="BS23" t="str">
        <f t="shared" si="4"/>
        <v xml:space="preserve">INSERT INTO SC_SystemeProduits(RefDimension,NomSysteme,typePresta,ligne,Quantite,formule,cte1,DateModif) values (5,'FV6','MOC',40,null,'CTE1+0.3','PERIMETRE',now());
</v>
      </c>
      <c r="BV23" t="str">
        <f t="shared" si="5"/>
        <v xml:space="preserve">INSERT INTO SC_SystemeProduits(RefDimension,NomSysteme,typePresta,ligne,Quantite,formule,cte1,DateModif) values (6,'FV6','MOC',40,null,'CTE1+0.3','PERIMETRE',now());
</v>
      </c>
      <c r="BY23" t="str">
        <f t="shared" si="6"/>
        <v xml:space="preserve">INSERT INTO SC_SystemeProduits(RefDimension,NomSysteme,typePresta,ligne,Quantite,formule,cte1,DateModif) values (7,'FV6','MOC',40,null,'CTE1+0.3','PERIMETRE',now());
</v>
      </c>
      <c r="CB23" t="str">
        <f t="shared" si="7"/>
        <v xml:space="preserve">INSERT INTO SC_SystemeProduits(RefDimension,NomSysteme,typePresta,ligne,Quantite,formule,cte1,DateModif) values (8,'FV6','MOC',40,null,'CTE1+0.3','PERIMETRE',now());
</v>
      </c>
      <c r="CE23" t="str">
        <f t="shared" si="8"/>
        <v xml:space="preserve">INSERT INTO SC_SystemeProduits(RefDimension,NomSysteme,typePresta,ligne,Quantite,formule,cte1,DateModif) values (9,'FV6','MOC',40,null,'CTE1+0.3','PERIMETRE',now());
</v>
      </c>
      <c r="CH23" t="str">
        <f t="shared" si="9"/>
        <v xml:space="preserve">INSERT INTO SC_SystemeProduits(RefDimension,NomSysteme,typePresta,ligne,Quantite,formule,cte1,DateModif) values (10,'FV6','MOC',40,null,'CTE1+0.3','PERIMETRE',now());
</v>
      </c>
      <c r="CK23" t="str">
        <f t="shared" si="10"/>
        <v xml:space="preserve">INSERT INTO SC_SystemeProduits(RefDimension,NomSysteme,typePresta,ligne,Quantite,formule,cte1,DateModif) values (11,'FV6','MOC',40,null,'CTE1+0.3','PERIMETRE',now());
</v>
      </c>
      <c r="CN23" t="str">
        <f t="shared" si="11"/>
        <v xml:space="preserve">INSERT INTO SC_SystemeProduits(RefDimension,NomSysteme,typePresta,ligne,Quantite,formule,cte1,DateModif) values (12,'FV6','MOC',40,null,'CTE1+0.3','PERIMETRE',now());
</v>
      </c>
      <c r="CQ23" t="str">
        <f t="shared" si="12"/>
        <v xml:space="preserve">INSERT INTO SC_SystemeProduits(RefDimension,NomSysteme,typePresta,ligne,Quantite,formule,cte1,DateModif) values (13,'FV6','MOC',40,null,'CTE1+0.3','PERIMETRE',now());
</v>
      </c>
      <c r="CT23" t="str">
        <f t="shared" si="13"/>
        <v xml:space="preserve">INSERT INTO SC_SystemeProduits(RefDimension,NomSysteme,typePresta,ligne,Quantite,formule,cte1,DateModif) values (14,'FV6','MOC',40,null,'CTE1+0.3','PERIMETRE',now());
</v>
      </c>
      <c r="CW23" t="str">
        <f t="shared" si="3"/>
        <v xml:space="preserve">INSERT INTO SC_SystemeProduits(RefDimension,NomSysteme,typePresta,ligne,Quantite,formule,cte1,DateModif) values (15,'FV6','MOC',40,null,'CTE1+0.3','PERIMETRE',now());
</v>
      </c>
      <c r="CZ23" t="str">
        <f t="shared" si="17"/>
        <v xml:space="preserve">INSERT INTO SC_SystemeProduits(RefDimension,NomSysteme,typePresta,ligne,Quantite,formule,cte1,DateModif) values (16,'FV6','MOC',40,null,'CTE1+0.3','PERIMETRE',now());
</v>
      </c>
      <c r="DC23" t="str">
        <f t="shared" si="18"/>
        <v xml:space="preserve">INSERT INTO SC_SystemeProduits(RefDimension,NomSysteme,typePresta,ligne,Quantite,formule,cte1,DateModif) values (17,'FV6','MOC',40,null,'CTE1+0.3','PERIMETRE',now());
</v>
      </c>
      <c r="DF23" t="str">
        <f t="shared" si="19"/>
        <v xml:space="preserve">INSERT INTO SC_SystemeProduits(RefDimension,NomSysteme,typePresta,ligne,Quantite,formule,cte1,DateModif) values (18,'FV6','MOC',40,null,'CTE1+0.3','PERIMETRE',now());
</v>
      </c>
    </row>
    <row r="24" spans="1:110" x14ac:dyDescent="0.25">
      <c r="A24" s="12">
        <f>VLOOKUP($C24,[1]CHANTIER!$A$2:$K$291,11,0)</f>
        <v>64</v>
      </c>
      <c r="B24" t="s">
        <v>299</v>
      </c>
      <c r="C24" t="s">
        <v>182</v>
      </c>
      <c r="D24" t="s">
        <v>42</v>
      </c>
      <c r="E24">
        <v>8.5</v>
      </c>
      <c r="F24" s="14" t="s">
        <v>665</v>
      </c>
      <c r="G24" s="14" t="s">
        <v>632</v>
      </c>
      <c r="H24">
        <v>10.3</v>
      </c>
      <c r="I24" s="14" t="s">
        <v>665</v>
      </c>
      <c r="J24" s="14" t="s">
        <v>632</v>
      </c>
      <c r="K24">
        <v>12.3</v>
      </c>
      <c r="L24" s="14" t="s">
        <v>665</v>
      </c>
      <c r="M24" s="14" t="s">
        <v>632</v>
      </c>
      <c r="N24">
        <v>13.3</v>
      </c>
      <c r="O24" s="14" t="s">
        <v>665</v>
      </c>
      <c r="P24" s="14" t="s">
        <v>632</v>
      </c>
      <c r="Q24">
        <v>14.3</v>
      </c>
      <c r="R24" s="14" t="s">
        <v>665</v>
      </c>
      <c r="S24" s="14" t="s">
        <v>632</v>
      </c>
      <c r="T24">
        <v>15.3</v>
      </c>
      <c r="U24" s="14" t="s">
        <v>665</v>
      </c>
      <c r="V24" s="14" t="s">
        <v>632</v>
      </c>
      <c r="W24">
        <v>16.3</v>
      </c>
      <c r="X24" s="14" t="s">
        <v>665</v>
      </c>
      <c r="Y24" s="14" t="s">
        <v>632</v>
      </c>
      <c r="Z24">
        <v>17.3</v>
      </c>
      <c r="AA24" s="14" t="s">
        <v>665</v>
      </c>
      <c r="AB24" s="14" t="s">
        <v>632</v>
      </c>
      <c r="AC24">
        <v>18.3</v>
      </c>
      <c r="AD24" s="14" t="s">
        <v>665</v>
      </c>
      <c r="AE24" s="14" t="s">
        <v>632</v>
      </c>
      <c r="AF24">
        <v>0</v>
      </c>
      <c r="AG24" s="14" t="s">
        <v>665</v>
      </c>
      <c r="AH24" s="14" t="s">
        <v>632</v>
      </c>
      <c r="AI24">
        <v>0</v>
      </c>
      <c r="AJ24" s="14" t="s">
        <v>665</v>
      </c>
      <c r="AK24" s="14" t="s">
        <v>632</v>
      </c>
      <c r="AL24">
        <v>0</v>
      </c>
      <c r="AM24" s="14" t="s">
        <v>665</v>
      </c>
      <c r="AN24" s="14" t="s">
        <v>632</v>
      </c>
      <c r="AO24">
        <v>0</v>
      </c>
      <c r="AP24" s="14" t="s">
        <v>665</v>
      </c>
      <c r="AQ24" s="14" t="s">
        <v>632</v>
      </c>
      <c r="AR24">
        <v>0</v>
      </c>
      <c r="AS24" s="14" t="s">
        <v>665</v>
      </c>
      <c r="AT24" s="14" t="s">
        <v>632</v>
      </c>
      <c r="AU24">
        <v>0</v>
      </c>
      <c r="AV24" s="14" t="s">
        <v>665</v>
      </c>
      <c r="AW24" s="14" t="s">
        <v>632</v>
      </c>
      <c r="AX24">
        <v>0</v>
      </c>
      <c r="AY24" s="14" t="s">
        <v>665</v>
      </c>
      <c r="AZ24" s="14" t="s">
        <v>632</v>
      </c>
      <c r="BA24">
        <v>0</v>
      </c>
      <c r="BB24" s="14" t="s">
        <v>665</v>
      </c>
      <c r="BC24" s="14" t="s">
        <v>632</v>
      </c>
      <c r="BD24">
        <v>0</v>
      </c>
      <c r="BE24" s="14" t="s">
        <v>665</v>
      </c>
      <c r="BF24" s="14" t="s">
        <v>632</v>
      </c>
      <c r="BG24" t="str">
        <f t="shared" si="2"/>
        <v xml:space="preserve">INSERT INTO SC_SystemeProduits(RefDimension,NomSysteme,typePresta,ligne,Quantite,formule,cte1,DateModif) values (1,'FV6','MOC',64,null,'CTE1+0.3','PERIMETRE',now());
</v>
      </c>
      <c r="BH24"/>
      <c r="BI24"/>
      <c r="BJ24" t="str">
        <f t="shared" si="14"/>
        <v xml:space="preserve">INSERT INTO SC_SystemeProduits(RefDimension,NomSysteme,typePresta,ligne,Quantite,formule,cte1,DateModif) values (2,'FV6','MOC',64,null,'CTE1+0.3','PERIMETRE',now());
</v>
      </c>
      <c r="BK24"/>
      <c r="BL24"/>
      <c r="BM24" t="str">
        <f t="shared" si="15"/>
        <v xml:space="preserve">INSERT INTO SC_SystemeProduits(RefDimension,NomSysteme,typePresta,ligne,Quantite,formule,cte1,DateModif) values (3,'FV6','MOC',64,null,'CTE1+0.3','PERIMETRE',now());
</v>
      </c>
      <c r="BP24" t="str">
        <f t="shared" si="16"/>
        <v xml:space="preserve">INSERT INTO SC_SystemeProduits(RefDimension,NomSysteme,typePresta,ligne,Quantite,formule,cte1,DateModif) values (4,'FV6','MOC',64,null,'CTE1+0.3','PERIMETRE',now());
</v>
      </c>
      <c r="BS24" t="str">
        <f t="shared" si="4"/>
        <v xml:space="preserve">INSERT INTO SC_SystemeProduits(RefDimension,NomSysteme,typePresta,ligne,Quantite,formule,cte1,DateModif) values (5,'FV6','MOC',64,null,'CTE1+0.3','PERIMETRE',now());
</v>
      </c>
      <c r="BV24" t="str">
        <f t="shared" si="5"/>
        <v xml:space="preserve">INSERT INTO SC_SystemeProduits(RefDimension,NomSysteme,typePresta,ligne,Quantite,formule,cte1,DateModif) values (6,'FV6','MOC',64,null,'CTE1+0.3','PERIMETRE',now());
</v>
      </c>
      <c r="BY24" t="str">
        <f t="shared" si="6"/>
        <v xml:space="preserve">INSERT INTO SC_SystemeProduits(RefDimension,NomSysteme,typePresta,ligne,Quantite,formule,cte1,DateModif) values (7,'FV6','MOC',64,null,'CTE1+0.3','PERIMETRE',now());
</v>
      </c>
      <c r="CB24" t="str">
        <f t="shared" si="7"/>
        <v xml:space="preserve">INSERT INTO SC_SystemeProduits(RefDimension,NomSysteme,typePresta,ligne,Quantite,formule,cte1,DateModif) values (8,'FV6','MOC',64,null,'CTE1+0.3','PERIMETRE',now());
</v>
      </c>
      <c r="CE24" t="str">
        <f t="shared" si="8"/>
        <v xml:space="preserve">INSERT INTO SC_SystemeProduits(RefDimension,NomSysteme,typePresta,ligne,Quantite,formule,cte1,DateModif) values (9,'FV6','MOC',64,null,'CTE1+0.3','PERIMETRE',now());
</v>
      </c>
      <c r="CH24" t="str">
        <f t="shared" si="9"/>
        <v xml:space="preserve">INSERT INTO SC_SystemeProduits(RefDimension,NomSysteme,typePresta,ligne,Quantite,formule,cte1,DateModif) values (10,'FV6','MOC',64,null,'CTE1+0.3','PERIMETRE',now());
</v>
      </c>
      <c r="CK24" t="str">
        <f t="shared" si="10"/>
        <v xml:space="preserve">INSERT INTO SC_SystemeProduits(RefDimension,NomSysteme,typePresta,ligne,Quantite,formule,cte1,DateModif) values (11,'FV6','MOC',64,null,'CTE1+0.3','PERIMETRE',now());
</v>
      </c>
      <c r="CN24" t="str">
        <f t="shared" si="11"/>
        <v xml:space="preserve">INSERT INTO SC_SystemeProduits(RefDimension,NomSysteme,typePresta,ligne,Quantite,formule,cte1,DateModif) values (12,'FV6','MOC',64,null,'CTE1+0.3','PERIMETRE',now());
</v>
      </c>
      <c r="CQ24" t="str">
        <f t="shared" si="12"/>
        <v xml:space="preserve">INSERT INTO SC_SystemeProduits(RefDimension,NomSysteme,typePresta,ligne,Quantite,formule,cte1,DateModif) values (13,'FV6','MOC',64,null,'CTE1+0.3','PERIMETRE',now());
</v>
      </c>
      <c r="CT24" t="str">
        <f t="shared" si="13"/>
        <v xml:space="preserve">INSERT INTO SC_SystemeProduits(RefDimension,NomSysteme,typePresta,ligne,Quantite,formule,cte1,DateModif) values (14,'FV6','MOC',64,null,'CTE1+0.3','PERIMETRE',now());
</v>
      </c>
      <c r="CW24" t="str">
        <f t="shared" si="3"/>
        <v xml:space="preserve">INSERT INTO SC_SystemeProduits(RefDimension,NomSysteme,typePresta,ligne,Quantite,formule,cte1,DateModif) values (15,'FV6','MOC',64,null,'CTE1+0.3','PERIMETRE',now());
</v>
      </c>
      <c r="CZ24" t="str">
        <f t="shared" si="17"/>
        <v xml:space="preserve">INSERT INTO SC_SystemeProduits(RefDimension,NomSysteme,typePresta,ligne,Quantite,formule,cte1,DateModif) values (16,'FV6','MOC',64,null,'CTE1+0.3','PERIMETRE',now());
</v>
      </c>
      <c r="DC24" t="str">
        <f t="shared" si="18"/>
        <v xml:space="preserve">INSERT INTO SC_SystemeProduits(RefDimension,NomSysteme,typePresta,ligne,Quantite,formule,cte1,DateModif) values (17,'FV6','MOC',64,null,'CTE1+0.3','PERIMETRE',now());
</v>
      </c>
      <c r="DF24" t="str">
        <f t="shared" si="19"/>
        <v xml:space="preserve">INSERT INTO SC_SystemeProduits(RefDimension,NomSysteme,typePresta,ligne,Quantite,formule,cte1,DateModif) values (18,'FV6','MOC',64,null,'CTE1+0.3','PERIMETRE',now());
</v>
      </c>
    </row>
    <row r="25" spans="1:110" x14ac:dyDescent="0.25">
      <c r="A25" s="12">
        <f>VLOOKUP($C25,[1]CHANTIER!$A$2:$K$291,11,0)</f>
        <v>39</v>
      </c>
      <c r="B25" t="s">
        <v>299</v>
      </c>
      <c r="C25" t="s">
        <v>140</v>
      </c>
      <c r="D25" t="s">
        <v>42</v>
      </c>
      <c r="E25">
        <v>2.5</v>
      </c>
      <c r="H25">
        <v>3</v>
      </c>
      <c r="K25">
        <v>4</v>
      </c>
      <c r="N25">
        <v>4</v>
      </c>
      <c r="Q25">
        <v>4</v>
      </c>
      <c r="T25">
        <v>4</v>
      </c>
      <c r="W25">
        <v>4</v>
      </c>
      <c r="Z25">
        <v>4.5</v>
      </c>
      <c r="AC25">
        <v>5</v>
      </c>
      <c r="AF25">
        <v>6</v>
      </c>
      <c r="AI25">
        <v>8</v>
      </c>
      <c r="AL25">
        <v>8</v>
      </c>
      <c r="AO25">
        <v>7</v>
      </c>
      <c r="AR25">
        <v>8</v>
      </c>
      <c r="AU25">
        <v>8</v>
      </c>
      <c r="AX25">
        <v>9</v>
      </c>
      <c r="BA25">
        <v>10</v>
      </c>
      <c r="BD25">
        <v>8</v>
      </c>
      <c r="BG25" t="str">
        <f t="shared" si="2"/>
        <v xml:space="preserve">INSERT INTO SC_SystemeProduits(RefDimension,NomSysteme,typePresta,ligne,Quantite,formule,cte1,DateModif) values (1,'FV6','MOC',39,2.5,null,null,now());
</v>
      </c>
      <c r="BH25"/>
      <c r="BI25"/>
      <c r="BJ25" t="str">
        <f t="shared" si="14"/>
        <v xml:space="preserve">INSERT INTO SC_SystemeProduits(RefDimension,NomSysteme,typePresta,ligne,Quantite,formule,cte1,DateModif) values (2,'FV6','MOC',39,3,null,null,now());
</v>
      </c>
      <c r="BK25"/>
      <c r="BL25"/>
      <c r="BM25" t="str">
        <f t="shared" si="15"/>
        <v xml:space="preserve">INSERT INTO SC_SystemeProduits(RefDimension,NomSysteme,typePresta,ligne,Quantite,formule,cte1,DateModif) values (3,'FV6','MOC',39,4,null,null,now());
</v>
      </c>
      <c r="BP25" t="str">
        <f t="shared" si="16"/>
        <v xml:space="preserve">INSERT INTO SC_SystemeProduits(RefDimension,NomSysteme,typePresta,ligne,Quantite,formule,cte1,DateModif) values (4,'FV6','MOC',39,4,null,null,now());
</v>
      </c>
      <c r="BS25" t="str">
        <f t="shared" si="4"/>
        <v xml:space="preserve">INSERT INTO SC_SystemeProduits(RefDimension,NomSysteme,typePresta,ligne,Quantite,formule,cte1,DateModif) values (5,'FV6','MOC',39,4,null,null,now());
</v>
      </c>
      <c r="BV25" t="str">
        <f t="shared" si="5"/>
        <v xml:space="preserve">INSERT INTO SC_SystemeProduits(RefDimension,NomSysteme,typePresta,ligne,Quantite,formule,cte1,DateModif) values (6,'FV6','MOC',39,4,null,null,now());
</v>
      </c>
      <c r="BY25" t="str">
        <f t="shared" si="6"/>
        <v xml:space="preserve">INSERT INTO SC_SystemeProduits(RefDimension,NomSysteme,typePresta,ligne,Quantite,formule,cte1,DateModif) values (7,'FV6','MOC',39,4,null,null,now());
</v>
      </c>
      <c r="CB25" t="str">
        <f t="shared" si="7"/>
        <v xml:space="preserve">INSERT INTO SC_SystemeProduits(RefDimension,NomSysteme,typePresta,ligne,Quantite,formule,cte1,DateModif) values (8,'FV6','MOC',39,4.5,null,null,now());
</v>
      </c>
      <c r="CE25" t="str">
        <f t="shared" si="8"/>
        <v xml:space="preserve">INSERT INTO SC_SystemeProduits(RefDimension,NomSysteme,typePresta,ligne,Quantite,formule,cte1,DateModif) values (9,'FV6','MOC',39,5,null,null,now());
</v>
      </c>
      <c r="CH25" t="str">
        <f t="shared" si="9"/>
        <v xml:space="preserve">INSERT INTO SC_SystemeProduits(RefDimension,NomSysteme,typePresta,ligne,Quantite,formule,cte1,DateModif) values (10,'FV6','MOC',39,6,null,null,now());
</v>
      </c>
      <c r="CK25" t="str">
        <f t="shared" si="10"/>
        <v xml:space="preserve">INSERT INTO SC_SystemeProduits(RefDimension,NomSysteme,typePresta,ligne,Quantite,formule,cte1,DateModif) values (11,'FV6','MOC',39,8,null,null,now());
</v>
      </c>
      <c r="CN25" t="str">
        <f t="shared" si="11"/>
        <v xml:space="preserve">INSERT INTO SC_SystemeProduits(RefDimension,NomSysteme,typePresta,ligne,Quantite,formule,cte1,DateModif) values (12,'FV6','MOC',39,8,null,null,now());
</v>
      </c>
      <c r="CQ25" t="str">
        <f t="shared" si="12"/>
        <v xml:space="preserve">INSERT INTO SC_SystemeProduits(RefDimension,NomSysteme,typePresta,ligne,Quantite,formule,cte1,DateModif) values (13,'FV6','MOC',39,7,null,null,now());
</v>
      </c>
      <c r="CT25" t="str">
        <f t="shared" si="13"/>
        <v xml:space="preserve">INSERT INTO SC_SystemeProduits(RefDimension,NomSysteme,typePresta,ligne,Quantite,formule,cte1,DateModif) values (14,'FV6','MOC',39,8,null,null,now());
</v>
      </c>
      <c r="CW25" t="str">
        <f t="shared" si="3"/>
        <v xml:space="preserve">INSERT INTO SC_SystemeProduits(RefDimension,NomSysteme,typePresta,ligne,Quantite,formule,cte1,DateModif) values (15,'FV6','MOC',39,8,null,null,now());
</v>
      </c>
      <c r="CZ25" t="str">
        <f t="shared" si="17"/>
        <v xml:space="preserve">INSERT INTO SC_SystemeProduits(RefDimension,NomSysteme,typePresta,ligne,Quantite,formule,cte1,DateModif) values (16,'FV6','MOC',39,9,null,null,now());
</v>
      </c>
      <c r="DC25" t="str">
        <f t="shared" si="18"/>
        <v xml:space="preserve">INSERT INTO SC_SystemeProduits(RefDimension,NomSysteme,typePresta,ligne,Quantite,formule,cte1,DateModif) values (17,'FV6','MOC',39,10,null,null,now());
</v>
      </c>
      <c r="DF25" t="str">
        <f t="shared" si="19"/>
        <v xml:space="preserve">INSERT INTO SC_SystemeProduits(RefDimension,NomSysteme,typePresta,ligne,Quantite,formule,cte1,DateModif) values (18,'FV6','MOC',39,8,null,null,now());
</v>
      </c>
    </row>
    <row r="26" spans="1:110" x14ac:dyDescent="0.25">
      <c r="BG26" t="str">
        <f>IF(AND(E26="",F26=""),"",SUBSTITUTE(SUBSTITUTE(SUBSTITUTE(SUBSTITUTE(SUBSTITUTE(SUBSTITUTE(SUBSTITUTE($BG$1,"#SYSTEME#",$A$1),"#DIM#",E$1),"#TYPE#",$B26),"#LIGNE#",$A26),"#Q#",IF(F26="",SUBSTITUTE(E26,",","."),"null")),"#FORMULE#",IF(F26="","null",CONCATENATE("'",F26,"'"))),"#CTE#",IF(G26="","null",CONCATENATE("'",G26,"'"))))</f>
        <v/>
      </c>
      <c r="BH26"/>
      <c r="BI26"/>
      <c r="BJ26" t="str">
        <f t="shared" si="14"/>
        <v/>
      </c>
      <c r="BK26"/>
      <c r="BL26"/>
      <c r="BM26" t="str">
        <f t="shared" si="15"/>
        <v/>
      </c>
      <c r="BP26" t="str">
        <f t="shared" si="16"/>
        <v/>
      </c>
      <c r="BS26" t="str">
        <f t="shared" si="4"/>
        <v/>
      </c>
      <c r="BV26" t="str">
        <f t="shared" si="5"/>
        <v/>
      </c>
      <c r="BY26" t="str">
        <f t="shared" si="6"/>
        <v/>
      </c>
      <c r="CB26" t="str">
        <f t="shared" si="7"/>
        <v/>
      </c>
      <c r="CE26" t="str">
        <f t="shared" si="8"/>
        <v/>
      </c>
      <c r="CH26" t="str">
        <f t="shared" si="9"/>
        <v/>
      </c>
      <c r="CK26" t="str">
        <f t="shared" si="10"/>
        <v/>
      </c>
      <c r="CN26" t="str">
        <f t="shared" si="11"/>
        <v/>
      </c>
      <c r="CQ26" t="str">
        <f t="shared" si="12"/>
        <v/>
      </c>
      <c r="CT26" t="str">
        <f t="shared" si="13"/>
        <v/>
      </c>
      <c r="CW26" t="str">
        <f>IF(AND(AU26="",AV26=""),"",SUBSTITUTE(SUBSTITUTE(SUBSTITUTE(SUBSTITUTE(SUBSTITUTE(SUBSTITUTE(SUBSTITUTE($BG$1,"#SYSTEME#",$A$1),"#DIM#",AU$1),"#TYPE#",$B26),"#LIGNE#",$A26),"#Q#",IF(AV26="",SUBSTITUTE(AU26,",","."),"null")),"#FORMULE#",IF(AV26="","null",CONCATENATE("'",AV26,"'"))),"#CTE#",IF(AW26="","null",CONCATENATE("'",AW26,"'"))))</f>
        <v/>
      </c>
      <c r="CZ26" t="str">
        <f t="shared" si="17"/>
        <v/>
      </c>
      <c r="DC26" t="str">
        <f t="shared" si="18"/>
        <v/>
      </c>
      <c r="DF26" t="str">
        <f t="shared" si="19"/>
        <v/>
      </c>
    </row>
    <row r="27" spans="1:110" x14ac:dyDescent="0.25">
      <c r="BG27" t="str">
        <f t="shared" si="2"/>
        <v/>
      </c>
      <c r="BH27"/>
      <c r="BI27"/>
      <c r="BJ27" t="str">
        <f t="shared" si="14"/>
        <v/>
      </c>
      <c r="BK27"/>
      <c r="BL27"/>
      <c r="BM27" t="str">
        <f t="shared" si="15"/>
        <v/>
      </c>
      <c r="BP27" t="str">
        <f t="shared" si="16"/>
        <v/>
      </c>
      <c r="BS27" t="str">
        <f t="shared" si="4"/>
        <v/>
      </c>
      <c r="BV27" t="str">
        <f t="shared" si="5"/>
        <v/>
      </c>
      <c r="BY27" t="str">
        <f t="shared" si="6"/>
        <v/>
      </c>
      <c r="CB27" t="str">
        <f t="shared" si="7"/>
        <v/>
      </c>
      <c r="CE27" t="str">
        <f t="shared" si="8"/>
        <v/>
      </c>
      <c r="CH27" t="str">
        <f t="shared" si="9"/>
        <v/>
      </c>
      <c r="CK27" t="str">
        <f t="shared" si="10"/>
        <v/>
      </c>
      <c r="CN27" t="str">
        <f t="shared" si="11"/>
        <v/>
      </c>
      <c r="CQ27" t="str">
        <f t="shared" si="12"/>
        <v/>
      </c>
      <c r="CT27" t="str">
        <f t="shared" si="13"/>
        <v/>
      </c>
      <c r="CW27" t="str">
        <f t="shared" ref="CW27:CW28" si="20">IF(AND(AU27="",AV27=""),"",SUBSTITUTE(SUBSTITUTE(SUBSTITUTE(SUBSTITUTE(SUBSTITUTE(SUBSTITUTE(SUBSTITUTE($BG$1,"#SYSTEME#",$A$1),"#DIM#",AU$1),"#TYPE#",$B27),"#LIGNE#",$A27),"#Q#",IF(AV27="",SUBSTITUTE(AU27,",","."),"null")),"#FORMULE#",IF(AV27="","null",CONCATENATE("'",AV27,"'"))),"#CTE#",IF(AW27="","null",CONCATENATE("'",AW27,"'"))))</f>
        <v/>
      </c>
      <c r="CZ27" t="str">
        <f t="shared" si="17"/>
        <v/>
      </c>
      <c r="DC27" t="str">
        <f t="shared" si="18"/>
        <v/>
      </c>
      <c r="DF27" t="str">
        <f t="shared" si="19"/>
        <v/>
      </c>
    </row>
    <row r="28" spans="1:110" x14ac:dyDescent="0.25">
      <c r="A28" s="12">
        <f>VLOOKUP($C28,[1]MINIPELLE!$A$2:$K$291,11,0)</f>
        <v>13</v>
      </c>
      <c r="B28" t="s">
        <v>300</v>
      </c>
      <c r="C28" t="s">
        <v>159</v>
      </c>
      <c r="D28" t="s">
        <v>160</v>
      </c>
      <c r="E28">
        <v>2.2000000000000002</v>
      </c>
      <c r="H28">
        <v>3.3000000000000003</v>
      </c>
      <c r="K28">
        <v>4.4000000000000004</v>
      </c>
      <c r="N28">
        <v>5.5</v>
      </c>
      <c r="Q28">
        <v>6.6000000000000005</v>
      </c>
      <c r="T28">
        <v>7.7000000000000011</v>
      </c>
      <c r="W28">
        <v>8.8000000000000007</v>
      </c>
      <c r="Z28">
        <v>9.9</v>
      </c>
      <c r="AC28">
        <v>11</v>
      </c>
      <c r="AF28">
        <v>13.200000000000001</v>
      </c>
      <c r="AI28">
        <v>13.200000000000001</v>
      </c>
      <c r="AL28">
        <v>15.400000000000002</v>
      </c>
      <c r="AO28">
        <v>15.400000000000002</v>
      </c>
      <c r="AR28">
        <v>17.600000000000001</v>
      </c>
      <c r="AU28">
        <v>19.8</v>
      </c>
      <c r="AX28">
        <v>19.8</v>
      </c>
      <c r="BA28">
        <v>22</v>
      </c>
      <c r="BD28">
        <v>22</v>
      </c>
      <c r="BG28" t="str">
        <f t="shared" si="2"/>
        <v xml:space="preserve">INSERT INTO SC_SystemeProduits(RefDimension,NomSysteme,typePresta,ligne,Quantite,formule,cte1,DateModif) values (1,'FV6','MP',13,2.2,null,null,now());
</v>
      </c>
      <c r="BH28"/>
      <c r="BI28"/>
      <c r="BJ28" t="str">
        <f t="shared" si="14"/>
        <v xml:space="preserve">INSERT INTO SC_SystemeProduits(RefDimension,NomSysteme,typePresta,ligne,Quantite,formule,cte1,DateModif) values (2,'FV6','MP',13,3.3,null,null,now());
</v>
      </c>
      <c r="BK28"/>
      <c r="BL28"/>
      <c r="BM28" t="str">
        <f t="shared" si="15"/>
        <v xml:space="preserve">INSERT INTO SC_SystemeProduits(RefDimension,NomSysteme,typePresta,ligne,Quantite,formule,cte1,DateModif) values (3,'FV6','MP',13,4.4,null,null,now());
</v>
      </c>
      <c r="BP28" t="str">
        <f t="shared" si="16"/>
        <v xml:space="preserve">INSERT INTO SC_SystemeProduits(RefDimension,NomSysteme,typePresta,ligne,Quantite,formule,cte1,DateModif) values (4,'FV6','MP',13,5.5,null,null,now());
</v>
      </c>
      <c r="BS28" t="str">
        <f t="shared" si="4"/>
        <v xml:space="preserve">INSERT INTO SC_SystemeProduits(RefDimension,NomSysteme,typePresta,ligne,Quantite,formule,cte1,DateModif) values (5,'FV6','MP',13,6.6,null,null,now());
</v>
      </c>
      <c r="BV28" t="str">
        <f t="shared" si="5"/>
        <v xml:space="preserve">INSERT INTO SC_SystemeProduits(RefDimension,NomSysteme,typePresta,ligne,Quantite,formule,cte1,DateModif) values (6,'FV6','MP',13,7.7,null,null,now());
</v>
      </c>
      <c r="BY28" t="str">
        <f t="shared" si="6"/>
        <v xml:space="preserve">INSERT INTO SC_SystemeProduits(RefDimension,NomSysteme,typePresta,ligne,Quantite,formule,cte1,DateModif) values (7,'FV6','MP',13,8.8,null,null,now());
</v>
      </c>
      <c r="CB28" t="str">
        <f t="shared" si="7"/>
        <v xml:space="preserve">INSERT INTO SC_SystemeProduits(RefDimension,NomSysteme,typePresta,ligne,Quantite,formule,cte1,DateModif) values (8,'FV6','MP',13,9.9,null,null,now());
</v>
      </c>
      <c r="CE28" t="str">
        <f t="shared" si="8"/>
        <v xml:space="preserve">INSERT INTO SC_SystemeProduits(RefDimension,NomSysteme,typePresta,ligne,Quantite,formule,cte1,DateModif) values (9,'FV6','MP',13,11,null,null,now());
</v>
      </c>
      <c r="CH28" t="str">
        <f t="shared" si="9"/>
        <v xml:space="preserve">INSERT INTO SC_SystemeProduits(RefDimension,NomSysteme,typePresta,ligne,Quantite,formule,cte1,DateModif) values (10,'FV6','MP',13,13.2,null,null,now());
</v>
      </c>
      <c r="CK28" t="str">
        <f t="shared" si="10"/>
        <v xml:space="preserve">INSERT INTO SC_SystemeProduits(RefDimension,NomSysteme,typePresta,ligne,Quantite,formule,cte1,DateModif) values (11,'FV6','MP',13,13.2,null,null,now());
</v>
      </c>
      <c r="CN28" t="str">
        <f t="shared" si="11"/>
        <v xml:space="preserve">INSERT INTO SC_SystemeProduits(RefDimension,NomSysteme,typePresta,ligne,Quantite,formule,cte1,DateModif) values (12,'FV6','MP',13,15.4,null,null,now());
</v>
      </c>
      <c r="CQ28" t="str">
        <f t="shared" si="12"/>
        <v xml:space="preserve">INSERT INTO SC_SystemeProduits(RefDimension,NomSysteme,typePresta,ligne,Quantite,formule,cte1,DateModif) values (13,'FV6','MP',13,15.4,null,null,now());
</v>
      </c>
      <c r="CT28" t="str">
        <f t="shared" si="13"/>
        <v xml:space="preserve">INSERT INTO SC_SystemeProduits(RefDimension,NomSysteme,typePresta,ligne,Quantite,formule,cte1,DateModif) values (14,'FV6','MP',13,17.6,null,null,now());
</v>
      </c>
      <c r="CW28" t="str">
        <f t="shared" si="20"/>
        <v xml:space="preserve">INSERT INTO SC_SystemeProduits(RefDimension,NomSysteme,typePresta,ligne,Quantite,formule,cte1,DateModif) values (15,'FV6','MP',13,19.8,null,null,now());
</v>
      </c>
      <c r="CZ28" t="str">
        <f t="shared" si="17"/>
        <v xml:space="preserve">INSERT INTO SC_SystemeProduits(RefDimension,NomSysteme,typePresta,ligne,Quantite,formule,cte1,DateModif) values (16,'FV6','MP',13,19.8,null,null,now());
</v>
      </c>
      <c r="DC28" t="str">
        <f t="shared" si="18"/>
        <v xml:space="preserve">INSERT INTO SC_SystemeProduits(RefDimension,NomSysteme,typePresta,ligne,Quantite,formule,cte1,DateModif) values (17,'FV6','MP',13,22,null,null,now());
</v>
      </c>
      <c r="DF28" t="str">
        <f t="shared" si="19"/>
        <v xml:space="preserve">INSERT INTO SC_SystemeProduits(RefDimension,NomSysteme,typePresta,ligne,Quantite,formule,cte1,DateModif) values (18,'FV6','MP',13,22,null,null,now());
</v>
      </c>
    </row>
    <row r="31" spans="1:110" ht="28.5" x14ac:dyDescent="0.25">
      <c r="A31" s="67">
        <f>IF(B31="MATIERE",VLOOKUP($C31,MATIERE!$B$2:$K$601,10,0),IF(B31="MOA",VLOOKUP($C31,ATELIER!$B$2:$K$291,10,0),IF(B31="MOC",VLOOKUP($C31,CHANTIER!$B$2:$K$291,10,0),IF(B31="MP",VLOOKUP($C31,MINIPELLE!$B$2:$K$291,10,0),""))))</f>
        <v>94</v>
      </c>
      <c r="B31" s="89" t="s">
        <v>299</v>
      </c>
      <c r="C31" s="60" t="s">
        <v>2055</v>
      </c>
      <c r="D31" s="89"/>
      <c r="E31" s="89"/>
      <c r="F31" s="69" t="s">
        <v>689</v>
      </c>
      <c r="G31" s="69" t="s">
        <v>668</v>
      </c>
      <c r="H31" s="89"/>
      <c r="I31" s="69" t="s">
        <v>689</v>
      </c>
      <c r="J31" s="69" t="s">
        <v>668</v>
      </c>
      <c r="K31" s="89"/>
      <c r="L31" s="69" t="s">
        <v>689</v>
      </c>
      <c r="M31" s="69" t="s">
        <v>668</v>
      </c>
      <c r="N31" s="89"/>
      <c r="O31" s="69" t="s">
        <v>689</v>
      </c>
      <c r="P31" s="69" t="s">
        <v>668</v>
      </c>
      <c r="Q31" s="89"/>
      <c r="R31" s="69" t="s">
        <v>689</v>
      </c>
      <c r="S31" s="69" t="s">
        <v>668</v>
      </c>
      <c r="T31" s="89"/>
      <c r="U31" s="69" t="s">
        <v>689</v>
      </c>
      <c r="V31" s="69" t="s">
        <v>668</v>
      </c>
      <c r="W31" s="89"/>
      <c r="X31" s="69" t="s">
        <v>689</v>
      </c>
      <c r="Y31" s="69" t="s">
        <v>668</v>
      </c>
      <c r="Z31" s="89"/>
      <c r="AA31" s="69" t="s">
        <v>689</v>
      </c>
      <c r="AB31" s="69" t="s">
        <v>668</v>
      </c>
      <c r="AC31" s="89"/>
      <c r="AD31" s="69" t="s">
        <v>689</v>
      </c>
      <c r="AE31" s="69" t="s">
        <v>668</v>
      </c>
      <c r="AF31" s="89"/>
      <c r="AG31" s="69" t="s">
        <v>689</v>
      </c>
      <c r="AH31" s="69" t="s">
        <v>668</v>
      </c>
      <c r="AI31" s="89"/>
      <c r="AJ31" s="69" t="s">
        <v>689</v>
      </c>
      <c r="AK31" s="69" t="s">
        <v>668</v>
      </c>
      <c r="AL31" s="89"/>
      <c r="AM31" s="69" t="s">
        <v>689</v>
      </c>
      <c r="AN31" s="69" t="s">
        <v>668</v>
      </c>
      <c r="AO31" s="89"/>
      <c r="AP31" s="69" t="s">
        <v>689</v>
      </c>
      <c r="AQ31" s="69" t="s">
        <v>668</v>
      </c>
      <c r="AR31" s="89"/>
      <c r="AS31" s="69" t="s">
        <v>689</v>
      </c>
      <c r="AT31" s="69" t="s">
        <v>668</v>
      </c>
      <c r="AU31" s="89"/>
      <c r="AV31" s="69" t="s">
        <v>689</v>
      </c>
      <c r="AW31" s="69" t="s">
        <v>668</v>
      </c>
      <c r="AX31" s="89"/>
      <c r="AY31" s="69" t="s">
        <v>689</v>
      </c>
      <c r="AZ31" s="69" t="s">
        <v>668</v>
      </c>
      <c r="BA31" s="89"/>
      <c r="BB31" s="69" t="s">
        <v>689</v>
      </c>
      <c r="BC31" s="69" t="s">
        <v>668</v>
      </c>
      <c r="BD31" s="89"/>
      <c r="BE31" s="69" t="s">
        <v>689</v>
      </c>
      <c r="BF31" s="69" t="s">
        <v>668</v>
      </c>
    </row>
    <row r="32" spans="1:110" x14ac:dyDescent="0.25">
      <c r="A32" s="67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B32" s="89"/>
      <c r="C32" s="89"/>
      <c r="D32" s="89"/>
      <c r="E32" s="89"/>
      <c r="F32" s="90"/>
      <c r="G32" s="90"/>
      <c r="H32" s="89"/>
      <c r="I32" s="90"/>
      <c r="J32" s="90"/>
      <c r="K32" s="89"/>
      <c r="L32" s="90"/>
      <c r="M32" s="90"/>
      <c r="N32" s="89"/>
      <c r="O32" s="90"/>
      <c r="P32" s="90"/>
      <c r="Q32" s="89"/>
      <c r="R32" s="90"/>
      <c r="S32" s="90"/>
      <c r="T32" s="89"/>
      <c r="U32" s="90"/>
      <c r="V32" s="90"/>
      <c r="W32" s="89"/>
      <c r="X32" s="90"/>
      <c r="Y32" s="90"/>
      <c r="Z32" s="89"/>
      <c r="AA32" s="90"/>
      <c r="AB32" s="90"/>
      <c r="AC32" s="89"/>
      <c r="AD32" s="90"/>
      <c r="AE32" s="90"/>
      <c r="AF32" s="89"/>
      <c r="AG32" s="90"/>
      <c r="AH32" s="90"/>
      <c r="AI32" s="89"/>
      <c r="AJ32" s="90"/>
      <c r="AK32" s="90"/>
      <c r="AL32" s="89"/>
      <c r="AM32" s="90"/>
      <c r="AN32" s="90"/>
      <c r="AO32" s="89"/>
      <c r="AP32" s="90"/>
      <c r="AQ32" s="90"/>
      <c r="AR32" s="89"/>
      <c r="AS32" s="90"/>
      <c r="AT32" s="90"/>
      <c r="AU32" s="89"/>
      <c r="AV32" s="90"/>
      <c r="AW32" s="90"/>
      <c r="AX32" s="89"/>
      <c r="AY32" s="90"/>
      <c r="AZ32" s="90"/>
      <c r="BA32" s="89"/>
      <c r="BB32" s="90"/>
      <c r="BC32" s="90"/>
      <c r="BD32" s="89"/>
      <c r="BE32" s="90"/>
      <c r="BF32" s="90"/>
    </row>
    <row r="33" spans="1:58" x14ac:dyDescent="0.25">
      <c r="A33" s="67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B33" s="89"/>
      <c r="C33" s="89"/>
      <c r="D33" s="89"/>
      <c r="E33" s="89"/>
      <c r="F33" s="90"/>
      <c r="G33" s="90"/>
      <c r="H33" s="89"/>
      <c r="I33" s="90"/>
      <c r="J33" s="90"/>
      <c r="K33" s="89"/>
      <c r="L33" s="90"/>
      <c r="M33" s="90"/>
      <c r="N33" s="89"/>
      <c r="O33" s="90"/>
      <c r="P33" s="90"/>
      <c r="Q33" s="89"/>
      <c r="R33" s="90"/>
      <c r="S33" s="90"/>
      <c r="T33" s="89"/>
      <c r="U33" s="90"/>
      <c r="V33" s="90"/>
      <c r="W33" s="89"/>
      <c r="X33" s="90"/>
      <c r="Y33" s="90"/>
      <c r="Z33" s="89"/>
      <c r="AA33" s="90"/>
      <c r="AB33" s="90"/>
      <c r="AC33" s="89"/>
      <c r="AD33" s="90"/>
      <c r="AE33" s="90"/>
      <c r="AF33" s="89"/>
      <c r="AG33" s="90"/>
      <c r="AH33" s="90"/>
      <c r="AI33" s="89"/>
      <c r="AJ33" s="90"/>
      <c r="AK33" s="90"/>
      <c r="AL33" s="89"/>
      <c r="AM33" s="90"/>
      <c r="AN33" s="90"/>
      <c r="AO33" s="89"/>
      <c r="AP33" s="90"/>
      <c r="AQ33" s="90"/>
      <c r="AR33" s="89"/>
      <c r="AS33" s="90"/>
      <c r="AT33" s="90"/>
      <c r="AU33" s="89"/>
      <c r="AV33" s="90"/>
      <c r="AW33" s="90"/>
      <c r="AX33" s="89"/>
      <c r="AY33" s="90"/>
      <c r="AZ33" s="90"/>
      <c r="BA33" s="89"/>
      <c r="BB33" s="90"/>
      <c r="BC33" s="90"/>
      <c r="BD33" s="89"/>
      <c r="BE33" s="90"/>
      <c r="BF33" s="90"/>
    </row>
    <row r="34" spans="1:58" x14ac:dyDescent="0.25">
      <c r="A34" s="67">
        <f>IF(B34="MATIERE",VLOOKUP($C34,MATIERE!$B$2:$K$601,10,0),IF(B34="MOA",VLOOKUP($C34,ATELIER!$B$2:$K$291,10,0),IF(B34="MOC",VLOOKUP($C34,CHANTIER!$B$2:$K$291,10,0),IF(B34="MP",VLOOKUP($C34,MINIPELLE!$B$2:$K$291,10,0),""))))</f>
        <v>558</v>
      </c>
      <c r="B34" s="89" t="s">
        <v>295</v>
      </c>
      <c r="C34" s="125" t="s">
        <v>2037</v>
      </c>
      <c r="D34" s="89"/>
      <c r="E34" s="91"/>
      <c r="F34" s="90"/>
      <c r="G34" s="90"/>
      <c r="H34" s="91">
        <v>1</v>
      </c>
      <c r="I34" s="90"/>
      <c r="J34" s="90"/>
      <c r="K34" s="91"/>
      <c r="L34" s="90"/>
      <c r="M34" s="90"/>
      <c r="N34" s="91"/>
      <c r="O34" s="90"/>
      <c r="P34" s="90"/>
      <c r="Q34" s="91"/>
      <c r="R34" s="90"/>
      <c r="S34" s="90"/>
      <c r="T34" s="91"/>
      <c r="U34" s="90"/>
      <c r="V34" s="90"/>
      <c r="W34" s="91"/>
      <c r="X34" s="90"/>
      <c r="Y34" s="90"/>
      <c r="Z34" s="91"/>
      <c r="AA34" s="90"/>
      <c r="AB34" s="90"/>
      <c r="AC34" s="91"/>
      <c r="AD34" s="90"/>
      <c r="AE34" s="90"/>
      <c r="AF34" s="91"/>
      <c r="AG34" s="90"/>
      <c r="AH34" s="90"/>
      <c r="AI34" s="91"/>
      <c r="AJ34" s="90"/>
      <c r="AK34" s="90"/>
      <c r="AL34" s="91"/>
      <c r="AM34" s="90"/>
      <c r="AN34" s="90"/>
      <c r="AO34" s="91"/>
      <c r="AP34" s="90"/>
      <c r="AQ34" s="90"/>
      <c r="AR34" s="91"/>
      <c r="AS34" s="90"/>
      <c r="AT34" s="90"/>
      <c r="AU34" s="91"/>
      <c r="AV34" s="90"/>
      <c r="AW34" s="90"/>
      <c r="AX34" s="91"/>
      <c r="AY34" s="90"/>
      <c r="AZ34" s="90"/>
      <c r="BA34" s="91"/>
      <c r="BB34" s="90"/>
      <c r="BC34" s="90"/>
      <c r="BD34" s="91"/>
      <c r="BE34" s="90"/>
      <c r="BF34" s="90"/>
    </row>
    <row r="35" spans="1:58" x14ac:dyDescent="0.25">
      <c r="A35" s="67">
        <f>IF(B35="MATIERE",VLOOKUP($C35,MATIERE!$B$2:$K$601,10,0),IF(B35="MOA",VLOOKUP($C35,ATELIER!$B$2:$K$291,10,0),IF(B35="MOC",VLOOKUP($C35,CHANTIER!$B$2:$K$291,10,0),IF(B35="MP",VLOOKUP($C35,MINIPELLE!$B$2:$K$291,10,0),""))))</f>
        <v>559</v>
      </c>
      <c r="B35" s="89" t="s">
        <v>295</v>
      </c>
      <c r="C35" s="125" t="s">
        <v>2038</v>
      </c>
      <c r="D35" s="89"/>
      <c r="E35" s="91"/>
      <c r="F35" s="90"/>
      <c r="G35" s="90"/>
      <c r="H35" s="91"/>
      <c r="I35" s="90"/>
      <c r="J35" s="90"/>
      <c r="K35" s="91">
        <v>1</v>
      </c>
      <c r="L35" s="90"/>
      <c r="M35" s="90"/>
      <c r="N35" s="91"/>
      <c r="O35" s="90"/>
      <c r="P35" s="90"/>
      <c r="Q35" s="91"/>
      <c r="R35" s="90"/>
      <c r="S35" s="90"/>
      <c r="T35" s="91"/>
      <c r="U35" s="90"/>
      <c r="V35" s="90"/>
      <c r="W35" s="91"/>
      <c r="X35" s="90"/>
      <c r="Y35" s="90"/>
      <c r="Z35" s="91"/>
      <c r="AA35" s="90"/>
      <c r="AB35" s="90"/>
      <c r="AC35" s="91"/>
      <c r="AD35" s="90"/>
      <c r="AE35" s="90"/>
      <c r="AF35" s="91"/>
      <c r="AG35" s="90"/>
      <c r="AH35" s="90"/>
      <c r="AI35" s="91"/>
      <c r="AJ35" s="90"/>
      <c r="AK35" s="90"/>
      <c r="AL35" s="91"/>
      <c r="AM35" s="90"/>
      <c r="AN35" s="90"/>
      <c r="AO35" s="91"/>
      <c r="AP35" s="90"/>
      <c r="AQ35" s="90"/>
      <c r="AR35" s="91"/>
      <c r="AS35" s="90"/>
      <c r="AT35" s="90"/>
      <c r="AU35" s="91"/>
      <c r="AV35" s="90"/>
      <c r="AW35" s="90"/>
      <c r="AX35" s="91"/>
      <c r="AY35" s="90"/>
      <c r="AZ35" s="90"/>
      <c r="BA35" s="91"/>
      <c r="BB35" s="90"/>
      <c r="BC35" s="90"/>
      <c r="BD35" s="91"/>
      <c r="BE35" s="90"/>
      <c r="BF35" s="90"/>
    </row>
    <row r="36" spans="1:58" x14ac:dyDescent="0.25">
      <c r="A36" s="67">
        <f>IF(B36="MATIERE",VLOOKUP($C36,MATIERE!$B$2:$K$601,10,0),IF(B36="MOA",VLOOKUP($C36,ATELIER!$B$2:$K$291,10,0),IF(B36="MOC",VLOOKUP($C36,CHANTIER!$B$2:$K$291,10,0),IF(B36="MP",VLOOKUP($C36,MINIPELLE!$B$2:$K$291,10,0),""))))</f>
        <v>560</v>
      </c>
      <c r="B36" s="89" t="s">
        <v>295</v>
      </c>
      <c r="C36" s="125" t="s">
        <v>2039</v>
      </c>
      <c r="D36" s="89"/>
      <c r="E36" s="91"/>
      <c r="F36" s="90"/>
      <c r="G36" s="90"/>
      <c r="H36" s="91"/>
      <c r="I36" s="90"/>
      <c r="J36" s="90"/>
      <c r="K36" s="91"/>
      <c r="L36" s="90"/>
      <c r="M36" s="90"/>
      <c r="N36" s="91">
        <v>1</v>
      </c>
      <c r="O36" s="90"/>
      <c r="P36" s="90"/>
      <c r="Q36" s="91"/>
      <c r="R36" s="90"/>
      <c r="S36" s="90"/>
      <c r="T36" s="91"/>
      <c r="U36" s="90"/>
      <c r="V36" s="90"/>
      <c r="W36" s="91"/>
      <c r="X36" s="90"/>
      <c r="Y36" s="90"/>
      <c r="Z36" s="91"/>
      <c r="AA36" s="90"/>
      <c r="AB36" s="90"/>
      <c r="AC36" s="91"/>
      <c r="AD36" s="90"/>
      <c r="AE36" s="90"/>
      <c r="AF36" s="91"/>
      <c r="AG36" s="90"/>
      <c r="AH36" s="90"/>
      <c r="AI36" s="91"/>
      <c r="AJ36" s="90"/>
      <c r="AK36" s="90"/>
      <c r="AL36" s="91"/>
      <c r="AM36" s="90"/>
      <c r="AN36" s="90"/>
      <c r="AO36" s="91"/>
      <c r="AP36" s="90"/>
      <c r="AQ36" s="90"/>
      <c r="AR36" s="91"/>
      <c r="AS36" s="90"/>
      <c r="AT36" s="90"/>
      <c r="AU36" s="91"/>
      <c r="AV36" s="90"/>
      <c r="AW36" s="90"/>
      <c r="AX36" s="91"/>
      <c r="AY36" s="90"/>
      <c r="AZ36" s="90"/>
      <c r="BA36" s="91"/>
      <c r="BB36" s="90"/>
      <c r="BC36" s="90"/>
      <c r="BD36" s="91"/>
      <c r="BE36" s="90"/>
      <c r="BF36" s="90"/>
    </row>
    <row r="37" spans="1:58" x14ac:dyDescent="0.25">
      <c r="A37" s="67">
        <f>IF(B37="MATIERE",VLOOKUP($C37,MATIERE!$B$2:$K$601,10,0),IF(B37="MOA",VLOOKUP($C37,ATELIER!$B$2:$K$291,10,0),IF(B37="MOC",VLOOKUP($C37,CHANTIER!$B$2:$K$291,10,0),IF(B37="MP",VLOOKUP($C37,MINIPELLE!$B$2:$K$291,10,0),""))))</f>
        <v>561</v>
      </c>
      <c r="B37" s="89" t="s">
        <v>295</v>
      </c>
      <c r="C37" s="125" t="s">
        <v>2040</v>
      </c>
      <c r="D37" s="89"/>
      <c r="E37" s="91"/>
      <c r="F37" s="90"/>
      <c r="G37" s="90"/>
      <c r="H37" s="91"/>
      <c r="I37" s="90"/>
      <c r="J37" s="90"/>
      <c r="K37" s="91"/>
      <c r="L37" s="90"/>
      <c r="M37" s="90"/>
      <c r="N37" s="91"/>
      <c r="O37" s="90"/>
      <c r="P37" s="90"/>
      <c r="Q37" s="91">
        <v>1</v>
      </c>
      <c r="R37" s="90"/>
      <c r="S37" s="90"/>
      <c r="T37" s="91"/>
      <c r="U37" s="90"/>
      <c r="V37" s="90"/>
      <c r="W37" s="91"/>
      <c r="X37" s="90"/>
      <c r="Y37" s="90"/>
      <c r="Z37" s="91"/>
      <c r="AA37" s="90"/>
      <c r="AB37" s="90"/>
      <c r="AC37" s="91"/>
      <c r="AD37" s="90"/>
      <c r="AE37" s="90"/>
      <c r="AF37" s="91"/>
      <c r="AG37" s="90"/>
      <c r="AH37" s="90"/>
      <c r="AI37" s="91"/>
      <c r="AJ37" s="90"/>
      <c r="AK37" s="90"/>
      <c r="AL37" s="91"/>
      <c r="AM37" s="90"/>
      <c r="AN37" s="90"/>
      <c r="AO37" s="91"/>
      <c r="AP37" s="90"/>
      <c r="AQ37" s="90"/>
      <c r="AR37" s="91"/>
      <c r="AS37" s="90"/>
      <c r="AT37" s="90"/>
      <c r="AU37" s="91"/>
      <c r="AV37" s="90"/>
      <c r="AW37" s="90"/>
      <c r="AX37" s="91"/>
      <c r="AY37" s="90"/>
      <c r="AZ37" s="90"/>
      <c r="BA37" s="91"/>
      <c r="BB37" s="90"/>
      <c r="BC37" s="90"/>
      <c r="BD37" s="91"/>
      <c r="BE37" s="90"/>
      <c r="BF37" s="90"/>
    </row>
    <row r="38" spans="1:58" x14ac:dyDescent="0.25">
      <c r="A38" s="67">
        <f>IF(B38="MATIERE",VLOOKUP($C38,MATIERE!$B$2:$K$601,10,0),IF(B38="MOA",VLOOKUP($C38,ATELIER!$B$2:$K$291,10,0),IF(B38="MOC",VLOOKUP($C38,CHANTIER!$B$2:$K$291,10,0),IF(B38="MP",VLOOKUP($C38,MINIPELLE!$B$2:$K$291,10,0),""))))</f>
        <v>563</v>
      </c>
      <c r="B38" s="89" t="s">
        <v>295</v>
      </c>
      <c r="C38" s="125" t="s">
        <v>2042</v>
      </c>
      <c r="D38" s="89"/>
      <c r="E38" s="91"/>
      <c r="F38" s="90"/>
      <c r="G38" s="90"/>
      <c r="H38" s="91"/>
      <c r="I38" s="90"/>
      <c r="J38" s="90"/>
      <c r="K38" s="91"/>
      <c r="L38" s="90"/>
      <c r="M38" s="90"/>
      <c r="N38" s="91"/>
      <c r="O38" s="90"/>
      <c r="P38" s="90"/>
      <c r="Q38" s="91"/>
      <c r="R38" s="90"/>
      <c r="S38" s="90"/>
      <c r="T38" s="91">
        <v>1</v>
      </c>
      <c r="U38" s="90"/>
      <c r="V38" s="90"/>
      <c r="W38" s="91"/>
      <c r="X38" s="90"/>
      <c r="Y38" s="90"/>
      <c r="Z38" s="91"/>
      <c r="AA38" s="90"/>
      <c r="AB38" s="90"/>
      <c r="AC38" s="91"/>
      <c r="AD38" s="90"/>
      <c r="AE38" s="90"/>
      <c r="AF38" s="91"/>
      <c r="AG38" s="90"/>
      <c r="AH38" s="90"/>
      <c r="AI38" s="91"/>
      <c r="AJ38" s="90"/>
      <c r="AK38" s="90"/>
      <c r="AL38" s="91"/>
      <c r="AM38" s="90"/>
      <c r="AN38" s="90"/>
      <c r="AO38" s="91"/>
      <c r="AP38" s="90"/>
      <c r="AQ38" s="90"/>
      <c r="AR38" s="91"/>
      <c r="AS38" s="90"/>
      <c r="AT38" s="90"/>
      <c r="AU38" s="91"/>
      <c r="AV38" s="90"/>
      <c r="AW38" s="90"/>
      <c r="AX38" s="91"/>
      <c r="AY38" s="90"/>
      <c r="AZ38" s="90"/>
      <c r="BA38" s="91"/>
      <c r="BB38" s="90"/>
      <c r="BC38" s="90"/>
      <c r="BD38" s="91"/>
      <c r="BE38" s="90"/>
      <c r="BF38" s="90"/>
    </row>
    <row r="39" spans="1:58" x14ac:dyDescent="0.25">
      <c r="A39" s="67">
        <f>IF(B39="MATIERE",VLOOKUP($C39,MATIERE!$B$2:$K$601,10,0),IF(B39="MOA",VLOOKUP($C39,ATELIER!$B$2:$K$291,10,0),IF(B39="MOC",VLOOKUP($C39,CHANTIER!$B$2:$K$291,10,0),IF(B39="MP",VLOOKUP($C39,MINIPELLE!$B$2:$K$291,10,0),""))))</f>
        <v>564</v>
      </c>
      <c r="B39" s="89" t="s">
        <v>295</v>
      </c>
      <c r="C39" s="125" t="s">
        <v>2043</v>
      </c>
      <c r="D39" s="89"/>
      <c r="E39" s="91"/>
      <c r="F39" s="90"/>
      <c r="G39" s="90"/>
      <c r="H39" s="91"/>
      <c r="I39" s="90"/>
      <c r="J39" s="90"/>
      <c r="K39" s="91"/>
      <c r="L39" s="90"/>
      <c r="M39" s="90"/>
      <c r="N39" s="91"/>
      <c r="O39" s="90"/>
      <c r="P39" s="90"/>
      <c r="Q39" s="91"/>
      <c r="R39" s="90"/>
      <c r="S39" s="90"/>
      <c r="T39" s="91"/>
      <c r="U39" s="90"/>
      <c r="V39" s="90"/>
      <c r="W39" s="91">
        <v>1</v>
      </c>
      <c r="X39" s="90"/>
      <c r="Y39" s="90"/>
      <c r="Z39" s="91"/>
      <c r="AA39" s="90"/>
      <c r="AB39" s="90"/>
      <c r="AC39" s="91"/>
      <c r="AD39" s="90"/>
      <c r="AE39" s="90"/>
      <c r="AF39" s="91"/>
      <c r="AG39" s="90"/>
      <c r="AH39" s="90"/>
      <c r="AI39" s="91"/>
      <c r="AJ39" s="90"/>
      <c r="AK39" s="90"/>
      <c r="AL39" s="91"/>
      <c r="AM39" s="90"/>
      <c r="AN39" s="90"/>
      <c r="AO39" s="91"/>
      <c r="AP39" s="90"/>
      <c r="AQ39" s="90"/>
      <c r="AR39" s="91"/>
      <c r="AS39" s="90"/>
      <c r="AT39" s="90"/>
      <c r="AU39" s="91"/>
      <c r="AV39" s="90"/>
      <c r="AW39" s="90"/>
      <c r="AX39" s="91"/>
      <c r="AY39" s="90"/>
      <c r="AZ39" s="90"/>
      <c r="BA39" s="91"/>
      <c r="BB39" s="90"/>
      <c r="BC39" s="90"/>
      <c r="BD39" s="91"/>
      <c r="BE39" s="90"/>
      <c r="BF39" s="90"/>
    </row>
    <row r="40" spans="1:58" x14ac:dyDescent="0.25">
      <c r="A40" s="67">
        <f>IF(B40="MATIERE",VLOOKUP($C40,MATIERE!$B$2:$K$601,10,0),IF(B40="MOA",VLOOKUP($C40,ATELIER!$B$2:$K$291,10,0),IF(B40="MOC",VLOOKUP($C40,CHANTIER!$B$2:$K$291,10,0),IF(B40="MP",VLOOKUP($C40,MINIPELLE!$B$2:$K$291,10,0),""))))</f>
        <v>565</v>
      </c>
      <c r="B40" s="89" t="s">
        <v>295</v>
      </c>
      <c r="C40" s="125" t="s">
        <v>2044</v>
      </c>
      <c r="D40" s="89"/>
      <c r="E40" s="91"/>
      <c r="F40" s="90"/>
      <c r="G40" s="90"/>
      <c r="H40" s="91"/>
      <c r="I40" s="90"/>
      <c r="J40" s="90"/>
      <c r="K40" s="91"/>
      <c r="L40" s="90"/>
      <c r="M40" s="90"/>
      <c r="N40" s="91"/>
      <c r="O40" s="90"/>
      <c r="P40" s="90"/>
      <c r="Q40" s="91"/>
      <c r="R40" s="90"/>
      <c r="S40" s="90"/>
      <c r="T40" s="91"/>
      <c r="U40" s="90"/>
      <c r="V40" s="90"/>
      <c r="W40" s="91"/>
      <c r="X40" s="90"/>
      <c r="Y40" s="90"/>
      <c r="Z40" s="91">
        <v>1</v>
      </c>
      <c r="AA40" s="90"/>
      <c r="AB40" s="90"/>
      <c r="AC40" s="91"/>
      <c r="AD40" s="90"/>
      <c r="AE40" s="90"/>
      <c r="AF40" s="91"/>
      <c r="AG40" s="90"/>
      <c r="AH40" s="90"/>
      <c r="AI40" s="91"/>
      <c r="AJ40" s="90"/>
      <c r="AK40" s="90"/>
      <c r="AL40" s="91"/>
      <c r="AM40" s="90"/>
      <c r="AN40" s="90"/>
      <c r="AO40" s="91"/>
      <c r="AP40" s="90"/>
      <c r="AQ40" s="90"/>
      <c r="AR40" s="91"/>
      <c r="AS40" s="90"/>
      <c r="AT40" s="90"/>
      <c r="AU40" s="91"/>
      <c r="AV40" s="90"/>
      <c r="AW40" s="90"/>
      <c r="AX40" s="91"/>
      <c r="AY40" s="90"/>
      <c r="AZ40" s="90"/>
      <c r="BA40" s="91"/>
      <c r="BB40" s="90"/>
      <c r="BC40" s="90"/>
      <c r="BD40" s="91"/>
      <c r="BE40" s="90"/>
      <c r="BF40" s="90"/>
    </row>
    <row r="41" spans="1:58" x14ac:dyDescent="0.25">
      <c r="A41" s="67">
        <f>IF(B41="MATIERE",VLOOKUP($C41,MATIERE!$B$2:$K$601,10,0),IF(B41="MOA",VLOOKUP($C41,ATELIER!$B$2:$K$291,10,0),IF(B41="MOC",VLOOKUP($C41,CHANTIER!$B$2:$K$291,10,0),IF(B41="MP",VLOOKUP($C41,MINIPELLE!$B$2:$K$291,10,0),""))))</f>
        <v>566</v>
      </c>
      <c r="B41" s="89" t="s">
        <v>295</v>
      </c>
      <c r="C41" s="125" t="s">
        <v>2045</v>
      </c>
      <c r="D41" s="89"/>
      <c r="E41" s="91"/>
      <c r="F41" s="90"/>
      <c r="G41" s="90"/>
      <c r="H41" s="91"/>
      <c r="I41" s="90"/>
      <c r="J41" s="90"/>
      <c r="K41" s="91"/>
      <c r="L41" s="90"/>
      <c r="M41" s="90"/>
      <c r="N41" s="91"/>
      <c r="O41" s="90"/>
      <c r="P41" s="90"/>
      <c r="Q41" s="91"/>
      <c r="R41" s="90"/>
      <c r="S41" s="90"/>
      <c r="T41" s="91"/>
      <c r="U41" s="90"/>
      <c r="V41" s="90"/>
      <c r="W41" s="91"/>
      <c r="X41" s="90"/>
      <c r="Y41" s="90"/>
      <c r="Z41" s="91"/>
      <c r="AA41" s="90"/>
      <c r="AB41" s="90"/>
      <c r="AC41" s="91">
        <v>1</v>
      </c>
      <c r="AD41" s="90"/>
      <c r="AE41" s="90"/>
      <c r="AF41" s="91"/>
      <c r="AG41" s="90"/>
      <c r="AH41" s="90"/>
      <c r="AI41" s="91"/>
      <c r="AJ41" s="90"/>
      <c r="AK41" s="90"/>
      <c r="AL41" s="91"/>
      <c r="AM41" s="90"/>
      <c r="AN41" s="90"/>
      <c r="AO41" s="91"/>
      <c r="AP41" s="90"/>
      <c r="AQ41" s="90"/>
      <c r="AR41" s="91"/>
      <c r="AS41" s="90"/>
      <c r="AT41" s="90"/>
      <c r="AU41" s="91"/>
      <c r="AV41" s="90"/>
      <c r="AW41" s="90"/>
      <c r="AX41" s="91"/>
      <c r="AY41" s="90"/>
      <c r="AZ41" s="90"/>
      <c r="BA41" s="91"/>
      <c r="BB41" s="90"/>
      <c r="BC41" s="90"/>
      <c r="BD41" s="91"/>
      <c r="BE41" s="90"/>
      <c r="BF41" s="90"/>
    </row>
    <row r="42" spans="1:58" x14ac:dyDescent="0.25">
      <c r="A42" s="67">
        <f>IF(B42="MATIERE",VLOOKUP($C42,MATIERE!$B$2:$K$601,10,0),IF(B42="MOA",VLOOKUP($C42,ATELIER!$B$2:$K$291,10,0),IF(B42="MOC",VLOOKUP($C42,CHANTIER!$B$2:$K$291,10,0),IF(B42="MP",VLOOKUP($C42,MINIPELLE!$B$2:$K$291,10,0),""))))</f>
        <v>567</v>
      </c>
      <c r="B42" s="89" t="s">
        <v>295</v>
      </c>
      <c r="C42" s="125" t="s">
        <v>2046</v>
      </c>
      <c r="D42" s="89"/>
      <c r="E42" s="91"/>
      <c r="F42" s="90"/>
      <c r="G42" s="90"/>
      <c r="H42" s="91"/>
      <c r="I42" s="90"/>
      <c r="J42" s="90"/>
      <c r="K42" s="91"/>
      <c r="L42" s="90"/>
      <c r="M42" s="90"/>
      <c r="N42" s="91"/>
      <c r="O42" s="90"/>
      <c r="P42" s="90"/>
      <c r="Q42" s="91"/>
      <c r="R42" s="90"/>
      <c r="S42" s="90"/>
      <c r="T42" s="91"/>
      <c r="U42" s="90"/>
      <c r="V42" s="90"/>
      <c r="W42" s="91"/>
      <c r="X42" s="90"/>
      <c r="Y42" s="90"/>
      <c r="Z42" s="91"/>
      <c r="AA42" s="90"/>
      <c r="AB42" s="90"/>
      <c r="AC42" s="91"/>
      <c r="AD42" s="90"/>
      <c r="AE42" s="90"/>
      <c r="AF42" s="91">
        <v>1</v>
      </c>
      <c r="AG42" s="90"/>
      <c r="AH42" s="90"/>
      <c r="AI42" s="91"/>
      <c r="AJ42" s="90"/>
      <c r="AK42" s="90"/>
      <c r="AL42" s="91"/>
      <c r="AM42" s="90"/>
      <c r="AN42" s="90"/>
      <c r="AO42" s="91"/>
      <c r="AP42" s="90"/>
      <c r="AQ42" s="90"/>
      <c r="AR42" s="91"/>
      <c r="AS42" s="90"/>
      <c r="AT42" s="90"/>
      <c r="AU42" s="91"/>
      <c r="AV42" s="90"/>
      <c r="AW42" s="90"/>
      <c r="AX42" s="91"/>
      <c r="AY42" s="90"/>
      <c r="AZ42" s="90"/>
      <c r="BA42" s="91"/>
      <c r="BB42" s="90"/>
      <c r="BC42" s="90"/>
      <c r="BD42" s="91"/>
      <c r="BE42" s="90"/>
      <c r="BF42" s="90"/>
    </row>
    <row r="43" spans="1:58" x14ac:dyDescent="0.25">
      <c r="A43" s="67">
        <f>IF(B43="MATIERE",VLOOKUP($C43,MATIERE!$B$2:$K$601,10,0),IF(B43="MOA",VLOOKUP($C43,ATELIER!$B$2:$K$291,10,0),IF(B43="MOC",VLOOKUP($C43,CHANTIER!$B$2:$K$291,10,0),IF(B43="MP",VLOOKUP($C43,MINIPELLE!$B$2:$K$291,10,0),""))))</f>
        <v>568</v>
      </c>
      <c r="B43" s="89" t="s">
        <v>295</v>
      </c>
      <c r="C43" s="125" t="s">
        <v>2047</v>
      </c>
      <c r="D43" s="89"/>
      <c r="E43" s="91"/>
      <c r="F43" s="90"/>
      <c r="G43" s="90"/>
      <c r="H43" s="91"/>
      <c r="I43" s="90"/>
      <c r="J43" s="90"/>
      <c r="K43" s="91"/>
      <c r="L43" s="90"/>
      <c r="M43" s="90"/>
      <c r="N43" s="91"/>
      <c r="O43" s="90"/>
      <c r="P43" s="90"/>
      <c r="Q43" s="91"/>
      <c r="R43" s="90"/>
      <c r="S43" s="90"/>
      <c r="T43" s="91"/>
      <c r="U43" s="90"/>
      <c r="V43" s="90"/>
      <c r="W43" s="91"/>
      <c r="X43" s="90"/>
      <c r="Y43" s="90"/>
      <c r="Z43" s="91"/>
      <c r="AA43" s="90"/>
      <c r="AB43" s="90"/>
      <c r="AC43" s="91"/>
      <c r="AD43" s="90"/>
      <c r="AE43" s="90"/>
      <c r="AF43" s="91"/>
      <c r="AG43" s="90"/>
      <c r="AH43" s="90"/>
      <c r="AI43" s="91">
        <v>1</v>
      </c>
      <c r="AJ43" s="90"/>
      <c r="AK43" s="90"/>
      <c r="AL43" s="91"/>
      <c r="AM43" s="90"/>
      <c r="AN43" s="90"/>
      <c r="AO43" s="91"/>
      <c r="AP43" s="90"/>
      <c r="AQ43" s="90"/>
      <c r="AR43" s="91"/>
      <c r="AS43" s="90"/>
      <c r="AT43" s="90"/>
      <c r="AU43" s="91"/>
      <c r="AV43" s="90"/>
      <c r="AW43" s="90"/>
      <c r="AX43" s="91"/>
      <c r="AY43" s="90"/>
      <c r="AZ43" s="90"/>
      <c r="BA43" s="91"/>
      <c r="BB43" s="90"/>
      <c r="BC43" s="90"/>
      <c r="BD43" s="91"/>
      <c r="BE43" s="90"/>
      <c r="BF43" s="90"/>
    </row>
    <row r="44" spans="1:58" x14ac:dyDescent="0.25">
      <c r="A44" s="67">
        <f>IF(B44="MATIERE",VLOOKUP($C44,MATIERE!$B$2:$K$601,10,0),IF(B44="MOA",VLOOKUP($C44,ATELIER!$B$2:$K$291,10,0),IF(B44="MOC",VLOOKUP($C44,CHANTIER!$B$2:$K$291,10,0),IF(B44="MP",VLOOKUP($C44,MINIPELLE!$B$2:$K$291,10,0),""))))</f>
        <v>569</v>
      </c>
      <c r="B44" s="89" t="s">
        <v>295</v>
      </c>
      <c r="C44" s="125" t="s">
        <v>2048</v>
      </c>
      <c r="D44" s="89"/>
      <c r="E44" s="91"/>
      <c r="F44" s="90"/>
      <c r="G44" s="90"/>
      <c r="H44" s="91"/>
      <c r="I44" s="90"/>
      <c r="J44" s="90"/>
      <c r="K44" s="91"/>
      <c r="L44" s="90"/>
      <c r="M44" s="90"/>
      <c r="N44" s="91"/>
      <c r="O44" s="90"/>
      <c r="P44" s="90"/>
      <c r="Q44" s="91"/>
      <c r="R44" s="90"/>
      <c r="S44" s="90"/>
      <c r="T44" s="91"/>
      <c r="U44" s="90"/>
      <c r="V44" s="90"/>
      <c r="W44" s="91"/>
      <c r="X44" s="90"/>
      <c r="Y44" s="90"/>
      <c r="Z44" s="91"/>
      <c r="AA44" s="90"/>
      <c r="AB44" s="90"/>
      <c r="AC44" s="91"/>
      <c r="AD44" s="90"/>
      <c r="AE44" s="90"/>
      <c r="AF44" s="91"/>
      <c r="AG44" s="90"/>
      <c r="AH44" s="90"/>
      <c r="AI44" s="91"/>
      <c r="AJ44" s="90"/>
      <c r="AK44" s="90"/>
      <c r="AL44" s="91">
        <v>1</v>
      </c>
      <c r="AM44" s="90"/>
      <c r="AN44" s="90"/>
      <c r="AO44" s="91"/>
      <c r="AP44" s="90"/>
      <c r="AQ44" s="90"/>
      <c r="AR44" s="91"/>
      <c r="AS44" s="90"/>
      <c r="AT44" s="90"/>
      <c r="AU44" s="91"/>
      <c r="AV44" s="90"/>
      <c r="AW44" s="90"/>
      <c r="AX44" s="91"/>
      <c r="AY44" s="90"/>
      <c r="AZ44" s="90"/>
      <c r="BA44" s="91"/>
      <c r="BB44" s="90"/>
      <c r="BC44" s="90"/>
      <c r="BD44" s="91"/>
      <c r="BE44" s="90"/>
      <c r="BF44" s="90"/>
    </row>
    <row r="45" spans="1:58" x14ac:dyDescent="0.25">
      <c r="A45" s="67">
        <f>IF(B45="MATIERE",VLOOKUP($C45,MATIERE!$B$2:$K$601,10,0),IF(B45="MOA",VLOOKUP($C45,ATELIER!$B$2:$K$291,10,0),IF(B45="MOC",VLOOKUP($C45,CHANTIER!$B$2:$K$291,10,0),IF(B45="MP",VLOOKUP($C45,MINIPELLE!$B$2:$K$291,10,0),""))))</f>
        <v>570</v>
      </c>
      <c r="B45" s="89" t="s">
        <v>295</v>
      </c>
      <c r="C45" s="125" t="s">
        <v>2049</v>
      </c>
      <c r="D45" s="89"/>
      <c r="E45" s="91"/>
      <c r="F45" s="90"/>
      <c r="G45" s="90"/>
      <c r="H45" s="91"/>
      <c r="I45" s="90"/>
      <c r="J45" s="90"/>
      <c r="K45" s="91"/>
      <c r="L45" s="90"/>
      <c r="M45" s="90"/>
      <c r="N45" s="91"/>
      <c r="O45" s="90"/>
      <c r="P45" s="90"/>
      <c r="Q45" s="91"/>
      <c r="R45" s="90"/>
      <c r="S45" s="90"/>
      <c r="T45" s="91"/>
      <c r="U45" s="90"/>
      <c r="V45" s="90"/>
      <c r="W45" s="91"/>
      <c r="X45" s="90"/>
      <c r="Y45" s="90"/>
      <c r="Z45" s="91"/>
      <c r="AA45" s="90"/>
      <c r="AB45" s="90"/>
      <c r="AC45" s="91"/>
      <c r="AD45" s="90"/>
      <c r="AE45" s="90"/>
      <c r="AF45" s="91"/>
      <c r="AG45" s="90"/>
      <c r="AH45" s="90"/>
      <c r="AI45" s="91"/>
      <c r="AJ45" s="90"/>
      <c r="AK45" s="90"/>
      <c r="AL45" s="91"/>
      <c r="AM45" s="90"/>
      <c r="AN45" s="90"/>
      <c r="AO45" s="91">
        <v>1</v>
      </c>
      <c r="AP45" s="90"/>
      <c r="AQ45" s="90"/>
      <c r="AR45" s="91"/>
      <c r="AS45" s="90"/>
      <c r="AT45" s="90"/>
      <c r="AU45" s="91"/>
      <c r="AV45" s="90"/>
      <c r="AW45" s="90"/>
      <c r="AX45" s="91"/>
      <c r="AY45" s="90"/>
      <c r="AZ45" s="90"/>
      <c r="BA45" s="91"/>
      <c r="BB45" s="90"/>
      <c r="BC45" s="90"/>
      <c r="BD45" s="91"/>
      <c r="BE45" s="90"/>
      <c r="BF45" s="90"/>
    </row>
    <row r="46" spans="1:58" x14ac:dyDescent="0.25">
      <c r="A46" s="67">
        <f>IF(B46="MATIERE",VLOOKUP($C46,MATIERE!$B$2:$K$601,10,0),IF(B46="MOA",VLOOKUP($C46,ATELIER!$B$2:$K$291,10,0),IF(B46="MOC",VLOOKUP($C46,CHANTIER!$B$2:$K$291,10,0),IF(B46="MP",VLOOKUP($C46,MINIPELLE!$B$2:$K$291,10,0),""))))</f>
        <v>571</v>
      </c>
      <c r="B46" s="89" t="s">
        <v>295</v>
      </c>
      <c r="C46" s="125" t="s">
        <v>2050</v>
      </c>
      <c r="D46" s="89"/>
      <c r="E46" s="91"/>
      <c r="F46" s="90"/>
      <c r="G46" s="90"/>
      <c r="H46" s="91"/>
      <c r="I46" s="90"/>
      <c r="J46" s="90"/>
      <c r="K46" s="91"/>
      <c r="L46" s="90"/>
      <c r="M46" s="90"/>
      <c r="N46" s="91"/>
      <c r="O46" s="90"/>
      <c r="P46" s="90"/>
      <c r="Q46" s="91"/>
      <c r="R46" s="90"/>
      <c r="S46" s="90"/>
      <c r="T46" s="91"/>
      <c r="U46" s="90"/>
      <c r="V46" s="90"/>
      <c r="W46" s="91"/>
      <c r="X46" s="90"/>
      <c r="Y46" s="90"/>
      <c r="Z46" s="91"/>
      <c r="AA46" s="90"/>
      <c r="AB46" s="90"/>
      <c r="AC46" s="91"/>
      <c r="AD46" s="90"/>
      <c r="AE46" s="90"/>
      <c r="AF46" s="91"/>
      <c r="AG46" s="90"/>
      <c r="AH46" s="90"/>
      <c r="AI46" s="91"/>
      <c r="AJ46" s="90"/>
      <c r="AK46" s="90"/>
      <c r="AL46" s="91"/>
      <c r="AM46" s="90"/>
      <c r="AN46" s="90"/>
      <c r="AO46" s="91"/>
      <c r="AP46" s="90"/>
      <c r="AQ46" s="90"/>
      <c r="AR46" s="91">
        <v>1</v>
      </c>
      <c r="AS46" s="90"/>
      <c r="AT46" s="90"/>
      <c r="AU46" s="91"/>
      <c r="AV46" s="90"/>
      <c r="AW46" s="90"/>
      <c r="AX46" s="91"/>
      <c r="AY46" s="90"/>
      <c r="AZ46" s="90"/>
      <c r="BA46" s="91"/>
      <c r="BB46" s="90"/>
      <c r="BC46" s="90"/>
      <c r="BD46" s="91"/>
      <c r="BE46" s="90"/>
      <c r="BF46" s="90"/>
    </row>
    <row r="47" spans="1:58" x14ac:dyDescent="0.25">
      <c r="A47" s="67">
        <f>IF(B47="MATIERE",VLOOKUP($C47,MATIERE!$B$2:$K$601,10,0),IF(B47="MOA",VLOOKUP($C47,ATELIER!$B$2:$K$291,10,0),IF(B47="MOC",VLOOKUP($C47,CHANTIER!$B$2:$K$291,10,0),IF(B47="MP",VLOOKUP($C47,MINIPELLE!$B$2:$K$291,10,0),""))))</f>
        <v>572</v>
      </c>
      <c r="B47" s="89" t="s">
        <v>295</v>
      </c>
      <c r="C47" s="125" t="s">
        <v>2051</v>
      </c>
      <c r="D47" s="89"/>
      <c r="E47" s="91"/>
      <c r="F47" s="90"/>
      <c r="G47" s="90"/>
      <c r="H47" s="91"/>
      <c r="I47" s="90"/>
      <c r="J47" s="90"/>
      <c r="K47" s="91"/>
      <c r="L47" s="90"/>
      <c r="M47" s="90"/>
      <c r="N47" s="91"/>
      <c r="O47" s="90"/>
      <c r="P47" s="90"/>
      <c r="Q47" s="91"/>
      <c r="R47" s="90"/>
      <c r="S47" s="90"/>
      <c r="T47" s="91"/>
      <c r="U47" s="90"/>
      <c r="V47" s="90"/>
      <c r="W47" s="91"/>
      <c r="X47" s="90"/>
      <c r="Y47" s="90"/>
      <c r="Z47" s="91"/>
      <c r="AA47" s="90"/>
      <c r="AB47" s="90"/>
      <c r="AC47" s="91"/>
      <c r="AD47" s="90"/>
      <c r="AE47" s="90"/>
      <c r="AF47" s="91"/>
      <c r="AG47" s="90"/>
      <c r="AH47" s="90"/>
      <c r="AI47" s="91"/>
      <c r="AJ47" s="90"/>
      <c r="AK47" s="90"/>
      <c r="AL47" s="91"/>
      <c r="AM47" s="90"/>
      <c r="AN47" s="90"/>
      <c r="AO47" s="91"/>
      <c r="AP47" s="90"/>
      <c r="AQ47" s="90"/>
      <c r="AR47" s="91"/>
      <c r="AS47" s="90"/>
      <c r="AT47" s="90"/>
      <c r="AU47" s="91">
        <v>1</v>
      </c>
      <c r="AV47" s="90"/>
      <c r="AW47" s="90"/>
      <c r="AX47" s="91">
        <v>1</v>
      </c>
      <c r="AY47" s="90"/>
      <c r="AZ47" s="90"/>
      <c r="BA47" s="91"/>
      <c r="BB47" s="90"/>
      <c r="BC47" s="90"/>
      <c r="BD47" s="91"/>
      <c r="BE47" s="90"/>
      <c r="BF47" s="90"/>
    </row>
    <row r="48" spans="1:58" x14ac:dyDescent="0.25">
      <c r="A48" s="67">
        <f>IF(B48="MATIERE",VLOOKUP($C48,MATIERE!$B$2:$K$601,10,0),IF(B48="MOA",VLOOKUP($C48,ATELIER!$B$2:$K$291,10,0),IF(B48="MOC",VLOOKUP($C48,CHANTIER!$B$2:$K$291,10,0),IF(B48="MP",VLOOKUP($C48,MINIPELLE!$B$2:$K$291,10,0),""))))</f>
        <v>573</v>
      </c>
      <c r="B48" s="89" t="s">
        <v>295</v>
      </c>
      <c r="C48" s="125" t="s">
        <v>2052</v>
      </c>
      <c r="D48" s="89"/>
      <c r="E48" s="91"/>
      <c r="F48" s="90"/>
      <c r="G48" s="90"/>
      <c r="H48" s="91"/>
      <c r="I48" s="90"/>
      <c r="J48" s="90"/>
      <c r="K48" s="91"/>
      <c r="L48" s="90"/>
      <c r="M48" s="90"/>
      <c r="N48" s="91"/>
      <c r="O48" s="90"/>
      <c r="P48" s="90"/>
      <c r="Q48" s="91"/>
      <c r="R48" s="90"/>
      <c r="S48" s="90"/>
      <c r="T48" s="91"/>
      <c r="U48" s="90"/>
      <c r="V48" s="90"/>
      <c r="W48" s="91"/>
      <c r="X48" s="90"/>
      <c r="Y48" s="90"/>
      <c r="Z48" s="91"/>
      <c r="AA48" s="90"/>
      <c r="AB48" s="90"/>
      <c r="AC48" s="91"/>
      <c r="AD48" s="90"/>
      <c r="AE48" s="90"/>
      <c r="AF48" s="91"/>
      <c r="AG48" s="90"/>
      <c r="AH48" s="90"/>
      <c r="AI48" s="91"/>
      <c r="AJ48" s="90"/>
      <c r="AK48" s="90"/>
      <c r="AL48" s="91"/>
      <c r="AM48" s="90"/>
      <c r="AN48" s="90"/>
      <c r="AO48" s="91"/>
      <c r="AP48" s="90"/>
      <c r="AQ48" s="90"/>
      <c r="AR48" s="91"/>
      <c r="AS48" s="90"/>
      <c r="AT48" s="90"/>
      <c r="AU48" s="91"/>
      <c r="AV48" s="90"/>
      <c r="AW48" s="90"/>
      <c r="AX48" s="91"/>
      <c r="AY48" s="90"/>
      <c r="AZ48" s="90"/>
      <c r="BA48" s="91">
        <v>1</v>
      </c>
      <c r="BB48" s="90"/>
      <c r="BC48" s="90"/>
      <c r="BD48" s="91">
        <v>1</v>
      </c>
      <c r="BE48" s="90"/>
      <c r="BF48" s="90"/>
    </row>
    <row r="49" spans="1:58" x14ac:dyDescent="0.25">
      <c r="A49" s="89"/>
      <c r="B49" s="89"/>
      <c r="C49" s="89"/>
      <c r="D49" s="89"/>
      <c r="E49" s="89"/>
      <c r="F49" s="90"/>
      <c r="G49" s="90"/>
      <c r="H49" s="89"/>
      <c r="I49" s="90"/>
      <c r="J49" s="90"/>
      <c r="K49" s="89"/>
      <c r="L49" s="90"/>
      <c r="M49" s="90"/>
      <c r="N49" s="89"/>
      <c r="O49" s="90"/>
      <c r="P49" s="90"/>
      <c r="Q49" s="89"/>
      <c r="R49" s="90"/>
      <c r="S49" s="90"/>
      <c r="T49" s="89"/>
      <c r="U49" s="90"/>
      <c r="V49" s="90"/>
      <c r="W49" s="89"/>
      <c r="X49" s="90"/>
      <c r="Y49" s="90"/>
      <c r="Z49" s="89"/>
      <c r="AA49" s="90"/>
      <c r="AB49" s="90"/>
      <c r="AC49" s="89"/>
      <c r="AD49" s="90"/>
      <c r="AE49" s="90"/>
      <c r="AF49" s="89"/>
      <c r="AG49" s="90"/>
      <c r="AH49" s="90"/>
      <c r="AI49" s="89"/>
      <c r="AJ49" s="90"/>
      <c r="AK49" s="90"/>
      <c r="AL49" s="89"/>
      <c r="AM49" s="90"/>
      <c r="AN49" s="90"/>
      <c r="AO49" s="89"/>
      <c r="AP49" s="90"/>
      <c r="AQ49" s="90"/>
      <c r="AR49" s="89"/>
      <c r="AS49" s="90"/>
      <c r="AT49" s="90"/>
      <c r="AU49" s="89"/>
      <c r="AV49" s="90"/>
      <c r="AW49" s="90"/>
      <c r="AX49" s="89"/>
      <c r="AY49" s="90"/>
      <c r="AZ49" s="90"/>
      <c r="BA49" s="89"/>
      <c r="BB49" s="90"/>
      <c r="BC49" s="90"/>
      <c r="BD49" s="89"/>
      <c r="BE49" s="90"/>
      <c r="BF49" s="9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tabColor rgb="FFFF0000"/>
  </sheetPr>
  <dimension ref="A1:DH47"/>
  <sheetViews>
    <sheetView topLeftCell="A19" workbookViewId="0">
      <selection activeCell="C23" sqref="C23"/>
    </sheetView>
  </sheetViews>
  <sheetFormatPr baseColWidth="10" defaultRowHeight="15" x14ac:dyDescent="0.25"/>
  <cols>
    <col min="5" max="5" width="6.710937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72" width="3.28515625" customWidth="1"/>
    <col min="73" max="74" width="9.85546875" customWidth="1"/>
    <col min="75" max="75" width="3.28515625" customWidth="1"/>
    <col min="76" max="76" width="26.28515625" customWidth="1"/>
    <col min="77" max="97" width="3.28515625" customWidth="1"/>
    <col min="98" max="98" width="3.42578125" customWidth="1"/>
    <col min="99" max="112" width="3.28515625" customWidth="1"/>
  </cols>
  <sheetData>
    <row r="1" spans="1:112" x14ac:dyDescent="0.25">
      <c r="A1" t="s">
        <v>681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>
        <f>VLOOKUP($C4,[1]MATIERES!$A$2:$K$379,11,0)</f>
        <v>66</v>
      </c>
      <c r="B4" t="s">
        <v>295</v>
      </c>
      <c r="C4" t="s">
        <v>334</v>
      </c>
      <c r="D4" t="s">
        <v>42</v>
      </c>
      <c r="E4">
        <v>5.2</v>
      </c>
      <c r="H4" s="66">
        <v>5.2</v>
      </c>
      <c r="I4" s="68"/>
      <c r="J4" s="68"/>
      <c r="K4" s="66">
        <v>5.2</v>
      </c>
      <c r="L4" s="68"/>
      <c r="M4" s="68"/>
      <c r="N4" s="66">
        <v>5.2</v>
      </c>
      <c r="O4" s="68"/>
      <c r="P4" s="68"/>
      <c r="Q4" s="66">
        <v>5.2</v>
      </c>
      <c r="R4" s="68"/>
      <c r="S4" s="68"/>
      <c r="T4" s="66">
        <v>5.2</v>
      </c>
      <c r="U4" s="68"/>
      <c r="V4" s="68"/>
      <c r="W4" s="66">
        <v>5.2</v>
      </c>
      <c r="X4" s="68"/>
      <c r="Y4" s="68"/>
      <c r="Z4" s="66">
        <v>5.2</v>
      </c>
      <c r="AA4" s="68"/>
      <c r="AB4" s="68"/>
      <c r="AC4" s="66">
        <v>5.2</v>
      </c>
      <c r="AD4" s="68"/>
      <c r="AE4" s="68"/>
      <c r="AF4" s="66">
        <v>5.2</v>
      </c>
      <c r="AG4" s="68"/>
      <c r="AH4" s="68"/>
      <c r="AI4" s="66">
        <v>5.2</v>
      </c>
      <c r="AJ4" s="68"/>
      <c r="AK4" s="68"/>
      <c r="AL4" s="66">
        <v>5.2</v>
      </c>
      <c r="AM4" s="68"/>
      <c r="AN4" s="68"/>
      <c r="AO4" s="66">
        <v>5.2</v>
      </c>
      <c r="AP4" s="68"/>
      <c r="AQ4" s="68"/>
      <c r="AR4" s="66">
        <v>5.2</v>
      </c>
      <c r="AS4" s="68"/>
      <c r="AT4" s="68"/>
      <c r="AU4" s="66">
        <v>5.2</v>
      </c>
      <c r="AV4" s="68"/>
      <c r="AW4" s="68"/>
      <c r="AX4" s="66">
        <v>5.2</v>
      </c>
      <c r="AY4" s="68"/>
      <c r="AZ4" s="68"/>
      <c r="BA4" s="66">
        <v>5.2</v>
      </c>
      <c r="BB4" s="68"/>
      <c r="BC4" s="68"/>
      <c r="BD4" s="66">
        <v>5.2</v>
      </c>
      <c r="BE4" s="68"/>
      <c r="BF4" s="68"/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(1,'FV7','MATIERE',66,5.2,null,null,now());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(2,'FV7','MATIERE',66,5.2,null,null,now());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(3,'FV7','MATIERE',66,5.2,null,null,now());
</v>
      </c>
      <c r="BP4" t="str">
        <f t="shared" si="0"/>
        <v xml:space="preserve">INSERT INTO SC_SystemeProduits(RefDimension,NomSysteme,typePresta,ligne,Quantite,formule,cte1,DateModif) values (4,'FV7','MATIERE',66,5.2,null,null,now());
</v>
      </c>
      <c r="BS4" t="str">
        <f t="shared" si="0"/>
        <v xml:space="preserve">INSERT INTO SC_SystemeProduits(RefDimension,NomSysteme,typePresta,ligne,Quantite,formule,cte1,DateModif) values (5,'FV7','MATIERE',66,5.2,null,null,now());
</v>
      </c>
      <c r="BV4" t="str">
        <f t="shared" si="0"/>
        <v xml:space="preserve">INSERT INTO SC_SystemeProduits(RefDimension,NomSysteme,typePresta,ligne,Quantite,formule,cte1,DateModif) values (6,'FV7','MATIERE',66,5.2,null,null,now());
</v>
      </c>
      <c r="BY4" t="str">
        <f t="shared" si="0"/>
        <v xml:space="preserve">INSERT INTO SC_SystemeProduits(RefDimension,NomSysteme,typePresta,ligne,Quantite,formule,cte1,DateModif) values (7,'FV7','MATIERE',66,5.2,null,null,now());
</v>
      </c>
      <c r="CB4" t="str">
        <f t="shared" si="0"/>
        <v xml:space="preserve">INSERT INTO SC_SystemeProduits(RefDimension,NomSysteme,typePresta,ligne,Quantite,formule,cte1,DateModif) values (8,'FV7','MATIERE',66,5.2,null,null,now());
</v>
      </c>
      <c r="CE4" t="str">
        <f t="shared" si="0"/>
        <v xml:space="preserve">INSERT INTO SC_SystemeProduits(RefDimension,NomSysteme,typePresta,ligne,Quantite,formule,cte1,DateModif) values (9,'FV7','MATIERE',66,5.2,null,null,now());
</v>
      </c>
      <c r="CH4" t="str">
        <f t="shared" si="0"/>
        <v xml:space="preserve">INSERT INTO SC_SystemeProduits(RefDimension,NomSysteme,typePresta,ligne,Quantite,formule,cte1,DateModif) values (10,'FV7','MATIERE',66,5.2,null,null,now());
</v>
      </c>
      <c r="CK4" t="str">
        <f t="shared" si="0"/>
        <v xml:space="preserve">INSERT INTO SC_SystemeProduits(RefDimension,NomSysteme,typePresta,ligne,Quantite,formule,cte1,DateModif) values (11,'FV7','MATIERE',66,5.2,null,null,now());
</v>
      </c>
      <c r="CN4" t="str">
        <f t="shared" si="0"/>
        <v xml:space="preserve">INSERT INTO SC_SystemeProduits(RefDimension,NomSysteme,typePresta,ligne,Quantite,formule,cte1,DateModif) values (12,'FV7','MATIERE',66,5.2,null,null,now());
</v>
      </c>
      <c r="CQ4" t="str">
        <f t="shared" si="0"/>
        <v xml:space="preserve">INSERT INTO SC_SystemeProduits(RefDimension,NomSysteme,typePresta,ligne,Quantite,formule,cte1,DateModif) values (13,'FV7','MATIERE',66,5.2,null,null,now());
</v>
      </c>
      <c r="CT4" t="str">
        <f t="shared" si="0"/>
        <v xml:space="preserve">INSERT INTO SC_SystemeProduits(RefDimension,NomSysteme,typePresta,ligne,Quantite,formule,cte1,DateModif) values (14,'FV7','MATIERE',66,5.2,null,null,now());
</v>
      </c>
      <c r="CW4" t="str">
        <f t="shared" si="0"/>
        <v xml:space="preserve">INSERT INTO SC_SystemeProduits(RefDimension,NomSysteme,typePresta,ligne,Quantite,formule,cte1,DateModif) values (15,'FV7','MATIERE',66,5.2,null,null,now());
</v>
      </c>
      <c r="CZ4" t="str">
        <f t="shared" si="0"/>
        <v xml:space="preserve">INSERT INTO SC_SystemeProduits(RefDimension,NomSysteme,typePresta,ligne,Quantite,formule,cte1,DateModif) values (16,'FV7','MATIERE',66,5.2,null,null,now());
</v>
      </c>
      <c r="DC4" t="str">
        <f t="shared" si="0"/>
        <v xml:space="preserve">INSERT INTO SC_SystemeProduits(RefDimension,NomSysteme,typePresta,ligne,Quantite,formule,cte1,DateModif) values (17,'FV7','MATIERE',66,5.2,null,null,now());
</v>
      </c>
      <c r="DF4" t="str">
        <f t="shared" si="0"/>
        <v xml:space="preserve">INSERT INTO SC_SystemeProduits(RefDimension,NomSysteme,typePresta,ligne,Quantite,formule,cte1,DateModif) values (18,'FV7','MATIERE',66,5.2,null,null,now());
</v>
      </c>
    </row>
    <row r="5" spans="1:112" x14ac:dyDescent="0.25">
      <c r="A5" s="12">
        <f>VLOOKUP($C5,[1]MATIERES!$A$2:$K$379,11,0)</f>
        <v>65</v>
      </c>
      <c r="B5" t="s">
        <v>295</v>
      </c>
      <c r="C5" t="s">
        <v>343</v>
      </c>
      <c r="D5" t="s">
        <v>42</v>
      </c>
      <c r="E5">
        <v>9.02</v>
      </c>
      <c r="F5" s="14" t="s">
        <v>1149</v>
      </c>
      <c r="G5" s="14" t="s">
        <v>632</v>
      </c>
      <c r="H5" s="66">
        <v>9.02</v>
      </c>
      <c r="I5" s="68" t="s">
        <v>1150</v>
      </c>
      <c r="J5" s="68" t="s">
        <v>632</v>
      </c>
      <c r="K5" s="66">
        <v>9.02</v>
      </c>
      <c r="L5" s="68" t="s">
        <v>1151</v>
      </c>
      <c r="M5" s="68" t="s">
        <v>632</v>
      </c>
      <c r="N5" s="66">
        <v>9.02</v>
      </c>
      <c r="O5" s="68" t="s">
        <v>1152</v>
      </c>
      <c r="P5" s="68" t="s">
        <v>632</v>
      </c>
      <c r="Q5" s="66">
        <v>9.02</v>
      </c>
      <c r="R5" s="68" t="s">
        <v>1153</v>
      </c>
      <c r="S5" s="68" t="s">
        <v>632</v>
      </c>
      <c r="T5" s="66">
        <v>9.02</v>
      </c>
      <c r="U5" s="68" t="s">
        <v>1154</v>
      </c>
      <c r="V5" s="68" t="s">
        <v>632</v>
      </c>
      <c r="W5" s="66">
        <v>9.02</v>
      </c>
      <c r="X5" s="68" t="s">
        <v>1155</v>
      </c>
      <c r="Y5" s="68" t="s">
        <v>632</v>
      </c>
      <c r="Z5" s="66">
        <v>9.02</v>
      </c>
      <c r="AA5" s="68" t="s">
        <v>1156</v>
      </c>
      <c r="AB5" s="68" t="s">
        <v>632</v>
      </c>
      <c r="AC5" s="66">
        <v>9.02</v>
      </c>
      <c r="AD5" s="68" t="s">
        <v>1157</v>
      </c>
      <c r="AE5" s="68" t="s">
        <v>632</v>
      </c>
      <c r="AF5" s="66">
        <v>9.02</v>
      </c>
      <c r="AG5" s="68" t="s">
        <v>1158</v>
      </c>
      <c r="AH5" s="68" t="s">
        <v>632</v>
      </c>
      <c r="AI5" s="66">
        <v>9.02</v>
      </c>
      <c r="AJ5" s="68" t="s">
        <v>1159</v>
      </c>
      <c r="AK5" s="68" t="s">
        <v>632</v>
      </c>
      <c r="AL5" s="66">
        <v>9.02</v>
      </c>
      <c r="AM5" s="68" t="s">
        <v>1160</v>
      </c>
      <c r="AN5" s="68" t="s">
        <v>632</v>
      </c>
      <c r="AO5" s="66">
        <v>9.02</v>
      </c>
      <c r="AP5" s="68" t="s">
        <v>1161</v>
      </c>
      <c r="AQ5" s="68" t="s">
        <v>632</v>
      </c>
      <c r="AR5" s="66">
        <v>9.02</v>
      </c>
      <c r="AS5" s="68" t="s">
        <v>1162</v>
      </c>
      <c r="AT5" s="68" t="s">
        <v>632</v>
      </c>
      <c r="AU5" s="66">
        <v>9.02</v>
      </c>
      <c r="AV5" s="68" t="s">
        <v>1163</v>
      </c>
      <c r="AW5" s="68" t="s">
        <v>632</v>
      </c>
      <c r="AX5" s="66">
        <v>9.02</v>
      </c>
      <c r="AY5" s="68" t="s">
        <v>1164</v>
      </c>
      <c r="AZ5" s="68" t="s">
        <v>632</v>
      </c>
      <c r="BA5" s="66">
        <v>9.02</v>
      </c>
      <c r="BB5" s="68" t="s">
        <v>1165</v>
      </c>
      <c r="BC5" s="68" t="s">
        <v>632</v>
      </c>
      <c r="BD5" s="66">
        <v>9.02</v>
      </c>
      <c r="BE5" s="68" t="s">
        <v>1166</v>
      </c>
      <c r="BF5" s="68" t="s">
        <v>632</v>
      </c>
      <c r="BG5" t="str">
        <f t="shared" ref="BG5:BG2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(1,'FV7','MATIERE',65,null,'1.1*2*CTE1','PERIMETRE',now());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(2,'FV7','MATIERE',65,null,'1.1*2*CTE2','PERIMETRE',now());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(3,'FV7','MATIERE',65,null,'1.1*2*CTE3','PERIMETRE',now());
</v>
      </c>
      <c r="BP5" t="str">
        <f t="shared" si="0"/>
        <v xml:space="preserve">INSERT INTO SC_SystemeProduits(RefDimension,NomSysteme,typePresta,ligne,Quantite,formule,cte1,DateModif) values (4,'FV7','MATIERE',65,null,'1.1*2*CTE4','PERIMETRE',now());
</v>
      </c>
      <c r="BS5" t="str">
        <f t="shared" si="0"/>
        <v xml:space="preserve">INSERT INTO SC_SystemeProduits(RefDimension,NomSysteme,typePresta,ligne,Quantite,formule,cte1,DateModif) values (5,'FV7','MATIERE',65,null,'1.1*2*CTE5','PERIMETRE',now());
</v>
      </c>
      <c r="BV5" t="str">
        <f t="shared" si="0"/>
        <v xml:space="preserve">INSERT INTO SC_SystemeProduits(RefDimension,NomSysteme,typePresta,ligne,Quantite,formule,cte1,DateModif) values (6,'FV7','MATIERE',65,null,'1.1*2*CTE6','PERIMETRE',now());
</v>
      </c>
      <c r="BY5" t="str">
        <f t="shared" si="0"/>
        <v xml:space="preserve">INSERT INTO SC_SystemeProduits(RefDimension,NomSysteme,typePresta,ligne,Quantite,formule,cte1,DateModif) values (7,'FV7','MATIERE',65,null,'1.1*2*CTE7','PERIMETRE',now());
</v>
      </c>
      <c r="CB5" t="str">
        <f t="shared" si="0"/>
        <v xml:space="preserve">INSERT INTO SC_SystemeProduits(RefDimension,NomSysteme,typePresta,ligne,Quantite,formule,cte1,DateModif) values (8,'FV7','MATIERE',65,null,'1.1*2*CTE8','PERIMETRE',now());
</v>
      </c>
      <c r="CE5" t="str">
        <f t="shared" si="0"/>
        <v xml:space="preserve">INSERT INTO SC_SystemeProduits(RefDimension,NomSysteme,typePresta,ligne,Quantite,formule,cte1,DateModif) values (9,'FV7','MATIERE',65,null,'1.1*2*CTE9','PERIMETRE',now());
</v>
      </c>
      <c r="CH5" t="str">
        <f t="shared" si="0"/>
        <v xml:space="preserve">INSERT INTO SC_SystemeProduits(RefDimension,NomSysteme,typePresta,ligne,Quantite,formule,cte1,DateModif) values (10,'FV7','MATIERE',65,null,'1.1*2*CTE10','PERIMETRE',now());
</v>
      </c>
      <c r="CK5" t="str">
        <f t="shared" si="0"/>
        <v xml:space="preserve">INSERT INTO SC_SystemeProduits(RefDimension,NomSysteme,typePresta,ligne,Quantite,formule,cte1,DateModif) values (11,'FV7','MATIERE',65,null,'1.1*2*CTE11','PERIMETRE',now());
</v>
      </c>
      <c r="CN5" t="str">
        <f t="shared" si="0"/>
        <v xml:space="preserve">INSERT INTO SC_SystemeProduits(RefDimension,NomSysteme,typePresta,ligne,Quantite,formule,cte1,DateModif) values (12,'FV7','MATIERE',65,null,'1.1*2*CTE12','PERIMETRE',now());
</v>
      </c>
      <c r="CQ5" t="str">
        <f t="shared" si="0"/>
        <v xml:space="preserve">INSERT INTO SC_SystemeProduits(RefDimension,NomSysteme,typePresta,ligne,Quantite,formule,cte1,DateModif) values (13,'FV7','MATIERE',65,null,'1.1*2*CTE13','PERIMETRE',now());
</v>
      </c>
      <c r="CT5" t="str">
        <f t="shared" si="0"/>
        <v xml:space="preserve">INSERT INTO SC_SystemeProduits(RefDimension,NomSysteme,typePresta,ligne,Quantite,formule,cte1,DateModif) values (14,'FV7','MATIERE',65,null,'1.1*2*CTE14','PERIMETRE',now());
</v>
      </c>
      <c r="CW5" t="str">
        <f t="shared" si="0"/>
        <v xml:space="preserve">INSERT INTO SC_SystemeProduits(RefDimension,NomSysteme,typePresta,ligne,Quantite,formule,cte1,DateModif) values (15,'FV7','MATIERE',65,null,'1.1*2*CTE15','PERIMETRE',now());
</v>
      </c>
      <c r="CZ5" t="str">
        <f t="shared" si="0"/>
        <v xml:space="preserve">INSERT INTO SC_SystemeProduits(RefDimension,NomSysteme,typePresta,ligne,Quantite,formule,cte1,DateModif) values (16,'FV7','MATIERE',65,null,'1.1*2*CTE16','PERIMETRE',now());
</v>
      </c>
      <c r="DC5" t="str">
        <f t="shared" si="0"/>
        <v xml:space="preserve">INSERT INTO SC_SystemeProduits(RefDimension,NomSysteme,typePresta,ligne,Quantite,formule,cte1,DateModif) values (17,'FV7','MATIERE',65,null,'1.1*2*CTE17','PERIMETRE',now());
</v>
      </c>
      <c r="DF5" t="str">
        <f t="shared" si="0"/>
        <v xml:space="preserve">INSERT INTO SC_SystemeProduits(RefDimension,NomSysteme,typePresta,ligne,Quantite,formule,cte1,DateModif) values (18,'FV7','MATIERE',65,null,'1.1*2*CTE18','PERIMETRE',now());
</v>
      </c>
    </row>
    <row r="6" spans="1:112" x14ac:dyDescent="0.25">
      <c r="A6" s="12">
        <f>VLOOKUP($C6,[1]MATIERES!$A$2:$K$379,11,0)</f>
        <v>168</v>
      </c>
      <c r="B6" t="s">
        <v>295</v>
      </c>
      <c r="C6" t="s">
        <v>282</v>
      </c>
      <c r="D6" t="s">
        <v>42</v>
      </c>
      <c r="E6">
        <v>8.1999999999999993</v>
      </c>
      <c r="F6" s="14" t="s">
        <v>689</v>
      </c>
      <c r="G6" s="14" t="s">
        <v>632</v>
      </c>
      <c r="H6" s="66">
        <v>8.1999999999999993</v>
      </c>
      <c r="I6" s="68" t="s">
        <v>1168</v>
      </c>
      <c r="J6" s="68" t="s">
        <v>632</v>
      </c>
      <c r="K6" s="66">
        <v>8.1999999999999993</v>
      </c>
      <c r="L6" s="68" t="s">
        <v>1169</v>
      </c>
      <c r="M6" s="68" t="s">
        <v>632</v>
      </c>
      <c r="N6" s="66">
        <v>8.1999999999999993</v>
      </c>
      <c r="O6" s="68" t="s">
        <v>1170</v>
      </c>
      <c r="P6" s="68" t="s">
        <v>632</v>
      </c>
      <c r="Q6" s="66">
        <v>8.1999999999999993</v>
      </c>
      <c r="R6" s="68" t="s">
        <v>1171</v>
      </c>
      <c r="S6" s="68" t="s">
        <v>632</v>
      </c>
      <c r="T6" s="66">
        <v>8.1999999999999993</v>
      </c>
      <c r="U6" s="68" t="s">
        <v>1172</v>
      </c>
      <c r="V6" s="68" t="s">
        <v>632</v>
      </c>
      <c r="W6" s="66">
        <v>8.1999999999999993</v>
      </c>
      <c r="X6" s="68" t="s">
        <v>1173</v>
      </c>
      <c r="Y6" s="68" t="s">
        <v>632</v>
      </c>
      <c r="Z6" s="66">
        <v>8.1999999999999993</v>
      </c>
      <c r="AA6" s="68" t="s">
        <v>1174</v>
      </c>
      <c r="AB6" s="68" t="s">
        <v>632</v>
      </c>
      <c r="AC6" s="66">
        <v>8.1999999999999993</v>
      </c>
      <c r="AD6" s="68" t="s">
        <v>1175</v>
      </c>
      <c r="AE6" s="68" t="s">
        <v>632</v>
      </c>
      <c r="AF6" s="66">
        <v>8.1999999999999993</v>
      </c>
      <c r="AG6" s="68" t="s">
        <v>1176</v>
      </c>
      <c r="AH6" s="68" t="s">
        <v>632</v>
      </c>
      <c r="AI6" s="66">
        <v>8.1999999999999993</v>
      </c>
      <c r="AJ6" s="68" t="s">
        <v>1177</v>
      </c>
      <c r="AK6" s="68" t="s">
        <v>632</v>
      </c>
      <c r="AL6" s="66">
        <v>8.1999999999999993</v>
      </c>
      <c r="AM6" s="68" t="s">
        <v>1178</v>
      </c>
      <c r="AN6" s="68" t="s">
        <v>632</v>
      </c>
      <c r="AO6" s="66">
        <v>8.1999999999999993</v>
      </c>
      <c r="AP6" s="68" t="s">
        <v>1179</v>
      </c>
      <c r="AQ6" s="68" t="s">
        <v>632</v>
      </c>
      <c r="AR6" s="66">
        <v>8.1999999999999993</v>
      </c>
      <c r="AS6" s="68" t="s">
        <v>1180</v>
      </c>
      <c r="AT6" s="68" t="s">
        <v>632</v>
      </c>
      <c r="AU6" s="66">
        <v>8.1999999999999993</v>
      </c>
      <c r="AV6" s="68" t="s">
        <v>1181</v>
      </c>
      <c r="AW6" s="68" t="s">
        <v>632</v>
      </c>
      <c r="AX6" s="66">
        <v>8.1999999999999993</v>
      </c>
      <c r="AY6" s="68" t="s">
        <v>1182</v>
      </c>
      <c r="AZ6" s="68" t="s">
        <v>632</v>
      </c>
      <c r="BA6" s="66">
        <v>8.1999999999999993</v>
      </c>
      <c r="BB6" s="68" t="s">
        <v>1183</v>
      </c>
      <c r="BC6" s="68" t="s">
        <v>632</v>
      </c>
      <c r="BD6" s="66">
        <v>8.1999999999999993</v>
      </c>
      <c r="BE6" s="68" t="s">
        <v>1184</v>
      </c>
      <c r="BF6" s="68" t="s">
        <v>632</v>
      </c>
      <c r="BG6" t="str">
        <f t="shared" si="1"/>
        <v xml:space="preserve">INSERT INTO SC_SystemeProduits(RefDimension,NomSysteme,typePresta,ligne,Quantite,formule,cte1,DateModif) values (1,'FV7','MATIERE',168,null,'1*CTE1','PERIMETRE',now());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(2,'FV7','MATIERE',168,null,'1*CTE2','PERIMETRE',now());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(3,'FV7','MATIERE',168,null,'1*CTE3','PERIMETRE',now());
</v>
      </c>
      <c r="BP6" t="str">
        <f t="shared" si="0"/>
        <v xml:space="preserve">INSERT INTO SC_SystemeProduits(RefDimension,NomSysteme,typePresta,ligne,Quantite,formule,cte1,DateModif) values (4,'FV7','MATIERE',168,null,'1*CTE4','PERIMETRE',now());
</v>
      </c>
      <c r="BS6" t="str">
        <f t="shared" si="0"/>
        <v xml:space="preserve">INSERT INTO SC_SystemeProduits(RefDimension,NomSysteme,typePresta,ligne,Quantite,formule,cte1,DateModif) values (5,'FV7','MATIERE',168,null,'1*CTE5','PERIMETRE',now());
</v>
      </c>
      <c r="BV6" t="str">
        <f t="shared" si="0"/>
        <v xml:space="preserve">INSERT INTO SC_SystemeProduits(RefDimension,NomSysteme,typePresta,ligne,Quantite,formule,cte1,DateModif) values (6,'FV7','MATIERE',168,null,'1*CTE6','PERIMETRE',now());
</v>
      </c>
      <c r="BY6" t="str">
        <f t="shared" si="0"/>
        <v xml:space="preserve">INSERT INTO SC_SystemeProduits(RefDimension,NomSysteme,typePresta,ligne,Quantite,formule,cte1,DateModif) values (7,'FV7','MATIERE',168,null,'1*CTE7','PERIMETRE',now());
</v>
      </c>
      <c r="CB6" t="str">
        <f t="shared" si="0"/>
        <v xml:space="preserve">INSERT INTO SC_SystemeProduits(RefDimension,NomSysteme,typePresta,ligne,Quantite,formule,cte1,DateModif) values (8,'FV7','MATIERE',168,null,'1*CTE8','PERIMETRE',now());
</v>
      </c>
      <c r="CE6" t="str">
        <f t="shared" si="0"/>
        <v xml:space="preserve">INSERT INTO SC_SystemeProduits(RefDimension,NomSysteme,typePresta,ligne,Quantite,formule,cte1,DateModif) values (9,'FV7','MATIERE',168,null,'1*CTE9','PERIMETRE',now());
</v>
      </c>
      <c r="CH6" t="str">
        <f t="shared" si="0"/>
        <v xml:space="preserve">INSERT INTO SC_SystemeProduits(RefDimension,NomSysteme,typePresta,ligne,Quantite,formule,cte1,DateModif) values (10,'FV7','MATIERE',168,null,'1*CTE10','PERIMETRE',now());
</v>
      </c>
      <c r="CK6" t="str">
        <f t="shared" si="0"/>
        <v xml:space="preserve">INSERT INTO SC_SystemeProduits(RefDimension,NomSysteme,typePresta,ligne,Quantite,formule,cte1,DateModif) values (11,'FV7','MATIERE',168,null,'1*CTE11','PERIMETRE',now());
</v>
      </c>
      <c r="CN6" t="str">
        <f t="shared" si="0"/>
        <v xml:space="preserve">INSERT INTO SC_SystemeProduits(RefDimension,NomSysteme,typePresta,ligne,Quantite,formule,cte1,DateModif) values (12,'FV7','MATIERE',168,null,'1*CTE12','PERIMETRE',now());
</v>
      </c>
      <c r="CQ6" t="str">
        <f t="shared" si="0"/>
        <v xml:space="preserve">INSERT INTO SC_SystemeProduits(RefDimension,NomSysteme,typePresta,ligne,Quantite,formule,cte1,DateModif) values (13,'FV7','MATIERE',168,null,'1*CTE13','PERIMETRE',now());
</v>
      </c>
      <c r="CT6" t="str">
        <f t="shared" si="0"/>
        <v xml:space="preserve">INSERT INTO SC_SystemeProduits(RefDimension,NomSysteme,typePresta,ligne,Quantite,formule,cte1,DateModif) values (14,'FV7','MATIERE',168,null,'1*CTE14','PERIMETRE',now());
</v>
      </c>
      <c r="CW6" t="str">
        <f t="shared" si="0"/>
        <v xml:space="preserve">INSERT INTO SC_SystemeProduits(RefDimension,NomSysteme,typePresta,ligne,Quantite,formule,cte1,DateModif) values (15,'FV7','MATIERE',168,null,'1*CTE15','PERIMETRE',now());
</v>
      </c>
      <c r="CZ6" t="str">
        <f t="shared" si="0"/>
        <v xml:space="preserve">INSERT INTO SC_SystemeProduits(RefDimension,NomSysteme,typePresta,ligne,Quantite,formule,cte1,DateModif) values (16,'FV7','MATIERE',168,null,'1*CTE16','PERIMETRE',now());
</v>
      </c>
      <c r="DC6" t="str">
        <f t="shared" si="0"/>
        <v xml:space="preserve">INSERT INTO SC_SystemeProduits(RefDimension,NomSysteme,typePresta,ligne,Quantite,formule,cte1,DateModif) values (17,'FV7','MATIERE',168,null,'1*CTE17','PERIMETRE',now());
</v>
      </c>
      <c r="DF6" t="str">
        <f t="shared" si="0"/>
        <v xml:space="preserve">INSERT INTO SC_SystemeProduits(RefDimension,NomSysteme,typePresta,ligne,Quantite,formule,cte1,DateModif) values (18,'FV7','MATIERE',168,null,'1*CTE18','PERIMETRE',now());
</v>
      </c>
    </row>
    <row r="7" spans="1:112" x14ac:dyDescent="0.25">
      <c r="A7" s="12">
        <f>VLOOKUP($C7,[1]MATIERES!$A$2:$K$379,11,0)</f>
        <v>300</v>
      </c>
      <c r="B7" t="s">
        <v>295</v>
      </c>
      <c r="C7" t="s">
        <v>344</v>
      </c>
      <c r="D7" t="s">
        <v>8</v>
      </c>
      <c r="E7">
        <v>12</v>
      </c>
      <c r="H7" s="66">
        <v>12</v>
      </c>
      <c r="I7" s="68"/>
      <c r="J7" s="68"/>
      <c r="K7" s="66">
        <v>12</v>
      </c>
      <c r="L7" s="68"/>
      <c r="M7" s="68"/>
      <c r="N7" s="66">
        <v>12</v>
      </c>
      <c r="O7" s="68"/>
      <c r="P7" s="68"/>
      <c r="Q7" s="66">
        <v>12</v>
      </c>
      <c r="R7" s="68"/>
      <c r="S7" s="68"/>
      <c r="T7" s="66">
        <v>12</v>
      </c>
      <c r="U7" s="68"/>
      <c r="V7" s="68"/>
      <c r="W7" s="66">
        <v>12</v>
      </c>
      <c r="X7" s="68"/>
      <c r="Y7" s="68"/>
      <c r="Z7" s="66">
        <v>12</v>
      </c>
      <c r="AA7" s="68"/>
      <c r="AB7" s="68"/>
      <c r="AC7" s="66">
        <v>12</v>
      </c>
      <c r="AD7" s="68"/>
      <c r="AE7" s="68"/>
      <c r="AF7" s="66">
        <v>12</v>
      </c>
      <c r="AG7" s="68"/>
      <c r="AH7" s="68"/>
      <c r="AI7" s="66">
        <v>12</v>
      </c>
      <c r="AJ7" s="68"/>
      <c r="AK7" s="68"/>
      <c r="AL7" s="66">
        <v>12</v>
      </c>
      <c r="AM7" s="68"/>
      <c r="AN7" s="68"/>
      <c r="AO7" s="66">
        <v>12</v>
      </c>
      <c r="AP7" s="68"/>
      <c r="AQ7" s="68"/>
      <c r="AR7" s="66">
        <v>12</v>
      </c>
      <c r="AS7" s="68"/>
      <c r="AT7" s="68"/>
      <c r="AU7" s="66">
        <v>12</v>
      </c>
      <c r="AV7" s="68"/>
      <c r="AW7" s="68"/>
      <c r="AX7" s="66">
        <v>12</v>
      </c>
      <c r="AY7" s="68"/>
      <c r="AZ7" s="68"/>
      <c r="BA7" s="66">
        <v>12</v>
      </c>
      <c r="BB7" s="68"/>
      <c r="BC7" s="68"/>
      <c r="BD7" s="66">
        <v>12</v>
      </c>
      <c r="BE7" s="68"/>
      <c r="BF7" s="68"/>
      <c r="BG7" t="str">
        <f t="shared" si="1"/>
        <v xml:space="preserve">INSERT INTO SC_SystemeProduits(RefDimension,NomSysteme,typePresta,ligne,Quantite,formule,cte1,DateModif) values (1,'FV7','MATIERE',300,12,null,null,now());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(2,'FV7','MATIERE',300,12,null,null,now());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(3,'FV7','MATIERE',300,12,null,null,now());
</v>
      </c>
      <c r="BP7" t="str">
        <f t="shared" si="0"/>
        <v xml:space="preserve">INSERT INTO SC_SystemeProduits(RefDimension,NomSysteme,typePresta,ligne,Quantite,formule,cte1,DateModif) values (4,'FV7','MATIERE',300,12,null,null,now());
</v>
      </c>
      <c r="BS7" t="str">
        <f t="shared" si="0"/>
        <v xml:space="preserve">INSERT INTO SC_SystemeProduits(RefDimension,NomSysteme,typePresta,ligne,Quantite,formule,cte1,DateModif) values (5,'FV7','MATIERE',300,12,null,null,now());
</v>
      </c>
      <c r="BV7" t="str">
        <f t="shared" si="0"/>
        <v xml:space="preserve">INSERT INTO SC_SystemeProduits(RefDimension,NomSysteme,typePresta,ligne,Quantite,formule,cte1,DateModif) values (6,'FV7','MATIERE',300,12,null,null,now());
</v>
      </c>
      <c r="BY7" t="str">
        <f t="shared" si="0"/>
        <v xml:space="preserve">INSERT INTO SC_SystemeProduits(RefDimension,NomSysteme,typePresta,ligne,Quantite,formule,cte1,DateModif) values (7,'FV7','MATIERE',300,12,null,null,now());
</v>
      </c>
      <c r="CB7" t="str">
        <f t="shared" si="0"/>
        <v xml:space="preserve">INSERT INTO SC_SystemeProduits(RefDimension,NomSysteme,typePresta,ligne,Quantite,formule,cte1,DateModif) values (8,'FV7','MATIERE',300,12,null,null,now());
</v>
      </c>
      <c r="CE7" t="str">
        <f t="shared" si="0"/>
        <v xml:space="preserve">INSERT INTO SC_SystemeProduits(RefDimension,NomSysteme,typePresta,ligne,Quantite,formule,cte1,DateModif) values (9,'FV7','MATIERE',300,12,null,null,now());
</v>
      </c>
      <c r="CH7" t="str">
        <f t="shared" si="0"/>
        <v xml:space="preserve">INSERT INTO SC_SystemeProduits(RefDimension,NomSysteme,typePresta,ligne,Quantite,formule,cte1,DateModif) values (10,'FV7','MATIERE',300,12,null,null,now());
</v>
      </c>
      <c r="CK7" t="str">
        <f t="shared" si="0"/>
        <v xml:space="preserve">INSERT INTO SC_SystemeProduits(RefDimension,NomSysteme,typePresta,ligne,Quantite,formule,cte1,DateModif) values (11,'FV7','MATIERE',300,12,null,null,now());
</v>
      </c>
      <c r="CN7" t="str">
        <f t="shared" si="0"/>
        <v xml:space="preserve">INSERT INTO SC_SystemeProduits(RefDimension,NomSysteme,typePresta,ligne,Quantite,formule,cte1,DateModif) values (12,'FV7','MATIERE',300,12,null,null,now());
</v>
      </c>
      <c r="CQ7" t="str">
        <f t="shared" si="0"/>
        <v xml:space="preserve">INSERT INTO SC_SystemeProduits(RefDimension,NomSysteme,typePresta,ligne,Quantite,formule,cte1,DateModif) values (13,'FV7','MATIERE',300,12,null,null,now());
</v>
      </c>
      <c r="CT7" t="str">
        <f t="shared" si="0"/>
        <v xml:space="preserve">INSERT INTO SC_SystemeProduits(RefDimension,NomSysteme,typePresta,ligne,Quantite,formule,cte1,DateModif) values (14,'FV7','MATIERE',300,12,null,null,now());
</v>
      </c>
      <c r="CW7" t="str">
        <f t="shared" si="0"/>
        <v xml:space="preserve">INSERT INTO SC_SystemeProduits(RefDimension,NomSysteme,typePresta,ligne,Quantite,formule,cte1,DateModif) values (15,'FV7','MATIERE',300,12,null,null,now());
</v>
      </c>
      <c r="CZ7" t="str">
        <f t="shared" si="0"/>
        <v xml:space="preserve">INSERT INTO SC_SystemeProduits(RefDimension,NomSysteme,typePresta,ligne,Quantite,formule,cte1,DateModif) values (16,'FV7','MATIERE',300,12,null,null,now());
</v>
      </c>
      <c r="DC7" t="str">
        <f t="shared" si="0"/>
        <v xml:space="preserve">INSERT INTO SC_SystemeProduits(RefDimension,NomSysteme,typePresta,ligne,Quantite,formule,cte1,DateModif) values (17,'FV7','MATIERE',300,12,null,null,now());
</v>
      </c>
      <c r="DF7" t="str">
        <f t="shared" si="0"/>
        <v xml:space="preserve">INSERT INTO SC_SystemeProduits(RefDimension,NomSysteme,typePresta,ligne,Quantite,formule,cte1,DateModif) values (18,'FV7','MATIERE',300,12,null,null,now());
</v>
      </c>
    </row>
    <row r="8" spans="1:112" x14ac:dyDescent="0.25">
      <c r="A8" s="12">
        <f>VLOOKUP($C8,[1]MATIERES!$A$2:$K$379,11,0)</f>
        <v>297</v>
      </c>
      <c r="B8" t="s">
        <v>295</v>
      </c>
      <c r="C8" t="s">
        <v>345</v>
      </c>
      <c r="D8" t="s">
        <v>8</v>
      </c>
      <c r="E8">
        <v>32.799999999999997</v>
      </c>
      <c r="F8" s="14" t="s">
        <v>696</v>
      </c>
      <c r="G8" s="14" t="s">
        <v>632</v>
      </c>
      <c r="H8" s="66">
        <v>32.799999999999997</v>
      </c>
      <c r="I8" s="68" t="s">
        <v>1185</v>
      </c>
      <c r="J8" s="68" t="s">
        <v>632</v>
      </c>
      <c r="K8" s="66">
        <v>32.799999999999997</v>
      </c>
      <c r="L8" s="68" t="s">
        <v>1186</v>
      </c>
      <c r="M8" s="68" t="s">
        <v>632</v>
      </c>
      <c r="N8" s="66">
        <v>32.799999999999997</v>
      </c>
      <c r="O8" s="68" t="s">
        <v>1187</v>
      </c>
      <c r="P8" s="68" t="s">
        <v>632</v>
      </c>
      <c r="Q8" s="66">
        <v>32.799999999999997</v>
      </c>
      <c r="R8" s="68" t="s">
        <v>1188</v>
      </c>
      <c r="S8" s="68" t="s">
        <v>632</v>
      </c>
      <c r="T8" s="66">
        <v>32.799999999999997</v>
      </c>
      <c r="U8" s="68" t="s">
        <v>1189</v>
      </c>
      <c r="V8" s="68" t="s">
        <v>632</v>
      </c>
      <c r="W8" s="66">
        <v>32.799999999999997</v>
      </c>
      <c r="X8" s="68" t="s">
        <v>1190</v>
      </c>
      <c r="Y8" s="68" t="s">
        <v>632</v>
      </c>
      <c r="Z8" s="66">
        <v>32.799999999999997</v>
      </c>
      <c r="AA8" s="68" t="s">
        <v>1191</v>
      </c>
      <c r="AB8" s="68" t="s">
        <v>632</v>
      </c>
      <c r="AC8" s="66">
        <v>32.799999999999997</v>
      </c>
      <c r="AD8" s="68" t="s">
        <v>1192</v>
      </c>
      <c r="AE8" s="68" t="s">
        <v>632</v>
      </c>
      <c r="AF8" s="66">
        <v>32.799999999999997</v>
      </c>
      <c r="AG8" s="68" t="s">
        <v>1193</v>
      </c>
      <c r="AH8" s="68" t="s">
        <v>632</v>
      </c>
      <c r="AI8" s="66">
        <v>32.799999999999997</v>
      </c>
      <c r="AJ8" s="68" t="s">
        <v>1194</v>
      </c>
      <c r="AK8" s="68" t="s">
        <v>632</v>
      </c>
      <c r="AL8" s="66">
        <v>32.799999999999997</v>
      </c>
      <c r="AM8" s="68" t="s">
        <v>1195</v>
      </c>
      <c r="AN8" s="68" t="s">
        <v>632</v>
      </c>
      <c r="AO8" s="66">
        <v>32.799999999999997</v>
      </c>
      <c r="AP8" s="68" t="s">
        <v>1196</v>
      </c>
      <c r="AQ8" s="68" t="s">
        <v>632</v>
      </c>
      <c r="AR8" s="66">
        <v>32.799999999999997</v>
      </c>
      <c r="AS8" s="68" t="s">
        <v>1197</v>
      </c>
      <c r="AT8" s="68" t="s">
        <v>632</v>
      </c>
      <c r="AU8" s="66">
        <v>32.799999999999997</v>
      </c>
      <c r="AV8" s="68" t="s">
        <v>1198</v>
      </c>
      <c r="AW8" s="68" t="s">
        <v>632</v>
      </c>
      <c r="AX8" s="66">
        <v>32.799999999999997</v>
      </c>
      <c r="AY8" s="68" t="s">
        <v>1199</v>
      </c>
      <c r="AZ8" s="68" t="s">
        <v>632</v>
      </c>
      <c r="BA8" s="66">
        <v>32.799999999999997</v>
      </c>
      <c r="BB8" s="68" t="s">
        <v>1200</v>
      </c>
      <c r="BC8" s="68" t="s">
        <v>632</v>
      </c>
      <c r="BD8" s="66">
        <v>32.799999999999997</v>
      </c>
      <c r="BE8" s="68" t="s">
        <v>1201</v>
      </c>
      <c r="BF8" s="68" t="s">
        <v>632</v>
      </c>
      <c r="BG8" t="str">
        <f t="shared" si="1"/>
        <v xml:space="preserve">INSERT INTO SC_SystemeProduits(RefDimension,NomSysteme,typePresta,ligne,Quantite,formule,cte1,DateModif) values (1,'FV7','MATIERE',297,null,'4*CTE1','PERIMETRE',now());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(2,'FV7','MATIERE',297,null,'4*CTE2','PERIMETRE',now());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(3,'FV7','MATIERE',297,null,'4*CTE3','PERIMETRE',now());
</v>
      </c>
      <c r="BP8" t="str">
        <f t="shared" si="0"/>
        <v xml:space="preserve">INSERT INTO SC_SystemeProduits(RefDimension,NomSysteme,typePresta,ligne,Quantite,formule,cte1,DateModif) values (4,'FV7','MATIERE',297,null,'4*CTE4','PERIMETRE',now());
</v>
      </c>
      <c r="BS8" t="str">
        <f t="shared" si="0"/>
        <v xml:space="preserve">INSERT INTO SC_SystemeProduits(RefDimension,NomSysteme,typePresta,ligne,Quantite,formule,cte1,DateModif) values (5,'FV7','MATIERE',297,null,'4*CTE5','PERIMETRE',now());
</v>
      </c>
      <c r="BV8" t="str">
        <f t="shared" si="0"/>
        <v xml:space="preserve">INSERT INTO SC_SystemeProduits(RefDimension,NomSysteme,typePresta,ligne,Quantite,formule,cte1,DateModif) values (6,'FV7','MATIERE',297,null,'4*CTE6','PERIMETRE',now());
</v>
      </c>
      <c r="BY8" t="str">
        <f t="shared" si="0"/>
        <v xml:space="preserve">INSERT INTO SC_SystemeProduits(RefDimension,NomSysteme,typePresta,ligne,Quantite,formule,cte1,DateModif) values (7,'FV7','MATIERE',297,null,'4*CTE7','PERIMETRE',now());
</v>
      </c>
      <c r="CB8" t="str">
        <f t="shared" si="0"/>
        <v xml:space="preserve">INSERT INTO SC_SystemeProduits(RefDimension,NomSysteme,typePresta,ligne,Quantite,formule,cte1,DateModif) values (8,'FV7','MATIERE',297,null,'4*CTE8','PERIMETRE',now());
</v>
      </c>
      <c r="CE8" t="str">
        <f t="shared" si="0"/>
        <v xml:space="preserve">INSERT INTO SC_SystemeProduits(RefDimension,NomSysteme,typePresta,ligne,Quantite,formule,cte1,DateModif) values (9,'FV7','MATIERE',297,null,'4*CTE9','PERIMETRE',now());
</v>
      </c>
      <c r="CH8" t="str">
        <f t="shared" si="0"/>
        <v xml:space="preserve">INSERT INTO SC_SystemeProduits(RefDimension,NomSysteme,typePresta,ligne,Quantite,formule,cte1,DateModif) values (10,'FV7','MATIERE',297,null,'4*CTE10','PERIMETRE',now());
</v>
      </c>
      <c r="CK8" t="str">
        <f t="shared" si="0"/>
        <v xml:space="preserve">INSERT INTO SC_SystemeProduits(RefDimension,NomSysteme,typePresta,ligne,Quantite,formule,cte1,DateModif) values (11,'FV7','MATIERE',297,null,'4*CTE11','PERIMETRE',now());
</v>
      </c>
      <c r="CN8" t="str">
        <f t="shared" si="0"/>
        <v xml:space="preserve">INSERT INTO SC_SystemeProduits(RefDimension,NomSysteme,typePresta,ligne,Quantite,formule,cte1,DateModif) values (12,'FV7','MATIERE',297,null,'4*CTE12','PERIMETRE',now());
</v>
      </c>
      <c r="CQ8" t="str">
        <f t="shared" si="0"/>
        <v xml:space="preserve">INSERT INTO SC_SystemeProduits(RefDimension,NomSysteme,typePresta,ligne,Quantite,formule,cte1,DateModif) values (13,'FV7','MATIERE',297,null,'4*CTE13','PERIMETRE',now());
</v>
      </c>
      <c r="CT8" t="str">
        <f t="shared" si="0"/>
        <v xml:space="preserve">INSERT INTO SC_SystemeProduits(RefDimension,NomSysteme,typePresta,ligne,Quantite,formule,cte1,DateModif) values (14,'FV7','MATIERE',297,null,'4*CTE14','PERIMETRE',now());
</v>
      </c>
      <c r="CW8" t="str">
        <f t="shared" si="0"/>
        <v xml:space="preserve">INSERT INTO SC_SystemeProduits(RefDimension,NomSysteme,typePresta,ligne,Quantite,formule,cte1,DateModif) values (15,'FV7','MATIERE',297,null,'4*CTE15','PERIMETRE',now());
</v>
      </c>
      <c r="CZ8" t="str">
        <f t="shared" ref="CZ8:CZ25" si="2">IF(AND(AX8="",AY8=""),"",SUBSTITUTE(SUBSTITUTE(SUBSTITUTE(SUBSTITUTE(SUBSTITUTE(SUBSTITUTE(SUBSTITUTE($BG$1,"#SYSTEME#",$A$1),"#DIM#",AX$1),"#TYPE#",$B8),"#LIGNE#",$A8),"#Q#",IF(AY8="",SUBSTITUTE(AX8,",","."),"null")),"#FORMULE#",IF(AY8="","null",CONCATENATE("'",AY8,"'"))),"#CTE#",IF(AZ8="","null",CONCATENATE("'",AZ8,"'"))))</f>
        <v xml:space="preserve">INSERT INTO SC_SystemeProduits(RefDimension,NomSysteme,typePresta,ligne,Quantite,formule,cte1,DateModif) values (16,'FV7','MATIERE',297,null,'4*CTE16','PERIMETRE',now());
</v>
      </c>
      <c r="DC8" t="str">
        <f t="shared" ref="DC8:DC25" si="3">IF(AND(BA8="",BB8=""),"",SUBSTITUTE(SUBSTITUTE(SUBSTITUTE(SUBSTITUTE(SUBSTITUTE(SUBSTITUTE(SUBSTITUTE($BG$1,"#SYSTEME#",$A$1),"#DIM#",BA$1),"#TYPE#",$B8),"#LIGNE#",$A8),"#Q#",IF(BB8="",SUBSTITUTE(BA8,",","."),"null")),"#FORMULE#",IF(BB8="","null",CONCATENATE("'",BB8,"'"))),"#CTE#",IF(BC8="","null",CONCATENATE("'",BC8,"'"))))</f>
        <v xml:space="preserve">INSERT INTO SC_SystemeProduits(RefDimension,NomSysteme,typePresta,ligne,Quantite,formule,cte1,DateModif) values (17,'FV7','MATIERE',297,null,'4*CTE17','PERIMETRE',now());
</v>
      </c>
      <c r="DF8" t="str">
        <f t="shared" ref="DF8:DF25" si="4">IF(AND(BD8="",BE8=""),"",SUBSTITUTE(SUBSTITUTE(SUBSTITUTE(SUBSTITUTE(SUBSTITUTE(SUBSTITUTE(SUBSTITUTE($BG$1,"#SYSTEME#",$A$1),"#DIM#",BD$1),"#TYPE#",$B8),"#LIGNE#",$A8),"#Q#",IF(BE8="",SUBSTITUTE(BD8,",","."),"null")),"#FORMULE#",IF(BE8="","null",CONCATENATE("'",BE8,"'"))),"#CTE#",IF(BF8="","null",CONCATENATE("'",BF8,"'"))))</f>
        <v xml:space="preserve">INSERT INTO SC_SystemeProduits(RefDimension,NomSysteme,typePresta,ligne,Quantite,formule,cte1,DateModif) values (18,'FV7','MATIERE',297,null,'4*CTE18','PERIMETRE',now());
</v>
      </c>
    </row>
    <row r="9" spans="1:112" x14ac:dyDescent="0.25">
      <c r="A9" s="12">
        <f>VLOOKUP($C9,[1]MATIERES!$A$2:$K$379,11,0)</f>
        <v>89</v>
      </c>
      <c r="B9" t="s">
        <v>295</v>
      </c>
      <c r="C9" t="s">
        <v>182</v>
      </c>
      <c r="D9" t="s">
        <v>42</v>
      </c>
      <c r="E9">
        <v>8.5</v>
      </c>
      <c r="F9" s="14" t="s">
        <v>665</v>
      </c>
      <c r="G9" s="14" t="s">
        <v>632</v>
      </c>
      <c r="H9" s="66">
        <v>8.5</v>
      </c>
      <c r="I9" s="68" t="s">
        <v>1202</v>
      </c>
      <c r="J9" s="68" t="s">
        <v>632</v>
      </c>
      <c r="K9" s="66">
        <v>8.5</v>
      </c>
      <c r="L9" s="68" t="s">
        <v>1203</v>
      </c>
      <c r="M9" s="68" t="s">
        <v>632</v>
      </c>
      <c r="N9" s="66">
        <v>8.5</v>
      </c>
      <c r="O9" s="68" t="s">
        <v>1204</v>
      </c>
      <c r="P9" s="68" t="s">
        <v>632</v>
      </c>
      <c r="Q9" s="66">
        <v>8.5</v>
      </c>
      <c r="R9" s="68" t="s">
        <v>1205</v>
      </c>
      <c r="S9" s="68" t="s">
        <v>632</v>
      </c>
      <c r="T9" s="66">
        <v>8.5</v>
      </c>
      <c r="U9" s="68" t="s">
        <v>1206</v>
      </c>
      <c r="V9" s="68" t="s">
        <v>632</v>
      </c>
      <c r="W9" s="66">
        <v>8.5</v>
      </c>
      <c r="X9" s="68" t="s">
        <v>1207</v>
      </c>
      <c r="Y9" s="68" t="s">
        <v>632</v>
      </c>
      <c r="Z9" s="66">
        <v>8.5</v>
      </c>
      <c r="AA9" s="68" t="s">
        <v>1208</v>
      </c>
      <c r="AB9" s="68" t="s">
        <v>632</v>
      </c>
      <c r="AC9" s="66">
        <v>8.5</v>
      </c>
      <c r="AD9" s="68" t="s">
        <v>1209</v>
      </c>
      <c r="AE9" s="68" t="s">
        <v>632</v>
      </c>
      <c r="AF9" s="66">
        <v>8.5</v>
      </c>
      <c r="AG9" s="68" t="s">
        <v>1210</v>
      </c>
      <c r="AH9" s="68" t="s">
        <v>632</v>
      </c>
      <c r="AI9" s="66">
        <v>8.5</v>
      </c>
      <c r="AJ9" s="68" t="s">
        <v>1211</v>
      </c>
      <c r="AK9" s="68" t="s">
        <v>632</v>
      </c>
      <c r="AL9" s="66">
        <v>8.5</v>
      </c>
      <c r="AM9" s="68" t="s">
        <v>1212</v>
      </c>
      <c r="AN9" s="68" t="s">
        <v>632</v>
      </c>
      <c r="AO9" s="66">
        <v>8.5</v>
      </c>
      <c r="AP9" s="68" t="s">
        <v>1213</v>
      </c>
      <c r="AQ9" s="68" t="s">
        <v>632</v>
      </c>
      <c r="AR9" s="66">
        <v>8.5</v>
      </c>
      <c r="AS9" s="68" t="s">
        <v>1214</v>
      </c>
      <c r="AT9" s="68" t="s">
        <v>632</v>
      </c>
      <c r="AU9" s="66">
        <v>8.5</v>
      </c>
      <c r="AV9" s="68" t="s">
        <v>1215</v>
      </c>
      <c r="AW9" s="68" t="s">
        <v>632</v>
      </c>
      <c r="AX9" s="66">
        <v>8.5</v>
      </c>
      <c r="AY9" s="68" t="s">
        <v>1216</v>
      </c>
      <c r="AZ9" s="68" t="s">
        <v>632</v>
      </c>
      <c r="BA9" s="66">
        <v>8.5</v>
      </c>
      <c r="BB9" s="68" t="s">
        <v>1217</v>
      </c>
      <c r="BC9" s="68" t="s">
        <v>632</v>
      </c>
      <c r="BD9" s="66">
        <v>8.5</v>
      </c>
      <c r="BE9" s="68" t="s">
        <v>1218</v>
      </c>
      <c r="BF9" s="68" t="s">
        <v>632</v>
      </c>
      <c r="BG9" t="str">
        <f t="shared" si="1"/>
        <v xml:space="preserve">INSERT INTO SC_SystemeProduits(RefDimension,NomSysteme,typePresta,ligne,Quantite,formule,cte1,DateModif) values (1,'FV7','MATIERE',89,null,'CTE1+0.3','PERIMETRE',now());
</v>
      </c>
      <c r="BH9"/>
      <c r="BI9"/>
      <c r="BJ9" t="str">
        <f t="shared" ref="BJ9:BJ25" si="5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(2,'FV7','MATIERE',89,null,'CTE1+0.4','PERIMETRE',now());
</v>
      </c>
      <c r="BK9"/>
      <c r="BL9"/>
      <c r="BM9" t="str">
        <f t="shared" ref="BM9:BM25" si="6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(3,'FV7','MATIERE',89,null,'CTE1+0.5','PERIMETRE',now());
</v>
      </c>
      <c r="BP9" t="str">
        <f t="shared" ref="BP9:BP25" si="7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(4,'FV7','MATIERE',89,null,'CTE1+0.6','PERIMETRE',now());
</v>
      </c>
      <c r="BS9" t="str">
        <f t="shared" ref="BS9:BS25" si="8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(5,'FV7','MATIERE',89,null,'CTE1+0.7','PERIMETRE',now());
</v>
      </c>
      <c r="BV9" t="str">
        <f t="shared" ref="BV9:BV25" si="9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(6,'FV7','MATIERE',89,null,'CTE1+0.8','PERIMETRE',now());
</v>
      </c>
      <c r="BY9" t="str">
        <f t="shared" ref="BY9:BY25" si="10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(7,'FV7','MATIERE',89,null,'CTE1+0.9','PERIMETRE',now());
</v>
      </c>
      <c r="CB9" t="str">
        <f t="shared" ref="CB9:CB25" si="11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(8,'FV7','MATIERE',89,null,'CTE1+0.10','PERIMETRE',now());
</v>
      </c>
      <c r="CE9" t="str">
        <f t="shared" ref="CE9:CE25" si="12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(9,'FV7','MATIERE',89,null,'CTE1+0.11','PERIMETRE',now());
</v>
      </c>
      <c r="CH9" t="str">
        <f t="shared" ref="CH9:CH25" si="13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(10,'FV7','MATIERE',89,null,'CTE1+0.12','PERIMETRE',now());
</v>
      </c>
      <c r="CK9" t="str">
        <f t="shared" ref="CK9:CK25" si="14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(11,'FV7','MATIERE',89,null,'CTE1+0.13','PERIMETRE',now());
</v>
      </c>
      <c r="CN9" t="str">
        <f t="shared" ref="CN9:CN25" si="15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(12,'FV7','MATIERE',89,null,'CTE1+0.14','PERIMETRE',now());
</v>
      </c>
      <c r="CQ9" t="str">
        <f t="shared" ref="CQ9:CQ25" si="16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(13,'FV7','MATIERE',89,null,'CTE1+0.15','PERIMETRE',now());
</v>
      </c>
      <c r="CT9" t="str">
        <f t="shared" ref="CT9:CT25" si="17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(14,'FV7','MATIERE',89,null,'CTE1+0.16','PERIMETRE',now());
</v>
      </c>
      <c r="CW9" t="str">
        <f t="shared" ref="CW9:CW25" si="18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(15,'FV7','MATIERE',89,null,'CTE1+0.17','PERIMETRE',now());
</v>
      </c>
      <c r="CZ9" t="str">
        <f t="shared" si="2"/>
        <v xml:space="preserve">INSERT INTO SC_SystemeProduits(RefDimension,NomSysteme,typePresta,ligne,Quantite,formule,cte1,DateModif) values (16,'FV7','MATIERE',89,null,'CTE1+0.18','PERIMETRE',now());
</v>
      </c>
      <c r="DC9" t="str">
        <f t="shared" si="3"/>
        <v xml:space="preserve">INSERT INTO SC_SystemeProduits(RefDimension,NomSysteme,typePresta,ligne,Quantite,formule,cte1,DateModif) values (17,'FV7','MATIERE',89,null,'CTE1+0.19','PERIMETRE',now());
</v>
      </c>
      <c r="DF9" t="str">
        <f t="shared" si="4"/>
        <v xml:space="preserve">INSERT INTO SC_SystemeProduits(RefDimension,NomSysteme,typePresta,ligne,Quantite,formule,cte1,DateModif) values (18,'FV7','MATIERE',89,null,'CTE1+0.20','PERIMETRE',now());
</v>
      </c>
    </row>
    <row r="10" spans="1:112" x14ac:dyDescent="0.25">
      <c r="H10" s="66"/>
      <c r="I10" s="68"/>
      <c r="J10" s="68"/>
      <c r="K10" s="66"/>
      <c r="L10" s="68"/>
      <c r="M10" s="68"/>
      <c r="N10" s="66"/>
      <c r="O10" s="68"/>
      <c r="P10" s="68"/>
      <c r="Q10" s="66"/>
      <c r="R10" s="68"/>
      <c r="S10" s="68"/>
      <c r="T10" s="66"/>
      <c r="U10" s="68"/>
      <c r="V10" s="68"/>
      <c r="W10" s="66"/>
      <c r="X10" s="68"/>
      <c r="Y10" s="68"/>
      <c r="Z10" s="66"/>
      <c r="AA10" s="68"/>
      <c r="AB10" s="68"/>
      <c r="AC10" s="66"/>
      <c r="AD10" s="68"/>
      <c r="AE10" s="68"/>
      <c r="AF10" s="66"/>
      <c r="AG10" s="68"/>
      <c r="AH10" s="68"/>
      <c r="AI10" s="66"/>
      <c r="AJ10" s="68"/>
      <c r="AK10" s="68"/>
      <c r="AL10" s="66"/>
      <c r="AM10" s="68"/>
      <c r="AN10" s="68"/>
      <c r="AO10" s="66"/>
      <c r="AP10" s="68"/>
      <c r="AQ10" s="68"/>
      <c r="AR10" s="66"/>
      <c r="AS10" s="68"/>
      <c r="AT10" s="68"/>
      <c r="AU10" s="66"/>
      <c r="AV10" s="68"/>
      <c r="AW10" s="68"/>
      <c r="AX10" s="66"/>
      <c r="AY10" s="68"/>
      <c r="AZ10" s="68"/>
      <c r="BA10" s="66"/>
      <c r="BB10" s="68"/>
      <c r="BC10" s="68"/>
      <c r="BD10" s="66"/>
      <c r="BE10" s="68"/>
      <c r="BF10" s="68"/>
      <c r="BG10" t="str">
        <f t="shared" si="1"/>
        <v/>
      </c>
      <c r="BH10"/>
      <c r="BI10"/>
      <c r="BJ10" t="str">
        <f t="shared" si="5"/>
        <v/>
      </c>
      <c r="BK10"/>
      <c r="BL10"/>
      <c r="BM10" t="str">
        <f t="shared" si="6"/>
        <v/>
      </c>
      <c r="BP10" t="str">
        <f t="shared" si="7"/>
        <v/>
      </c>
      <c r="BS10" t="str">
        <f t="shared" si="8"/>
        <v/>
      </c>
      <c r="BV10" t="str">
        <f t="shared" si="9"/>
        <v/>
      </c>
      <c r="BY10" t="str">
        <f t="shared" si="10"/>
        <v/>
      </c>
      <c r="CB10" t="str">
        <f t="shared" si="11"/>
        <v/>
      </c>
      <c r="CE10" t="str">
        <f t="shared" si="12"/>
        <v/>
      </c>
      <c r="CH10" t="str">
        <f t="shared" si="13"/>
        <v/>
      </c>
      <c r="CK10" t="str">
        <f t="shared" si="14"/>
        <v/>
      </c>
      <c r="CN10" t="str">
        <f t="shared" si="15"/>
        <v/>
      </c>
      <c r="CQ10" t="str">
        <f t="shared" si="16"/>
        <v/>
      </c>
      <c r="CT10" t="str">
        <f t="shared" si="17"/>
        <v/>
      </c>
      <c r="CW10" t="str">
        <f t="shared" si="18"/>
        <v/>
      </c>
      <c r="CZ10" t="str">
        <f t="shared" si="2"/>
        <v/>
      </c>
      <c r="DC10" t="str">
        <f t="shared" si="3"/>
        <v/>
      </c>
      <c r="DF10" t="str">
        <f t="shared" si="4"/>
        <v/>
      </c>
    </row>
    <row r="11" spans="1:112" x14ac:dyDescent="0.25">
      <c r="H11" s="66"/>
      <c r="I11" s="68"/>
      <c r="J11" s="68"/>
      <c r="K11" s="66"/>
      <c r="L11" s="68"/>
      <c r="M11" s="68"/>
      <c r="N11" s="66"/>
      <c r="O11" s="68"/>
      <c r="P11" s="68"/>
      <c r="Q11" s="66"/>
      <c r="R11" s="68"/>
      <c r="S11" s="68"/>
      <c r="T11" s="66"/>
      <c r="U11" s="68"/>
      <c r="V11" s="68"/>
      <c r="W11" s="66"/>
      <c r="X11" s="68"/>
      <c r="Y11" s="68"/>
      <c r="Z11" s="66"/>
      <c r="AA11" s="68"/>
      <c r="AB11" s="68"/>
      <c r="AC11" s="66"/>
      <c r="AD11" s="68"/>
      <c r="AE11" s="68"/>
      <c r="AF11" s="66"/>
      <c r="AG11" s="68"/>
      <c r="AH11" s="68"/>
      <c r="AI11" s="66"/>
      <c r="AJ11" s="68"/>
      <c r="AK11" s="68"/>
      <c r="AL11" s="66"/>
      <c r="AM11" s="68"/>
      <c r="AN11" s="68"/>
      <c r="AO11" s="66"/>
      <c r="AP11" s="68"/>
      <c r="AQ11" s="68"/>
      <c r="AR11" s="66"/>
      <c r="AS11" s="68"/>
      <c r="AT11" s="68"/>
      <c r="AU11" s="66"/>
      <c r="AV11" s="68"/>
      <c r="AW11" s="68"/>
      <c r="AX11" s="66"/>
      <c r="AY11" s="68"/>
      <c r="AZ11" s="68"/>
      <c r="BA11" s="66"/>
      <c r="BB11" s="68"/>
      <c r="BC11" s="68"/>
      <c r="BD11" s="66"/>
      <c r="BE11" s="68"/>
      <c r="BF11" s="68"/>
      <c r="BG11" t="str">
        <f t="shared" si="1"/>
        <v/>
      </c>
      <c r="BH11"/>
      <c r="BI11"/>
      <c r="BJ11" t="str">
        <f t="shared" si="5"/>
        <v/>
      </c>
      <c r="BK11"/>
      <c r="BL11"/>
      <c r="BM11" t="str">
        <f t="shared" si="6"/>
        <v/>
      </c>
      <c r="BP11" t="str">
        <f t="shared" si="7"/>
        <v/>
      </c>
      <c r="BS11" t="str">
        <f t="shared" si="8"/>
        <v/>
      </c>
      <c r="BV11" t="str">
        <f t="shared" si="9"/>
        <v/>
      </c>
      <c r="BY11" t="str">
        <f t="shared" si="10"/>
        <v/>
      </c>
      <c r="CB11" t="str">
        <f t="shared" si="11"/>
        <v/>
      </c>
      <c r="CE11" t="str">
        <f t="shared" si="12"/>
        <v/>
      </c>
      <c r="CH11" t="str">
        <f t="shared" si="13"/>
        <v/>
      </c>
      <c r="CK11" t="str">
        <f t="shared" si="14"/>
        <v/>
      </c>
      <c r="CN11" t="str">
        <f t="shared" si="15"/>
        <v/>
      </c>
      <c r="CQ11" t="str">
        <f t="shared" si="16"/>
        <v/>
      </c>
      <c r="CT11" t="str">
        <f t="shared" si="17"/>
        <v/>
      </c>
      <c r="CW11" t="str">
        <f t="shared" si="18"/>
        <v/>
      </c>
      <c r="CZ11" t="str">
        <f t="shared" si="2"/>
        <v/>
      </c>
      <c r="DC11" t="str">
        <f t="shared" si="3"/>
        <v/>
      </c>
      <c r="DF11" t="str">
        <f t="shared" si="4"/>
        <v/>
      </c>
    </row>
    <row r="12" spans="1:112" x14ac:dyDescent="0.25">
      <c r="A12" s="12">
        <f>VLOOKUP($C12,[1]ATELIER!$A$2:$K$291,11,0)</f>
        <v>14</v>
      </c>
      <c r="B12" t="s">
        <v>298</v>
      </c>
      <c r="C12" t="s">
        <v>32</v>
      </c>
      <c r="D12" t="s">
        <v>8</v>
      </c>
      <c r="E12">
        <v>4</v>
      </c>
      <c r="H12" s="66">
        <v>4</v>
      </c>
      <c r="I12" s="68"/>
      <c r="J12" s="68"/>
      <c r="K12" s="66">
        <v>4</v>
      </c>
      <c r="L12" s="68"/>
      <c r="M12" s="68"/>
      <c r="N12" s="66">
        <v>4</v>
      </c>
      <c r="O12" s="68"/>
      <c r="P12" s="68"/>
      <c r="Q12" s="66">
        <v>4</v>
      </c>
      <c r="R12" s="68"/>
      <c r="S12" s="68"/>
      <c r="T12" s="66">
        <v>4</v>
      </c>
      <c r="U12" s="68"/>
      <c r="V12" s="68"/>
      <c r="W12" s="66">
        <v>4</v>
      </c>
      <c r="X12" s="68"/>
      <c r="Y12" s="68"/>
      <c r="Z12" s="66">
        <v>4</v>
      </c>
      <c r="AA12" s="68"/>
      <c r="AB12" s="68"/>
      <c r="AC12" s="66">
        <v>4</v>
      </c>
      <c r="AD12" s="68"/>
      <c r="AE12" s="68"/>
      <c r="AF12" s="66">
        <v>4</v>
      </c>
      <c r="AG12" s="68"/>
      <c r="AH12" s="68"/>
      <c r="AI12" s="66">
        <v>4</v>
      </c>
      <c r="AJ12" s="68"/>
      <c r="AK12" s="68"/>
      <c r="AL12" s="66">
        <v>4</v>
      </c>
      <c r="AM12" s="68"/>
      <c r="AN12" s="68"/>
      <c r="AO12" s="66">
        <v>4</v>
      </c>
      <c r="AP12" s="68"/>
      <c r="AQ12" s="68"/>
      <c r="AR12" s="66">
        <v>4</v>
      </c>
      <c r="AS12" s="68"/>
      <c r="AT12" s="68"/>
      <c r="AU12" s="66">
        <v>4</v>
      </c>
      <c r="AV12" s="68"/>
      <c r="AW12" s="68"/>
      <c r="AX12" s="66">
        <v>4</v>
      </c>
      <c r="AY12" s="68"/>
      <c r="AZ12" s="68"/>
      <c r="BA12" s="66">
        <v>4</v>
      </c>
      <c r="BB12" s="68"/>
      <c r="BC12" s="68"/>
      <c r="BD12" s="66">
        <v>4</v>
      </c>
      <c r="BE12" s="68"/>
      <c r="BF12" s="68"/>
      <c r="BG12" t="str">
        <f t="shared" si="1"/>
        <v xml:space="preserve">INSERT INTO SC_SystemeProduits(RefDimension,NomSysteme,typePresta,ligne,Quantite,formule,cte1,DateModif) values (1,'FV7','MOA',14,4,null,null,now());
</v>
      </c>
      <c r="BH12"/>
      <c r="BI12"/>
      <c r="BJ12" t="str">
        <f t="shared" si="5"/>
        <v xml:space="preserve">INSERT INTO SC_SystemeProduits(RefDimension,NomSysteme,typePresta,ligne,Quantite,formule,cte1,DateModif) values (2,'FV7','MOA',14,4,null,null,now());
</v>
      </c>
      <c r="BK12"/>
      <c r="BL12"/>
      <c r="BM12" t="str">
        <f t="shared" si="6"/>
        <v xml:space="preserve">INSERT INTO SC_SystemeProduits(RefDimension,NomSysteme,typePresta,ligne,Quantite,formule,cte1,DateModif) values (3,'FV7','MOA',14,4,null,null,now());
</v>
      </c>
      <c r="BP12" t="str">
        <f t="shared" si="7"/>
        <v xml:space="preserve">INSERT INTO SC_SystemeProduits(RefDimension,NomSysteme,typePresta,ligne,Quantite,formule,cte1,DateModif) values (4,'FV7','MOA',14,4,null,null,now());
</v>
      </c>
      <c r="BS12" t="str">
        <f t="shared" si="8"/>
        <v xml:space="preserve">INSERT INTO SC_SystemeProduits(RefDimension,NomSysteme,typePresta,ligne,Quantite,formule,cte1,DateModif) values (5,'FV7','MOA',14,4,null,null,now());
</v>
      </c>
      <c r="BV12" t="str">
        <f t="shared" si="9"/>
        <v xml:space="preserve">INSERT INTO SC_SystemeProduits(RefDimension,NomSysteme,typePresta,ligne,Quantite,formule,cte1,DateModif) values (6,'FV7','MOA',14,4,null,null,now());
</v>
      </c>
      <c r="BY12" t="str">
        <f t="shared" si="10"/>
        <v xml:space="preserve">INSERT INTO SC_SystemeProduits(RefDimension,NomSysteme,typePresta,ligne,Quantite,formule,cte1,DateModif) values (7,'FV7','MOA',14,4,null,null,now());
</v>
      </c>
      <c r="CB12" t="str">
        <f t="shared" si="11"/>
        <v xml:space="preserve">INSERT INTO SC_SystemeProduits(RefDimension,NomSysteme,typePresta,ligne,Quantite,formule,cte1,DateModif) values (8,'FV7','MOA',14,4,null,null,now());
</v>
      </c>
      <c r="CE12" t="str">
        <f t="shared" si="12"/>
        <v xml:space="preserve">INSERT INTO SC_SystemeProduits(RefDimension,NomSysteme,typePresta,ligne,Quantite,formule,cte1,DateModif) values (9,'FV7','MOA',14,4,null,null,now());
</v>
      </c>
      <c r="CH12" t="str">
        <f t="shared" si="13"/>
        <v xml:space="preserve">INSERT INTO SC_SystemeProduits(RefDimension,NomSysteme,typePresta,ligne,Quantite,formule,cte1,DateModif) values (10,'FV7','MOA',14,4,null,null,now());
</v>
      </c>
      <c r="CK12" t="str">
        <f t="shared" si="14"/>
        <v xml:space="preserve">INSERT INTO SC_SystemeProduits(RefDimension,NomSysteme,typePresta,ligne,Quantite,formule,cte1,DateModif) values (11,'FV7','MOA',14,4,null,null,now());
</v>
      </c>
      <c r="CN12" t="str">
        <f t="shared" si="15"/>
        <v xml:space="preserve">INSERT INTO SC_SystemeProduits(RefDimension,NomSysteme,typePresta,ligne,Quantite,formule,cte1,DateModif) values (12,'FV7','MOA',14,4,null,null,now());
</v>
      </c>
      <c r="CQ12" t="str">
        <f t="shared" si="16"/>
        <v xml:space="preserve">INSERT INTO SC_SystemeProduits(RefDimension,NomSysteme,typePresta,ligne,Quantite,formule,cte1,DateModif) values (13,'FV7','MOA',14,4,null,null,now());
</v>
      </c>
      <c r="CT12" t="str">
        <f t="shared" si="17"/>
        <v xml:space="preserve">INSERT INTO SC_SystemeProduits(RefDimension,NomSysteme,typePresta,ligne,Quantite,formule,cte1,DateModif) values (14,'FV7','MOA',14,4,null,null,now());
</v>
      </c>
      <c r="CW12" t="str">
        <f t="shared" si="18"/>
        <v xml:space="preserve">INSERT INTO SC_SystemeProduits(RefDimension,NomSysteme,typePresta,ligne,Quantite,formule,cte1,DateModif) values (15,'FV7','MOA',14,4,null,null,now());
</v>
      </c>
      <c r="CZ12" t="str">
        <f t="shared" si="2"/>
        <v xml:space="preserve">INSERT INTO SC_SystemeProduits(RefDimension,NomSysteme,typePresta,ligne,Quantite,formule,cte1,DateModif) values (16,'FV7','MOA',14,4,null,null,now());
</v>
      </c>
      <c r="DC12" t="str">
        <f t="shared" si="3"/>
        <v xml:space="preserve">INSERT INTO SC_SystemeProduits(RefDimension,NomSysteme,typePresta,ligne,Quantite,formule,cte1,DateModif) values (17,'FV7','MOA',14,4,null,null,now());
</v>
      </c>
      <c r="DF12" t="str">
        <f t="shared" si="4"/>
        <v xml:space="preserve">INSERT INTO SC_SystemeProduits(RefDimension,NomSysteme,typePresta,ligne,Quantite,formule,cte1,DateModif) values (18,'FV7','MOA',14,4,null,null,now());
</v>
      </c>
    </row>
    <row r="13" spans="1:112" x14ac:dyDescent="0.25">
      <c r="A13" s="12">
        <f>VLOOKUP($C13,[1]ATELIER!$A$2:$K$291,11,0)</f>
        <v>16</v>
      </c>
      <c r="B13" t="s">
        <v>298</v>
      </c>
      <c r="C13" t="s">
        <v>33</v>
      </c>
      <c r="D13" t="s">
        <v>8</v>
      </c>
      <c r="E13">
        <v>4</v>
      </c>
      <c r="H13" s="66">
        <v>4</v>
      </c>
      <c r="I13" s="68"/>
      <c r="J13" s="68"/>
      <c r="K13" s="66">
        <v>4</v>
      </c>
      <c r="L13" s="68"/>
      <c r="M13" s="68"/>
      <c r="N13" s="66">
        <v>4</v>
      </c>
      <c r="O13" s="68"/>
      <c r="P13" s="68"/>
      <c r="Q13" s="66">
        <v>4</v>
      </c>
      <c r="R13" s="68"/>
      <c r="S13" s="68"/>
      <c r="T13" s="66">
        <v>4</v>
      </c>
      <c r="U13" s="68"/>
      <c r="V13" s="68"/>
      <c r="W13" s="66">
        <v>4</v>
      </c>
      <c r="X13" s="68"/>
      <c r="Y13" s="68"/>
      <c r="Z13" s="66">
        <v>4</v>
      </c>
      <c r="AA13" s="68"/>
      <c r="AB13" s="68"/>
      <c r="AC13" s="66">
        <v>4</v>
      </c>
      <c r="AD13" s="68"/>
      <c r="AE13" s="68"/>
      <c r="AF13" s="66">
        <v>4</v>
      </c>
      <c r="AG13" s="68"/>
      <c r="AH13" s="68"/>
      <c r="AI13" s="66">
        <v>4</v>
      </c>
      <c r="AJ13" s="68"/>
      <c r="AK13" s="68"/>
      <c r="AL13" s="66">
        <v>4</v>
      </c>
      <c r="AM13" s="68"/>
      <c r="AN13" s="68"/>
      <c r="AO13" s="66">
        <v>4</v>
      </c>
      <c r="AP13" s="68"/>
      <c r="AQ13" s="68"/>
      <c r="AR13" s="66">
        <v>4</v>
      </c>
      <c r="AS13" s="68"/>
      <c r="AT13" s="68"/>
      <c r="AU13" s="66">
        <v>4</v>
      </c>
      <c r="AV13" s="68"/>
      <c r="AW13" s="68"/>
      <c r="AX13" s="66">
        <v>4</v>
      </c>
      <c r="AY13" s="68"/>
      <c r="AZ13" s="68"/>
      <c r="BA13" s="66">
        <v>4</v>
      </c>
      <c r="BB13" s="68"/>
      <c r="BC13" s="68"/>
      <c r="BD13" s="66">
        <v>4</v>
      </c>
      <c r="BE13" s="68"/>
      <c r="BF13" s="68"/>
      <c r="BG13" t="str">
        <f t="shared" si="1"/>
        <v xml:space="preserve">INSERT INTO SC_SystemeProduits(RefDimension,NomSysteme,typePresta,ligne,Quantite,formule,cte1,DateModif) values (1,'FV7','MOA',16,4,null,null,now());
</v>
      </c>
      <c r="BH13"/>
      <c r="BI13"/>
      <c r="BJ13" t="str">
        <f t="shared" si="5"/>
        <v xml:space="preserve">INSERT INTO SC_SystemeProduits(RefDimension,NomSysteme,typePresta,ligne,Quantite,formule,cte1,DateModif) values (2,'FV7','MOA',16,4,null,null,now());
</v>
      </c>
      <c r="BK13"/>
      <c r="BL13"/>
      <c r="BM13" t="str">
        <f t="shared" si="6"/>
        <v xml:space="preserve">INSERT INTO SC_SystemeProduits(RefDimension,NomSysteme,typePresta,ligne,Quantite,formule,cte1,DateModif) values (3,'FV7','MOA',16,4,null,null,now());
</v>
      </c>
      <c r="BP13" t="str">
        <f t="shared" si="7"/>
        <v xml:space="preserve">INSERT INTO SC_SystemeProduits(RefDimension,NomSysteme,typePresta,ligne,Quantite,formule,cte1,DateModif) values (4,'FV7','MOA',16,4,null,null,now());
</v>
      </c>
      <c r="BS13" t="str">
        <f t="shared" si="8"/>
        <v xml:space="preserve">INSERT INTO SC_SystemeProduits(RefDimension,NomSysteme,typePresta,ligne,Quantite,formule,cte1,DateModif) values (5,'FV7','MOA',16,4,null,null,now());
</v>
      </c>
      <c r="BV13" t="str">
        <f t="shared" si="9"/>
        <v xml:space="preserve">INSERT INTO SC_SystemeProduits(RefDimension,NomSysteme,typePresta,ligne,Quantite,formule,cte1,DateModif) values (6,'FV7','MOA',16,4,null,null,now());
</v>
      </c>
      <c r="BY13" t="str">
        <f t="shared" si="10"/>
        <v xml:space="preserve">INSERT INTO SC_SystemeProduits(RefDimension,NomSysteme,typePresta,ligne,Quantite,formule,cte1,DateModif) values (7,'FV7','MOA',16,4,null,null,now());
</v>
      </c>
      <c r="CB13" t="str">
        <f t="shared" si="11"/>
        <v xml:space="preserve">INSERT INTO SC_SystemeProduits(RefDimension,NomSysteme,typePresta,ligne,Quantite,formule,cte1,DateModif) values (8,'FV7','MOA',16,4,null,null,now());
</v>
      </c>
      <c r="CE13" t="str">
        <f t="shared" si="12"/>
        <v xml:space="preserve">INSERT INTO SC_SystemeProduits(RefDimension,NomSysteme,typePresta,ligne,Quantite,formule,cte1,DateModif) values (9,'FV7','MOA',16,4,null,null,now());
</v>
      </c>
      <c r="CH13" t="str">
        <f t="shared" si="13"/>
        <v xml:space="preserve">INSERT INTO SC_SystemeProduits(RefDimension,NomSysteme,typePresta,ligne,Quantite,formule,cte1,DateModif) values (10,'FV7','MOA',16,4,null,null,now());
</v>
      </c>
      <c r="CK13" t="str">
        <f t="shared" si="14"/>
        <v xml:space="preserve">INSERT INTO SC_SystemeProduits(RefDimension,NomSysteme,typePresta,ligne,Quantite,formule,cte1,DateModif) values (11,'FV7','MOA',16,4,null,null,now());
</v>
      </c>
      <c r="CN13" t="str">
        <f t="shared" si="15"/>
        <v xml:space="preserve">INSERT INTO SC_SystemeProduits(RefDimension,NomSysteme,typePresta,ligne,Quantite,formule,cte1,DateModif) values (12,'FV7','MOA',16,4,null,null,now());
</v>
      </c>
      <c r="CQ13" t="str">
        <f t="shared" si="16"/>
        <v xml:space="preserve">INSERT INTO SC_SystemeProduits(RefDimension,NomSysteme,typePresta,ligne,Quantite,formule,cte1,DateModif) values (13,'FV7','MOA',16,4,null,null,now());
</v>
      </c>
      <c r="CT13" t="str">
        <f t="shared" si="17"/>
        <v xml:space="preserve">INSERT INTO SC_SystemeProduits(RefDimension,NomSysteme,typePresta,ligne,Quantite,formule,cte1,DateModif) values (14,'FV7','MOA',16,4,null,null,now());
</v>
      </c>
      <c r="CW13" t="str">
        <f t="shared" si="18"/>
        <v xml:space="preserve">INSERT INTO SC_SystemeProduits(RefDimension,NomSysteme,typePresta,ligne,Quantite,formule,cte1,DateModif) values (15,'FV7','MOA',16,4,null,null,now());
</v>
      </c>
      <c r="CZ13" t="str">
        <f t="shared" si="2"/>
        <v xml:space="preserve">INSERT INTO SC_SystemeProduits(RefDimension,NomSysteme,typePresta,ligne,Quantite,formule,cte1,DateModif) values (16,'FV7','MOA',16,4,null,null,now());
</v>
      </c>
      <c r="DC13" t="str">
        <f t="shared" si="3"/>
        <v xml:space="preserve">INSERT INTO SC_SystemeProduits(RefDimension,NomSysteme,typePresta,ligne,Quantite,formule,cte1,DateModif) values (17,'FV7','MOA',16,4,null,null,now());
</v>
      </c>
      <c r="DF13" t="str">
        <f t="shared" si="4"/>
        <v xml:space="preserve">INSERT INTO SC_SystemeProduits(RefDimension,NomSysteme,typePresta,ligne,Quantite,formule,cte1,DateModif) values (18,'FV7','MOA',16,4,null,null,now());
</v>
      </c>
    </row>
    <row r="14" spans="1:112" x14ac:dyDescent="0.25">
      <c r="A14" s="12">
        <f>VLOOKUP($C14,[1]ATELIER!$A$2:$K$291,11,0)</f>
        <v>9</v>
      </c>
      <c r="B14" t="s">
        <v>298</v>
      </c>
      <c r="C14" t="s">
        <v>22</v>
      </c>
      <c r="D14" t="s">
        <v>8</v>
      </c>
      <c r="E14">
        <v>4.270833333333333</v>
      </c>
      <c r="F14" s="14" t="s">
        <v>1167</v>
      </c>
      <c r="G14" s="14" t="s">
        <v>632</v>
      </c>
      <c r="H14" s="66">
        <v>4.270833333333333</v>
      </c>
      <c r="I14" s="68" t="s">
        <v>1219</v>
      </c>
      <c r="J14" s="68" t="s">
        <v>632</v>
      </c>
      <c r="K14" s="66">
        <v>4.270833333333333</v>
      </c>
      <c r="L14" s="68" t="s">
        <v>1220</v>
      </c>
      <c r="M14" s="68" t="s">
        <v>632</v>
      </c>
      <c r="N14" s="66">
        <v>4.270833333333333</v>
      </c>
      <c r="O14" s="68" t="s">
        <v>1221</v>
      </c>
      <c r="P14" s="68" t="s">
        <v>632</v>
      </c>
      <c r="Q14" s="66">
        <v>4.270833333333333</v>
      </c>
      <c r="R14" s="68" t="s">
        <v>1222</v>
      </c>
      <c r="S14" s="68" t="s">
        <v>632</v>
      </c>
      <c r="T14" s="66">
        <v>4.270833333333333</v>
      </c>
      <c r="U14" s="68" t="s">
        <v>1223</v>
      </c>
      <c r="V14" s="68" t="s">
        <v>632</v>
      </c>
      <c r="W14" s="66">
        <v>4.270833333333333</v>
      </c>
      <c r="X14" s="68" t="s">
        <v>1224</v>
      </c>
      <c r="Y14" s="68" t="s">
        <v>632</v>
      </c>
      <c r="Z14" s="66">
        <v>4.270833333333333</v>
      </c>
      <c r="AA14" s="68" t="s">
        <v>1225</v>
      </c>
      <c r="AB14" s="68" t="s">
        <v>632</v>
      </c>
      <c r="AC14" s="66">
        <v>4.270833333333333</v>
      </c>
      <c r="AD14" s="68" t="s">
        <v>1226</v>
      </c>
      <c r="AE14" s="68" t="s">
        <v>632</v>
      </c>
      <c r="AF14" s="66">
        <v>4.270833333333333</v>
      </c>
      <c r="AG14" s="68" t="s">
        <v>1227</v>
      </c>
      <c r="AH14" s="68" t="s">
        <v>632</v>
      </c>
      <c r="AI14" s="66">
        <v>4.270833333333333</v>
      </c>
      <c r="AJ14" s="68" t="s">
        <v>1228</v>
      </c>
      <c r="AK14" s="68" t="s">
        <v>632</v>
      </c>
      <c r="AL14" s="66">
        <v>4.270833333333333</v>
      </c>
      <c r="AM14" s="68" t="s">
        <v>1229</v>
      </c>
      <c r="AN14" s="68" t="s">
        <v>632</v>
      </c>
      <c r="AO14" s="66">
        <v>4.270833333333333</v>
      </c>
      <c r="AP14" s="68" t="s">
        <v>1230</v>
      </c>
      <c r="AQ14" s="68" t="s">
        <v>632</v>
      </c>
      <c r="AR14" s="66">
        <v>4.270833333333333</v>
      </c>
      <c r="AS14" s="68" t="s">
        <v>1231</v>
      </c>
      <c r="AT14" s="68" t="s">
        <v>632</v>
      </c>
      <c r="AU14" s="66">
        <v>4.270833333333333</v>
      </c>
      <c r="AV14" s="68" t="s">
        <v>1232</v>
      </c>
      <c r="AW14" s="68" t="s">
        <v>632</v>
      </c>
      <c r="AX14" s="66">
        <v>4.270833333333333</v>
      </c>
      <c r="AY14" s="68" t="s">
        <v>1233</v>
      </c>
      <c r="AZ14" s="68" t="s">
        <v>632</v>
      </c>
      <c r="BA14" s="66">
        <v>4.270833333333333</v>
      </c>
      <c r="BB14" s="68" t="s">
        <v>1234</v>
      </c>
      <c r="BC14" s="68" t="s">
        <v>632</v>
      </c>
      <c r="BD14" s="66">
        <v>4.270833333333333</v>
      </c>
      <c r="BE14" s="68" t="s">
        <v>1235</v>
      </c>
      <c r="BF14" s="68" t="s">
        <v>632</v>
      </c>
      <c r="BG14" t="str">
        <f t="shared" si="1"/>
        <v xml:space="preserve">INSERT INTO SC_SystemeProduits(RefDimension,NomSysteme,typePresta,ligne,Quantite,formule,cte1,DateModif) values (1,'FV7','MOA',9,null,'2*CTE1/1.92','PERIMETRE',now());
</v>
      </c>
      <c r="BH14"/>
      <c r="BI14"/>
      <c r="BJ14" t="str">
        <f t="shared" si="5"/>
        <v xml:space="preserve">INSERT INTO SC_SystemeProduits(RefDimension,NomSysteme,typePresta,ligne,Quantite,formule,cte1,DateModif) values (2,'FV7','MOA',9,null,'2*CTE1/1.93','PERIMETRE',now());
</v>
      </c>
      <c r="BK14"/>
      <c r="BL14"/>
      <c r="BM14" t="str">
        <f t="shared" si="6"/>
        <v xml:space="preserve">INSERT INTO SC_SystemeProduits(RefDimension,NomSysteme,typePresta,ligne,Quantite,formule,cte1,DateModif) values (3,'FV7','MOA',9,null,'2*CTE1/1.94','PERIMETRE',now());
</v>
      </c>
      <c r="BP14" t="str">
        <f t="shared" si="7"/>
        <v xml:space="preserve">INSERT INTO SC_SystemeProduits(RefDimension,NomSysteme,typePresta,ligne,Quantite,formule,cte1,DateModif) values (4,'FV7','MOA',9,null,'2*CTE1/1.95','PERIMETRE',now());
</v>
      </c>
      <c r="BS14" t="str">
        <f t="shared" si="8"/>
        <v xml:space="preserve">INSERT INTO SC_SystemeProduits(RefDimension,NomSysteme,typePresta,ligne,Quantite,formule,cte1,DateModif) values (5,'FV7','MOA',9,null,'2*CTE1/1.96','PERIMETRE',now());
</v>
      </c>
      <c r="BV14" t="str">
        <f t="shared" si="9"/>
        <v xml:space="preserve">INSERT INTO SC_SystemeProduits(RefDimension,NomSysteme,typePresta,ligne,Quantite,formule,cte1,DateModif) values (6,'FV7','MOA',9,null,'2*CTE1/1.97','PERIMETRE',now());
</v>
      </c>
      <c r="BY14" t="str">
        <f t="shared" si="10"/>
        <v xml:space="preserve">INSERT INTO SC_SystemeProduits(RefDimension,NomSysteme,typePresta,ligne,Quantite,formule,cte1,DateModif) values (7,'FV7','MOA',9,null,'2*CTE1/1.98','PERIMETRE',now());
</v>
      </c>
      <c r="CB14" t="str">
        <f t="shared" si="11"/>
        <v xml:space="preserve">INSERT INTO SC_SystemeProduits(RefDimension,NomSysteme,typePresta,ligne,Quantite,formule,cte1,DateModif) values (8,'FV7','MOA',9,null,'2*CTE1/1.99','PERIMETRE',now());
</v>
      </c>
      <c r="CE14" t="str">
        <f t="shared" si="12"/>
        <v xml:space="preserve">INSERT INTO SC_SystemeProduits(RefDimension,NomSysteme,typePresta,ligne,Quantite,formule,cte1,DateModif) values (9,'FV7','MOA',9,null,'2*CTE1/1.100','PERIMETRE',now());
</v>
      </c>
      <c r="CH14" t="str">
        <f t="shared" si="13"/>
        <v xml:space="preserve">INSERT INTO SC_SystemeProduits(RefDimension,NomSysteme,typePresta,ligne,Quantite,formule,cte1,DateModif) values (10,'FV7','MOA',9,null,'2*CTE1/1.101','PERIMETRE',now());
</v>
      </c>
      <c r="CK14" t="str">
        <f t="shared" si="14"/>
        <v xml:space="preserve">INSERT INTO SC_SystemeProduits(RefDimension,NomSysteme,typePresta,ligne,Quantite,formule,cte1,DateModif) values (11,'FV7','MOA',9,null,'2*CTE1/1.102','PERIMETRE',now());
</v>
      </c>
      <c r="CN14" t="str">
        <f t="shared" si="15"/>
        <v xml:space="preserve">INSERT INTO SC_SystemeProduits(RefDimension,NomSysteme,typePresta,ligne,Quantite,formule,cte1,DateModif) values (12,'FV7','MOA',9,null,'2*CTE1/1.103','PERIMETRE',now());
</v>
      </c>
      <c r="CQ14" t="str">
        <f t="shared" si="16"/>
        <v xml:space="preserve">INSERT INTO SC_SystemeProduits(RefDimension,NomSysteme,typePresta,ligne,Quantite,formule,cte1,DateModif) values (13,'FV7','MOA',9,null,'2*CTE1/1.104','PERIMETRE',now());
</v>
      </c>
      <c r="CT14" t="str">
        <f t="shared" si="17"/>
        <v xml:space="preserve">INSERT INTO SC_SystemeProduits(RefDimension,NomSysteme,typePresta,ligne,Quantite,formule,cte1,DateModif) values (14,'FV7','MOA',9,null,'2*CTE1/1.105','PERIMETRE',now());
</v>
      </c>
      <c r="CW14" t="str">
        <f t="shared" si="18"/>
        <v xml:space="preserve">INSERT INTO SC_SystemeProduits(RefDimension,NomSysteme,typePresta,ligne,Quantite,formule,cte1,DateModif) values (15,'FV7','MOA',9,null,'2*CTE1/1.106','PERIMETRE',now());
</v>
      </c>
      <c r="CZ14" t="str">
        <f t="shared" si="2"/>
        <v xml:space="preserve">INSERT INTO SC_SystemeProduits(RefDimension,NomSysteme,typePresta,ligne,Quantite,formule,cte1,DateModif) values (16,'FV7','MOA',9,null,'2*CTE1/1.107','PERIMETRE',now());
</v>
      </c>
      <c r="DC14" t="str">
        <f t="shared" si="3"/>
        <v xml:space="preserve">INSERT INTO SC_SystemeProduits(RefDimension,NomSysteme,typePresta,ligne,Quantite,formule,cte1,DateModif) values (17,'FV7','MOA',9,null,'2*CTE1/1.108','PERIMETRE',now());
</v>
      </c>
      <c r="DF14" t="str">
        <f t="shared" si="4"/>
        <v xml:space="preserve">INSERT INTO SC_SystemeProduits(RefDimension,NomSysteme,typePresta,ligne,Quantite,formule,cte1,DateModif) values (18,'FV7','MOA',9,null,'2*CTE1/1.109','PERIMETRE',now());
</v>
      </c>
    </row>
    <row r="15" spans="1:112" x14ac:dyDescent="0.25">
      <c r="A15" s="12">
        <f>VLOOKUP($C15,[1]ATELIER!$A$2:$K$291,11,0)</f>
        <v>11</v>
      </c>
      <c r="B15" t="s">
        <v>298</v>
      </c>
      <c r="C15" t="s">
        <v>26</v>
      </c>
      <c r="D15" t="s">
        <v>8</v>
      </c>
      <c r="E15">
        <v>17.083333333333332</v>
      </c>
      <c r="F15" s="14" t="s">
        <v>701</v>
      </c>
      <c r="G15" s="14" t="s">
        <v>632</v>
      </c>
      <c r="H15" s="66">
        <v>17.083333333333332</v>
      </c>
      <c r="I15" s="68" t="s">
        <v>1236</v>
      </c>
      <c r="J15" s="68" t="s">
        <v>632</v>
      </c>
      <c r="K15" s="66">
        <v>17.083333333333332</v>
      </c>
      <c r="L15" s="68" t="s">
        <v>1237</v>
      </c>
      <c r="M15" s="68" t="s">
        <v>632</v>
      </c>
      <c r="N15" s="66">
        <v>17.083333333333332</v>
      </c>
      <c r="O15" s="68" t="s">
        <v>1238</v>
      </c>
      <c r="P15" s="68" t="s">
        <v>632</v>
      </c>
      <c r="Q15" s="66">
        <v>17.083333333333332</v>
      </c>
      <c r="R15" s="68" t="s">
        <v>1239</v>
      </c>
      <c r="S15" s="68" t="s">
        <v>632</v>
      </c>
      <c r="T15" s="66">
        <v>17.083333333333332</v>
      </c>
      <c r="U15" s="68" t="s">
        <v>1240</v>
      </c>
      <c r="V15" s="68" t="s">
        <v>632</v>
      </c>
      <c r="W15" s="66">
        <v>17.083333333333332</v>
      </c>
      <c r="X15" s="68" t="s">
        <v>1241</v>
      </c>
      <c r="Y15" s="68" t="s">
        <v>632</v>
      </c>
      <c r="Z15" s="66">
        <v>17.083333333333332</v>
      </c>
      <c r="AA15" s="68" t="s">
        <v>1242</v>
      </c>
      <c r="AB15" s="68" t="s">
        <v>632</v>
      </c>
      <c r="AC15" s="66">
        <v>17.083333333333332</v>
      </c>
      <c r="AD15" s="68" t="s">
        <v>1243</v>
      </c>
      <c r="AE15" s="68" t="s">
        <v>632</v>
      </c>
      <c r="AF15" s="66">
        <v>17.083333333333332</v>
      </c>
      <c r="AG15" s="68" t="s">
        <v>1244</v>
      </c>
      <c r="AH15" s="68" t="s">
        <v>632</v>
      </c>
      <c r="AI15" s="66">
        <v>17.083333333333332</v>
      </c>
      <c r="AJ15" s="68" t="s">
        <v>1245</v>
      </c>
      <c r="AK15" s="68" t="s">
        <v>632</v>
      </c>
      <c r="AL15" s="66">
        <v>17.083333333333332</v>
      </c>
      <c r="AM15" s="68" t="s">
        <v>1246</v>
      </c>
      <c r="AN15" s="68" t="s">
        <v>632</v>
      </c>
      <c r="AO15" s="66">
        <v>17.083333333333332</v>
      </c>
      <c r="AP15" s="68" t="s">
        <v>1247</v>
      </c>
      <c r="AQ15" s="68" t="s">
        <v>632</v>
      </c>
      <c r="AR15" s="66">
        <v>17.083333333333332</v>
      </c>
      <c r="AS15" s="68" t="s">
        <v>1248</v>
      </c>
      <c r="AT15" s="68" t="s">
        <v>632</v>
      </c>
      <c r="AU15" s="66">
        <v>17.083333333333332</v>
      </c>
      <c r="AV15" s="68" t="s">
        <v>1249</v>
      </c>
      <c r="AW15" s="68" t="s">
        <v>632</v>
      </c>
      <c r="AX15" s="66">
        <v>17.083333333333332</v>
      </c>
      <c r="AY15" s="68" t="s">
        <v>1250</v>
      </c>
      <c r="AZ15" s="68" t="s">
        <v>632</v>
      </c>
      <c r="BA15" s="66">
        <v>17.083333333333332</v>
      </c>
      <c r="BB15" s="68" t="s">
        <v>1251</v>
      </c>
      <c r="BC15" s="68" t="s">
        <v>632</v>
      </c>
      <c r="BD15" s="66">
        <v>17.083333333333332</v>
      </c>
      <c r="BE15" s="68" t="s">
        <v>1252</v>
      </c>
      <c r="BF15" s="68" t="s">
        <v>632</v>
      </c>
      <c r="BG15" t="str">
        <f t="shared" si="1"/>
        <v xml:space="preserve">INSERT INTO SC_SystemeProduits(RefDimension,NomSysteme,typePresta,ligne,Quantite,formule,cte1,DateModif) values (1,'FV7','MOA',11,null,'4*CTE1/1.92','PERIMETRE',now());
</v>
      </c>
      <c r="BH15"/>
      <c r="BI15"/>
      <c r="BJ15" t="str">
        <f t="shared" si="5"/>
        <v xml:space="preserve">INSERT INTO SC_SystemeProduits(RefDimension,NomSysteme,typePresta,ligne,Quantite,formule,cte1,DateModif) values (2,'FV7','MOA',11,null,'4*CTE1/1.93','PERIMETRE',now());
</v>
      </c>
      <c r="BK15"/>
      <c r="BL15"/>
      <c r="BM15" t="str">
        <f t="shared" si="6"/>
        <v xml:space="preserve">INSERT INTO SC_SystemeProduits(RefDimension,NomSysteme,typePresta,ligne,Quantite,formule,cte1,DateModif) values (3,'FV7','MOA',11,null,'4*CTE1/1.94','PERIMETRE',now());
</v>
      </c>
      <c r="BP15" t="str">
        <f t="shared" si="7"/>
        <v xml:space="preserve">INSERT INTO SC_SystemeProduits(RefDimension,NomSysteme,typePresta,ligne,Quantite,formule,cte1,DateModif) values (4,'FV7','MOA',11,null,'4*CTE1/1.95','PERIMETRE',now());
</v>
      </c>
      <c r="BS15" t="str">
        <f t="shared" si="8"/>
        <v xml:space="preserve">INSERT INTO SC_SystemeProduits(RefDimension,NomSysteme,typePresta,ligne,Quantite,formule,cte1,DateModif) values (5,'FV7','MOA',11,null,'4*CTE1/1.96','PERIMETRE',now());
</v>
      </c>
      <c r="BV15" t="str">
        <f t="shared" si="9"/>
        <v xml:space="preserve">INSERT INTO SC_SystemeProduits(RefDimension,NomSysteme,typePresta,ligne,Quantite,formule,cte1,DateModif) values (6,'FV7','MOA',11,null,'4*CTE1/1.97','PERIMETRE',now());
</v>
      </c>
      <c r="BY15" t="str">
        <f t="shared" si="10"/>
        <v xml:space="preserve">INSERT INTO SC_SystemeProduits(RefDimension,NomSysteme,typePresta,ligne,Quantite,formule,cte1,DateModif) values (7,'FV7','MOA',11,null,'4*CTE1/1.98','PERIMETRE',now());
</v>
      </c>
      <c r="CB15" t="str">
        <f t="shared" si="11"/>
        <v xml:space="preserve">INSERT INTO SC_SystemeProduits(RefDimension,NomSysteme,typePresta,ligne,Quantite,formule,cte1,DateModif) values (8,'FV7','MOA',11,null,'4*CTE1/1.99','PERIMETRE',now());
</v>
      </c>
      <c r="CE15" t="str">
        <f t="shared" si="12"/>
        <v xml:space="preserve">INSERT INTO SC_SystemeProduits(RefDimension,NomSysteme,typePresta,ligne,Quantite,formule,cte1,DateModif) values (9,'FV7','MOA',11,null,'4*CTE1/1.100','PERIMETRE',now());
</v>
      </c>
      <c r="CH15" t="str">
        <f t="shared" si="13"/>
        <v xml:space="preserve">INSERT INTO SC_SystemeProduits(RefDimension,NomSysteme,typePresta,ligne,Quantite,formule,cte1,DateModif) values (10,'FV7','MOA',11,null,'4*CTE1/1.101','PERIMETRE',now());
</v>
      </c>
      <c r="CK15" t="str">
        <f t="shared" si="14"/>
        <v xml:space="preserve">INSERT INTO SC_SystemeProduits(RefDimension,NomSysteme,typePresta,ligne,Quantite,formule,cte1,DateModif) values (11,'FV7','MOA',11,null,'4*CTE1/1.102','PERIMETRE',now());
</v>
      </c>
      <c r="CN15" t="str">
        <f t="shared" si="15"/>
        <v xml:space="preserve">INSERT INTO SC_SystemeProduits(RefDimension,NomSysteme,typePresta,ligne,Quantite,formule,cte1,DateModif) values (12,'FV7','MOA',11,null,'4*CTE1/1.103','PERIMETRE',now());
</v>
      </c>
      <c r="CQ15" t="str">
        <f t="shared" si="16"/>
        <v xml:space="preserve">INSERT INTO SC_SystemeProduits(RefDimension,NomSysteme,typePresta,ligne,Quantite,formule,cte1,DateModif) values (13,'FV7','MOA',11,null,'4*CTE1/1.104','PERIMETRE',now());
</v>
      </c>
      <c r="CT15" t="str">
        <f t="shared" si="17"/>
        <v xml:space="preserve">INSERT INTO SC_SystemeProduits(RefDimension,NomSysteme,typePresta,ligne,Quantite,formule,cte1,DateModif) values (14,'FV7','MOA',11,null,'4*CTE1/1.105','PERIMETRE',now());
</v>
      </c>
      <c r="CW15" t="str">
        <f t="shared" si="18"/>
        <v xml:space="preserve">INSERT INTO SC_SystemeProduits(RefDimension,NomSysteme,typePresta,ligne,Quantite,formule,cte1,DateModif) values (15,'FV7','MOA',11,null,'4*CTE1/1.106','PERIMETRE',now());
</v>
      </c>
      <c r="CZ15" t="str">
        <f t="shared" si="2"/>
        <v xml:space="preserve">INSERT INTO SC_SystemeProduits(RefDimension,NomSysteme,typePresta,ligne,Quantite,formule,cte1,DateModif) values (16,'FV7','MOA',11,null,'4*CTE1/1.107','PERIMETRE',now());
</v>
      </c>
      <c r="DC15" t="str">
        <f t="shared" si="3"/>
        <v xml:space="preserve">INSERT INTO SC_SystemeProduits(RefDimension,NomSysteme,typePresta,ligne,Quantite,formule,cte1,DateModif) values (17,'FV7','MOA',11,null,'4*CTE1/1.108','PERIMETRE',now());
</v>
      </c>
      <c r="DF15" t="str">
        <f t="shared" si="4"/>
        <v xml:space="preserve">INSERT INTO SC_SystemeProduits(RefDimension,NomSysteme,typePresta,ligne,Quantite,formule,cte1,DateModif) values (18,'FV7','MOA',11,null,'4*CTE1/1.109','PERIMETRE',now());
</v>
      </c>
    </row>
    <row r="16" spans="1:112" x14ac:dyDescent="0.25">
      <c r="H16" s="66"/>
      <c r="I16" s="68"/>
      <c r="J16" s="68"/>
      <c r="K16" s="66"/>
      <c r="L16" s="68"/>
      <c r="M16" s="68"/>
      <c r="N16" s="66"/>
      <c r="O16" s="68"/>
      <c r="P16" s="68"/>
      <c r="Q16" s="66"/>
      <c r="R16" s="68"/>
      <c r="S16" s="68"/>
      <c r="T16" s="66"/>
      <c r="U16" s="68"/>
      <c r="V16" s="68"/>
      <c r="W16" s="66"/>
      <c r="X16" s="68"/>
      <c r="Y16" s="68"/>
      <c r="Z16" s="66"/>
      <c r="AA16" s="68"/>
      <c r="AB16" s="68"/>
      <c r="AC16" s="66"/>
      <c r="AD16" s="68"/>
      <c r="AE16" s="68"/>
      <c r="AF16" s="66"/>
      <c r="AG16" s="68"/>
      <c r="AH16" s="68"/>
      <c r="AI16" s="66"/>
      <c r="AJ16" s="68"/>
      <c r="AK16" s="68"/>
      <c r="AL16" s="66"/>
      <c r="AM16" s="68"/>
      <c r="AN16" s="68"/>
      <c r="AO16" s="66"/>
      <c r="AP16" s="68"/>
      <c r="AQ16" s="68"/>
      <c r="AR16" s="66"/>
      <c r="AS16" s="68"/>
      <c r="AT16" s="68"/>
      <c r="AU16" s="66"/>
      <c r="AV16" s="68"/>
      <c r="AW16" s="68"/>
      <c r="AX16" s="66"/>
      <c r="AY16" s="68"/>
      <c r="AZ16" s="68"/>
      <c r="BA16" s="66"/>
      <c r="BB16" s="68"/>
      <c r="BC16" s="68"/>
      <c r="BD16" s="66"/>
      <c r="BE16" s="68"/>
      <c r="BF16" s="68"/>
      <c r="BG16" t="str">
        <f t="shared" si="1"/>
        <v/>
      </c>
      <c r="BH16"/>
      <c r="BI16"/>
      <c r="BJ16" t="str">
        <f t="shared" si="5"/>
        <v/>
      </c>
      <c r="BK16"/>
      <c r="BL16"/>
      <c r="BM16" t="str">
        <f t="shared" si="6"/>
        <v/>
      </c>
      <c r="BP16" t="str">
        <f t="shared" si="7"/>
        <v/>
      </c>
      <c r="BS16" t="str">
        <f t="shared" si="8"/>
        <v/>
      </c>
      <c r="BV16" t="str">
        <f t="shared" si="9"/>
        <v/>
      </c>
      <c r="BY16" t="str">
        <f t="shared" si="10"/>
        <v/>
      </c>
      <c r="CB16" t="str">
        <f t="shared" si="11"/>
        <v/>
      </c>
      <c r="CE16" t="str">
        <f t="shared" si="12"/>
        <v/>
      </c>
      <c r="CH16" t="str">
        <f t="shared" si="13"/>
        <v/>
      </c>
      <c r="CK16" t="str">
        <f t="shared" si="14"/>
        <v/>
      </c>
      <c r="CN16" t="str">
        <f t="shared" si="15"/>
        <v/>
      </c>
      <c r="CQ16" t="str">
        <f t="shared" si="16"/>
        <v/>
      </c>
      <c r="CT16" t="str">
        <f t="shared" si="17"/>
        <v/>
      </c>
      <c r="CW16" t="str">
        <f t="shared" si="18"/>
        <v/>
      </c>
      <c r="CZ16" t="str">
        <f t="shared" si="2"/>
        <v/>
      </c>
      <c r="DC16" t="str">
        <f t="shared" si="3"/>
        <v/>
      </c>
      <c r="DF16" t="str">
        <f t="shared" si="4"/>
        <v/>
      </c>
    </row>
    <row r="17" spans="1:110" x14ac:dyDescent="0.25">
      <c r="H17" s="66"/>
      <c r="I17" s="68"/>
      <c r="J17" s="68"/>
      <c r="K17" s="66"/>
      <c r="L17" s="68"/>
      <c r="M17" s="68"/>
      <c r="N17" s="66"/>
      <c r="O17" s="68"/>
      <c r="P17" s="68"/>
      <c r="Q17" s="66"/>
      <c r="R17" s="68"/>
      <c r="S17" s="68"/>
      <c r="T17" s="66"/>
      <c r="U17" s="68"/>
      <c r="V17" s="68"/>
      <c r="W17" s="66"/>
      <c r="X17" s="68"/>
      <c r="Y17" s="68"/>
      <c r="Z17" s="66"/>
      <c r="AA17" s="68"/>
      <c r="AB17" s="68"/>
      <c r="AC17" s="66"/>
      <c r="AD17" s="68"/>
      <c r="AE17" s="68"/>
      <c r="AF17" s="66"/>
      <c r="AG17" s="68"/>
      <c r="AH17" s="68"/>
      <c r="AI17" s="66"/>
      <c r="AJ17" s="68"/>
      <c r="AK17" s="68"/>
      <c r="AL17" s="66"/>
      <c r="AM17" s="68"/>
      <c r="AN17" s="68"/>
      <c r="AO17" s="66"/>
      <c r="AP17" s="68"/>
      <c r="AQ17" s="68"/>
      <c r="AR17" s="66"/>
      <c r="AS17" s="68"/>
      <c r="AT17" s="68"/>
      <c r="AU17" s="66"/>
      <c r="AV17" s="68"/>
      <c r="AW17" s="68"/>
      <c r="AX17" s="66"/>
      <c r="AY17" s="68"/>
      <c r="AZ17" s="68"/>
      <c r="BA17" s="66"/>
      <c r="BB17" s="68"/>
      <c r="BC17" s="68"/>
      <c r="BD17" s="66"/>
      <c r="BE17" s="68"/>
      <c r="BF17" s="68"/>
      <c r="BG17" t="str">
        <f t="shared" si="1"/>
        <v/>
      </c>
      <c r="BH17"/>
      <c r="BI17"/>
      <c r="BJ17" t="str">
        <f t="shared" si="5"/>
        <v/>
      </c>
      <c r="BK17"/>
      <c r="BL17"/>
      <c r="BM17" t="str">
        <f t="shared" si="6"/>
        <v/>
      </c>
      <c r="BP17" t="str">
        <f t="shared" si="7"/>
        <v/>
      </c>
      <c r="BS17" t="str">
        <f t="shared" si="8"/>
        <v/>
      </c>
      <c r="BV17" t="str">
        <f t="shared" si="9"/>
        <v/>
      </c>
      <c r="BY17" t="str">
        <f t="shared" si="10"/>
        <v/>
      </c>
      <c r="CB17" t="str">
        <f t="shared" si="11"/>
        <v/>
      </c>
      <c r="CE17" t="str">
        <f t="shared" si="12"/>
        <v/>
      </c>
      <c r="CH17" t="str">
        <f t="shared" si="13"/>
        <v/>
      </c>
      <c r="CK17" t="str">
        <f t="shared" si="14"/>
        <v/>
      </c>
      <c r="CN17" t="str">
        <f t="shared" si="15"/>
        <v/>
      </c>
      <c r="CQ17" t="str">
        <f t="shared" si="16"/>
        <v/>
      </c>
      <c r="CT17" t="str">
        <f t="shared" si="17"/>
        <v/>
      </c>
      <c r="CW17" t="str">
        <f t="shared" si="18"/>
        <v/>
      </c>
      <c r="CZ17" t="str">
        <f t="shared" si="2"/>
        <v/>
      </c>
      <c r="DC17" t="str">
        <f t="shared" si="3"/>
        <v/>
      </c>
      <c r="DF17" t="str">
        <f t="shared" si="4"/>
        <v/>
      </c>
    </row>
    <row r="18" spans="1:110" x14ac:dyDescent="0.25">
      <c r="A18" s="12">
        <f>VLOOKUP($C18,[1]CHANTIER!$A$2:$K$291,11,0)</f>
        <v>37</v>
      </c>
      <c r="B18" t="s">
        <v>299</v>
      </c>
      <c r="C18" t="s">
        <v>138</v>
      </c>
      <c r="D18" t="s">
        <v>42</v>
      </c>
      <c r="E18">
        <v>9.02</v>
      </c>
      <c r="F18" s="14" t="s">
        <v>644</v>
      </c>
      <c r="G18" s="14" t="s">
        <v>632</v>
      </c>
      <c r="H18" s="66">
        <v>9.02</v>
      </c>
      <c r="I18" s="68" t="s">
        <v>1253</v>
      </c>
      <c r="J18" s="68" t="s">
        <v>632</v>
      </c>
      <c r="K18" s="66">
        <v>9.02</v>
      </c>
      <c r="L18" s="68" t="s">
        <v>1254</v>
      </c>
      <c r="M18" s="68" t="s">
        <v>632</v>
      </c>
      <c r="N18" s="66">
        <v>9.02</v>
      </c>
      <c r="O18" s="68" t="s">
        <v>1255</v>
      </c>
      <c r="P18" s="68" t="s">
        <v>632</v>
      </c>
      <c r="Q18" s="66">
        <v>9.02</v>
      </c>
      <c r="R18" s="68" t="s">
        <v>1256</v>
      </c>
      <c r="S18" s="68" t="s">
        <v>632</v>
      </c>
      <c r="T18" s="66">
        <v>9.02</v>
      </c>
      <c r="U18" s="68" t="s">
        <v>1257</v>
      </c>
      <c r="V18" s="68" t="s">
        <v>632</v>
      </c>
      <c r="W18" s="66">
        <v>9.02</v>
      </c>
      <c r="X18" s="68" t="s">
        <v>1258</v>
      </c>
      <c r="Y18" s="68" t="s">
        <v>632</v>
      </c>
      <c r="Z18" s="66">
        <v>9.02</v>
      </c>
      <c r="AA18" s="68" t="s">
        <v>1259</v>
      </c>
      <c r="AB18" s="68" t="s">
        <v>632</v>
      </c>
      <c r="AC18" s="66">
        <v>9.02</v>
      </c>
      <c r="AD18" s="68" t="s">
        <v>1260</v>
      </c>
      <c r="AE18" s="68" t="s">
        <v>632</v>
      </c>
      <c r="AF18" s="66">
        <v>9.02</v>
      </c>
      <c r="AG18" s="68" t="s">
        <v>1261</v>
      </c>
      <c r="AH18" s="68" t="s">
        <v>632</v>
      </c>
      <c r="AI18" s="66">
        <v>9.02</v>
      </c>
      <c r="AJ18" s="68" t="s">
        <v>1262</v>
      </c>
      <c r="AK18" s="68" t="s">
        <v>632</v>
      </c>
      <c r="AL18" s="66">
        <v>9.02</v>
      </c>
      <c r="AM18" s="68" t="s">
        <v>1263</v>
      </c>
      <c r="AN18" s="68" t="s">
        <v>632</v>
      </c>
      <c r="AO18" s="66">
        <v>9.02</v>
      </c>
      <c r="AP18" s="68" t="s">
        <v>1264</v>
      </c>
      <c r="AQ18" s="68" t="s">
        <v>632</v>
      </c>
      <c r="AR18" s="66">
        <v>9.02</v>
      </c>
      <c r="AS18" s="68" t="s">
        <v>1265</v>
      </c>
      <c r="AT18" s="68" t="s">
        <v>632</v>
      </c>
      <c r="AU18" s="66">
        <v>9.02</v>
      </c>
      <c r="AV18" s="68" t="s">
        <v>1266</v>
      </c>
      <c r="AW18" s="68" t="s">
        <v>632</v>
      </c>
      <c r="AX18" s="66">
        <v>9.02</v>
      </c>
      <c r="AY18" s="68" t="s">
        <v>1267</v>
      </c>
      <c r="AZ18" s="68" t="s">
        <v>632</v>
      </c>
      <c r="BA18" s="66">
        <v>9.02</v>
      </c>
      <c r="BB18" s="68" t="s">
        <v>1268</v>
      </c>
      <c r="BC18" s="68" t="s">
        <v>632</v>
      </c>
      <c r="BD18" s="66">
        <v>9.02</v>
      </c>
      <c r="BE18" s="68" t="s">
        <v>1269</v>
      </c>
      <c r="BF18" s="68" t="s">
        <v>632</v>
      </c>
      <c r="BG18" t="str">
        <f t="shared" si="1"/>
        <v xml:space="preserve">INSERT INTO SC_SystemeProduits(RefDimension,NomSysteme,typePresta,ligne,Quantite,formule,cte1,DateModif) values (1,'FV7','MOC',37,null,'1.1*CTE1','PERIMETRE',now());
</v>
      </c>
      <c r="BH18"/>
      <c r="BI18"/>
      <c r="BJ18" t="str">
        <f t="shared" si="5"/>
        <v xml:space="preserve">INSERT INTO SC_SystemeProduits(RefDimension,NomSysteme,typePresta,ligne,Quantite,formule,cte1,DateModif) values (2,'FV7','MOC',37,null,'1.1*CTE2','PERIMETRE',now());
</v>
      </c>
      <c r="BK18"/>
      <c r="BL18"/>
      <c r="BM18" t="str">
        <f t="shared" si="6"/>
        <v xml:space="preserve">INSERT INTO SC_SystemeProduits(RefDimension,NomSysteme,typePresta,ligne,Quantite,formule,cte1,DateModif) values (3,'FV7','MOC',37,null,'1.1*CTE3','PERIMETRE',now());
</v>
      </c>
      <c r="BP18" t="str">
        <f t="shared" si="7"/>
        <v xml:space="preserve">INSERT INTO SC_SystemeProduits(RefDimension,NomSysteme,typePresta,ligne,Quantite,formule,cte1,DateModif) values (4,'FV7','MOC',37,null,'1.1*CTE4','PERIMETRE',now());
</v>
      </c>
      <c r="BS18" t="str">
        <f t="shared" si="8"/>
        <v xml:space="preserve">INSERT INTO SC_SystemeProduits(RefDimension,NomSysteme,typePresta,ligne,Quantite,formule,cte1,DateModif) values (5,'FV7','MOC',37,null,'1.1*CTE5','PERIMETRE',now());
</v>
      </c>
      <c r="BV18" t="str">
        <f t="shared" si="9"/>
        <v xml:space="preserve">INSERT INTO SC_SystemeProduits(RefDimension,NomSysteme,typePresta,ligne,Quantite,formule,cte1,DateModif) values (6,'FV7','MOC',37,null,'1.1*CTE6','PERIMETRE',now());
</v>
      </c>
      <c r="BY18" t="str">
        <f t="shared" si="10"/>
        <v xml:space="preserve">INSERT INTO SC_SystemeProduits(RefDimension,NomSysteme,typePresta,ligne,Quantite,formule,cte1,DateModif) values (7,'FV7','MOC',37,null,'1.1*CTE7','PERIMETRE',now());
</v>
      </c>
      <c r="CB18" t="str">
        <f t="shared" si="11"/>
        <v xml:space="preserve">INSERT INTO SC_SystemeProduits(RefDimension,NomSysteme,typePresta,ligne,Quantite,formule,cte1,DateModif) values (8,'FV7','MOC',37,null,'1.1*CTE8','PERIMETRE',now());
</v>
      </c>
      <c r="CE18" t="str">
        <f t="shared" si="12"/>
        <v xml:space="preserve">INSERT INTO SC_SystemeProduits(RefDimension,NomSysteme,typePresta,ligne,Quantite,formule,cte1,DateModif) values (9,'FV7','MOC',37,null,'1.1*CTE9','PERIMETRE',now());
</v>
      </c>
      <c r="CH18" t="str">
        <f t="shared" si="13"/>
        <v xml:space="preserve">INSERT INTO SC_SystemeProduits(RefDimension,NomSysteme,typePresta,ligne,Quantite,formule,cte1,DateModif) values (10,'FV7','MOC',37,null,'1.1*CTE10','PERIMETRE',now());
</v>
      </c>
      <c r="CK18" t="str">
        <f t="shared" si="14"/>
        <v xml:space="preserve">INSERT INTO SC_SystemeProduits(RefDimension,NomSysteme,typePresta,ligne,Quantite,formule,cte1,DateModif) values (11,'FV7','MOC',37,null,'1.1*CTE11','PERIMETRE',now());
</v>
      </c>
      <c r="CN18" t="str">
        <f t="shared" si="15"/>
        <v xml:space="preserve">INSERT INTO SC_SystemeProduits(RefDimension,NomSysteme,typePresta,ligne,Quantite,formule,cte1,DateModif) values (12,'FV7','MOC',37,null,'1.1*CTE12','PERIMETRE',now());
</v>
      </c>
      <c r="CQ18" t="str">
        <f t="shared" si="16"/>
        <v xml:space="preserve">INSERT INTO SC_SystemeProduits(RefDimension,NomSysteme,typePresta,ligne,Quantite,formule,cte1,DateModif) values (13,'FV7','MOC',37,null,'1.1*CTE13','PERIMETRE',now());
</v>
      </c>
      <c r="CT18" t="str">
        <f t="shared" si="17"/>
        <v xml:space="preserve">INSERT INTO SC_SystemeProduits(RefDimension,NomSysteme,typePresta,ligne,Quantite,formule,cte1,DateModif) values (14,'FV7','MOC',37,null,'1.1*CTE14','PERIMETRE',now());
</v>
      </c>
      <c r="CW18" t="str">
        <f t="shared" si="18"/>
        <v xml:space="preserve">INSERT INTO SC_SystemeProduits(RefDimension,NomSysteme,typePresta,ligne,Quantite,formule,cte1,DateModif) values (15,'FV7','MOC',37,null,'1.1*CTE15','PERIMETRE',now());
</v>
      </c>
      <c r="CZ18" t="str">
        <f t="shared" si="2"/>
        <v xml:space="preserve">INSERT INTO SC_SystemeProduits(RefDimension,NomSysteme,typePresta,ligne,Quantite,formule,cte1,DateModif) values (16,'FV7','MOC',37,null,'1.1*CTE16','PERIMETRE',now());
</v>
      </c>
      <c r="DC18" t="str">
        <f t="shared" si="3"/>
        <v xml:space="preserve">INSERT INTO SC_SystemeProduits(RefDimension,NomSysteme,typePresta,ligne,Quantite,formule,cte1,DateModif) values (17,'FV7','MOC',37,null,'1.1*CTE17','PERIMETRE',now());
</v>
      </c>
      <c r="DF18" t="str">
        <f t="shared" si="4"/>
        <v xml:space="preserve">INSERT INTO SC_SystemeProduits(RefDimension,NomSysteme,typePresta,ligne,Quantite,formule,cte1,DateModif) values (18,'FV7','MOC',37,null,'1.1*CTE18','PERIMETRE',now());
</v>
      </c>
    </row>
    <row r="19" spans="1:110" x14ac:dyDescent="0.25">
      <c r="A19" s="12">
        <f>VLOOKUP($C19,[1]CHANTIER!$A$2:$K$291,11,0)</f>
        <v>39</v>
      </c>
      <c r="B19" t="s">
        <v>299</v>
      </c>
      <c r="C19" t="s">
        <v>140</v>
      </c>
      <c r="D19" t="s">
        <v>42</v>
      </c>
      <c r="E19">
        <v>1</v>
      </c>
      <c r="H19" s="66">
        <v>1</v>
      </c>
      <c r="I19" s="68"/>
      <c r="J19" s="68"/>
      <c r="K19" s="66">
        <v>1</v>
      </c>
      <c r="L19" s="68"/>
      <c r="M19" s="68"/>
      <c r="N19" s="66">
        <v>1</v>
      </c>
      <c r="O19" s="68"/>
      <c r="P19" s="68"/>
      <c r="Q19" s="66">
        <v>1</v>
      </c>
      <c r="R19" s="68"/>
      <c r="S19" s="68"/>
      <c r="T19" s="66">
        <v>1</v>
      </c>
      <c r="U19" s="68"/>
      <c r="V19" s="68"/>
      <c r="W19" s="66">
        <v>1</v>
      </c>
      <c r="X19" s="68"/>
      <c r="Y19" s="68"/>
      <c r="Z19" s="66">
        <v>1</v>
      </c>
      <c r="AA19" s="68"/>
      <c r="AB19" s="68"/>
      <c r="AC19" s="66">
        <v>1</v>
      </c>
      <c r="AD19" s="68"/>
      <c r="AE19" s="68"/>
      <c r="AF19" s="66">
        <v>1</v>
      </c>
      <c r="AG19" s="68"/>
      <c r="AH19" s="68"/>
      <c r="AI19" s="66">
        <v>1</v>
      </c>
      <c r="AJ19" s="68"/>
      <c r="AK19" s="68"/>
      <c r="AL19" s="66">
        <v>1</v>
      </c>
      <c r="AM19" s="68"/>
      <c r="AN19" s="68"/>
      <c r="AO19" s="66">
        <v>1</v>
      </c>
      <c r="AP19" s="68"/>
      <c r="AQ19" s="68"/>
      <c r="AR19" s="66">
        <v>1</v>
      </c>
      <c r="AS19" s="68"/>
      <c r="AT19" s="68"/>
      <c r="AU19" s="66">
        <v>1</v>
      </c>
      <c r="AV19" s="68"/>
      <c r="AW19" s="68"/>
      <c r="AX19" s="66">
        <v>1</v>
      </c>
      <c r="AY19" s="68"/>
      <c r="AZ19" s="68"/>
      <c r="BA19" s="66">
        <v>1</v>
      </c>
      <c r="BB19" s="68"/>
      <c r="BC19" s="68"/>
      <c r="BD19" s="66">
        <v>1</v>
      </c>
      <c r="BE19" s="68"/>
      <c r="BF19" s="68"/>
      <c r="BG19" t="str">
        <f t="shared" si="1"/>
        <v xml:space="preserve">INSERT INTO SC_SystemeProduits(RefDimension,NomSysteme,typePresta,ligne,Quantite,formule,cte1,DateModif) values (1,'FV7','MOC',39,1,null,null,now());
</v>
      </c>
      <c r="BH19"/>
      <c r="BI19"/>
      <c r="BJ19" t="str">
        <f t="shared" si="5"/>
        <v xml:space="preserve">INSERT INTO SC_SystemeProduits(RefDimension,NomSysteme,typePresta,ligne,Quantite,formule,cte1,DateModif) values (2,'FV7','MOC',39,1,null,null,now());
</v>
      </c>
      <c r="BK19"/>
      <c r="BL19"/>
      <c r="BM19" t="str">
        <f t="shared" si="6"/>
        <v xml:space="preserve">INSERT INTO SC_SystemeProduits(RefDimension,NomSysteme,typePresta,ligne,Quantite,formule,cte1,DateModif) values (3,'FV7','MOC',39,1,null,null,now());
</v>
      </c>
      <c r="BP19" t="str">
        <f t="shared" si="7"/>
        <v xml:space="preserve">INSERT INTO SC_SystemeProduits(RefDimension,NomSysteme,typePresta,ligne,Quantite,formule,cte1,DateModif) values (4,'FV7','MOC',39,1,null,null,now());
</v>
      </c>
      <c r="BS19" t="str">
        <f t="shared" si="8"/>
        <v xml:space="preserve">INSERT INTO SC_SystemeProduits(RefDimension,NomSysteme,typePresta,ligne,Quantite,formule,cte1,DateModif) values (5,'FV7','MOC',39,1,null,null,now());
</v>
      </c>
      <c r="BV19" t="str">
        <f t="shared" si="9"/>
        <v xml:space="preserve">INSERT INTO SC_SystemeProduits(RefDimension,NomSysteme,typePresta,ligne,Quantite,formule,cte1,DateModif) values (6,'FV7','MOC',39,1,null,null,now());
</v>
      </c>
      <c r="BY19" t="str">
        <f t="shared" si="10"/>
        <v xml:space="preserve">INSERT INTO SC_SystemeProduits(RefDimension,NomSysteme,typePresta,ligne,Quantite,formule,cte1,DateModif) values (7,'FV7','MOC',39,1,null,null,now());
</v>
      </c>
      <c r="CB19" t="str">
        <f t="shared" si="11"/>
        <v xml:space="preserve">INSERT INTO SC_SystemeProduits(RefDimension,NomSysteme,typePresta,ligne,Quantite,formule,cte1,DateModif) values (8,'FV7','MOC',39,1,null,null,now());
</v>
      </c>
      <c r="CE19" t="str">
        <f t="shared" si="12"/>
        <v xml:space="preserve">INSERT INTO SC_SystemeProduits(RefDimension,NomSysteme,typePresta,ligne,Quantite,formule,cte1,DateModif) values (9,'FV7','MOC',39,1,null,null,now());
</v>
      </c>
      <c r="CH19" t="str">
        <f t="shared" si="13"/>
        <v xml:space="preserve">INSERT INTO SC_SystemeProduits(RefDimension,NomSysteme,typePresta,ligne,Quantite,formule,cte1,DateModif) values (10,'FV7','MOC',39,1,null,null,now());
</v>
      </c>
      <c r="CK19" t="str">
        <f t="shared" si="14"/>
        <v xml:space="preserve">INSERT INTO SC_SystemeProduits(RefDimension,NomSysteme,typePresta,ligne,Quantite,formule,cte1,DateModif) values (11,'FV7','MOC',39,1,null,null,now());
</v>
      </c>
      <c r="CN19" t="str">
        <f t="shared" si="15"/>
        <v xml:space="preserve">INSERT INTO SC_SystemeProduits(RefDimension,NomSysteme,typePresta,ligne,Quantite,formule,cte1,DateModif) values (12,'FV7','MOC',39,1,null,null,now());
</v>
      </c>
      <c r="CQ19" t="str">
        <f t="shared" si="16"/>
        <v xml:space="preserve">INSERT INTO SC_SystemeProduits(RefDimension,NomSysteme,typePresta,ligne,Quantite,formule,cte1,DateModif) values (13,'FV7','MOC',39,1,null,null,now());
</v>
      </c>
      <c r="CT19" t="str">
        <f t="shared" si="17"/>
        <v xml:space="preserve">INSERT INTO SC_SystemeProduits(RefDimension,NomSysteme,typePresta,ligne,Quantite,formule,cte1,DateModif) values (14,'FV7','MOC',39,1,null,null,now());
</v>
      </c>
      <c r="CW19" t="str">
        <f t="shared" si="18"/>
        <v xml:space="preserve">INSERT INTO SC_SystemeProduits(RefDimension,NomSysteme,typePresta,ligne,Quantite,formule,cte1,DateModif) values (15,'FV7','MOC',39,1,null,null,now());
</v>
      </c>
      <c r="CZ19" t="str">
        <f t="shared" si="2"/>
        <v xml:space="preserve">INSERT INTO SC_SystemeProduits(RefDimension,NomSysteme,typePresta,ligne,Quantite,formule,cte1,DateModif) values (16,'FV7','MOC',39,1,null,null,now());
</v>
      </c>
      <c r="DC19" t="str">
        <f t="shared" si="3"/>
        <v xml:space="preserve">INSERT INTO SC_SystemeProduits(RefDimension,NomSysteme,typePresta,ligne,Quantite,formule,cte1,DateModif) values (17,'FV7','MOC',39,1,null,null,now());
</v>
      </c>
      <c r="DF19" t="str">
        <f t="shared" si="4"/>
        <v xml:space="preserve">INSERT INTO SC_SystemeProduits(RefDimension,NomSysteme,typePresta,ligne,Quantite,formule,cte1,DateModif) values (18,'FV7','MOC',39,1,null,null,now());
</v>
      </c>
    </row>
    <row r="20" spans="1:110" x14ac:dyDescent="0.25">
      <c r="A20" s="12">
        <f>VLOOKUP($C20,[1]CHANTIER!$A$2:$K$291,11,0)</f>
        <v>44</v>
      </c>
      <c r="B20" t="s">
        <v>299</v>
      </c>
      <c r="C20" t="s">
        <v>149</v>
      </c>
      <c r="D20" t="s">
        <v>8</v>
      </c>
      <c r="E20">
        <v>4</v>
      </c>
      <c r="H20" s="66">
        <v>4</v>
      </c>
      <c r="I20" s="68"/>
      <c r="J20" s="68"/>
      <c r="K20" s="66">
        <v>4</v>
      </c>
      <c r="L20" s="68"/>
      <c r="M20" s="68"/>
      <c r="N20" s="66">
        <v>4</v>
      </c>
      <c r="O20" s="68"/>
      <c r="P20" s="68"/>
      <c r="Q20" s="66">
        <v>4</v>
      </c>
      <c r="R20" s="68"/>
      <c r="S20" s="68"/>
      <c r="T20" s="66">
        <v>4</v>
      </c>
      <c r="U20" s="68"/>
      <c r="V20" s="68"/>
      <c r="W20" s="66">
        <v>4</v>
      </c>
      <c r="X20" s="68"/>
      <c r="Y20" s="68"/>
      <c r="Z20" s="66">
        <v>4</v>
      </c>
      <c r="AA20" s="68"/>
      <c r="AB20" s="68"/>
      <c r="AC20" s="66">
        <v>4</v>
      </c>
      <c r="AD20" s="68"/>
      <c r="AE20" s="68"/>
      <c r="AF20" s="66">
        <v>4</v>
      </c>
      <c r="AG20" s="68"/>
      <c r="AH20" s="68"/>
      <c r="AI20" s="66">
        <v>4</v>
      </c>
      <c r="AJ20" s="68"/>
      <c r="AK20" s="68"/>
      <c r="AL20" s="66">
        <v>4</v>
      </c>
      <c r="AM20" s="68"/>
      <c r="AN20" s="68"/>
      <c r="AO20" s="66">
        <v>4</v>
      </c>
      <c r="AP20" s="68"/>
      <c r="AQ20" s="68"/>
      <c r="AR20" s="66">
        <v>4</v>
      </c>
      <c r="AS20" s="68"/>
      <c r="AT20" s="68"/>
      <c r="AU20" s="66">
        <v>4</v>
      </c>
      <c r="AV20" s="68"/>
      <c r="AW20" s="68"/>
      <c r="AX20" s="66">
        <v>4</v>
      </c>
      <c r="AY20" s="68"/>
      <c r="AZ20" s="68"/>
      <c r="BA20" s="66">
        <v>4</v>
      </c>
      <c r="BB20" s="68"/>
      <c r="BC20" s="68"/>
      <c r="BD20" s="66">
        <v>4</v>
      </c>
      <c r="BE20" s="68"/>
      <c r="BF20" s="68"/>
      <c r="BG20" t="str">
        <f t="shared" si="1"/>
        <v xml:space="preserve">INSERT INTO SC_SystemeProduits(RefDimension,NomSysteme,typePresta,ligne,Quantite,formule,cte1,DateModif) values (1,'FV7','MOC',44,4,null,null,now());
</v>
      </c>
      <c r="BH20"/>
      <c r="BI20"/>
      <c r="BJ20" t="str">
        <f t="shared" si="5"/>
        <v xml:space="preserve">INSERT INTO SC_SystemeProduits(RefDimension,NomSysteme,typePresta,ligne,Quantite,formule,cte1,DateModif) values (2,'FV7','MOC',44,4,null,null,now());
</v>
      </c>
      <c r="BK20"/>
      <c r="BL20"/>
      <c r="BM20" t="str">
        <f t="shared" si="6"/>
        <v xml:space="preserve">INSERT INTO SC_SystemeProduits(RefDimension,NomSysteme,typePresta,ligne,Quantite,formule,cte1,DateModif) values (3,'FV7','MOC',44,4,null,null,now());
</v>
      </c>
      <c r="BP20" t="str">
        <f t="shared" si="7"/>
        <v xml:space="preserve">INSERT INTO SC_SystemeProduits(RefDimension,NomSysteme,typePresta,ligne,Quantite,formule,cte1,DateModif) values (4,'FV7','MOC',44,4,null,null,now());
</v>
      </c>
      <c r="BS20" t="str">
        <f t="shared" si="8"/>
        <v xml:space="preserve">INSERT INTO SC_SystemeProduits(RefDimension,NomSysteme,typePresta,ligne,Quantite,formule,cte1,DateModif) values (5,'FV7','MOC',44,4,null,null,now());
</v>
      </c>
      <c r="BV20" t="str">
        <f t="shared" si="9"/>
        <v xml:space="preserve">INSERT INTO SC_SystemeProduits(RefDimension,NomSysteme,typePresta,ligne,Quantite,formule,cte1,DateModif) values (6,'FV7','MOC',44,4,null,null,now());
</v>
      </c>
      <c r="BY20" t="str">
        <f t="shared" si="10"/>
        <v xml:space="preserve">INSERT INTO SC_SystemeProduits(RefDimension,NomSysteme,typePresta,ligne,Quantite,formule,cte1,DateModif) values (7,'FV7','MOC',44,4,null,null,now());
</v>
      </c>
      <c r="CB20" t="str">
        <f t="shared" si="11"/>
        <v xml:space="preserve">INSERT INTO SC_SystemeProduits(RefDimension,NomSysteme,typePresta,ligne,Quantite,formule,cte1,DateModif) values (8,'FV7','MOC',44,4,null,null,now());
</v>
      </c>
      <c r="CE20" t="str">
        <f t="shared" si="12"/>
        <v xml:space="preserve">INSERT INTO SC_SystemeProduits(RefDimension,NomSysteme,typePresta,ligne,Quantite,formule,cte1,DateModif) values (9,'FV7','MOC',44,4,null,null,now());
</v>
      </c>
      <c r="CH20" t="str">
        <f t="shared" si="13"/>
        <v xml:space="preserve">INSERT INTO SC_SystemeProduits(RefDimension,NomSysteme,typePresta,ligne,Quantite,formule,cte1,DateModif) values (10,'FV7','MOC',44,4,null,null,now());
</v>
      </c>
      <c r="CK20" t="str">
        <f t="shared" si="14"/>
        <v xml:space="preserve">INSERT INTO SC_SystemeProduits(RefDimension,NomSysteme,typePresta,ligne,Quantite,formule,cte1,DateModif) values (11,'FV7','MOC',44,4,null,null,now());
</v>
      </c>
      <c r="CN20" t="str">
        <f t="shared" si="15"/>
        <v xml:space="preserve">INSERT INTO SC_SystemeProduits(RefDimension,NomSysteme,typePresta,ligne,Quantite,formule,cte1,DateModif) values (12,'FV7','MOC',44,4,null,null,now());
</v>
      </c>
      <c r="CQ20" t="str">
        <f t="shared" si="16"/>
        <v xml:space="preserve">INSERT INTO SC_SystemeProduits(RefDimension,NomSysteme,typePresta,ligne,Quantite,formule,cte1,DateModif) values (13,'FV7','MOC',44,4,null,null,now());
</v>
      </c>
      <c r="CT20" t="str">
        <f t="shared" si="17"/>
        <v xml:space="preserve">INSERT INTO SC_SystemeProduits(RefDimension,NomSysteme,typePresta,ligne,Quantite,formule,cte1,DateModif) values (14,'FV7','MOC',44,4,null,null,now());
</v>
      </c>
      <c r="CW20" t="str">
        <f t="shared" si="18"/>
        <v xml:space="preserve">INSERT INTO SC_SystemeProduits(RefDimension,NomSysteme,typePresta,ligne,Quantite,formule,cte1,DateModif) values (15,'FV7','MOC',44,4,null,null,now());
</v>
      </c>
      <c r="CZ20" t="str">
        <f t="shared" si="2"/>
        <v xml:space="preserve">INSERT INTO SC_SystemeProduits(RefDimension,NomSysteme,typePresta,ligne,Quantite,formule,cte1,DateModif) values (16,'FV7','MOC',44,4,null,null,now());
</v>
      </c>
      <c r="DC20" t="str">
        <f t="shared" si="3"/>
        <v xml:space="preserve">INSERT INTO SC_SystemeProduits(RefDimension,NomSysteme,typePresta,ligne,Quantite,formule,cte1,DateModif) values (17,'FV7','MOC',44,4,null,null,now());
</v>
      </c>
      <c r="DF20" t="str">
        <f t="shared" si="4"/>
        <v xml:space="preserve">INSERT INTO SC_SystemeProduits(RefDimension,NomSysteme,typePresta,ligne,Quantite,formule,cte1,DateModif) values (18,'FV7','MOC',44,4,null,null,now());
</v>
      </c>
    </row>
    <row r="21" spans="1:110" x14ac:dyDescent="0.25">
      <c r="A21" s="12">
        <f>VLOOKUP($C21,[1]CHANTIER!$A$2:$K$291,11,0)</f>
        <v>46</v>
      </c>
      <c r="B21" t="s">
        <v>299</v>
      </c>
      <c r="C21" t="s">
        <v>153</v>
      </c>
      <c r="D21" t="s">
        <v>42</v>
      </c>
      <c r="E21">
        <v>8.1999999999999993</v>
      </c>
      <c r="F21" s="14" t="s">
        <v>666</v>
      </c>
      <c r="G21" s="14" t="s">
        <v>632</v>
      </c>
      <c r="H21" s="66">
        <v>8.1999999999999993</v>
      </c>
      <c r="I21" s="68" t="s">
        <v>1270</v>
      </c>
      <c r="J21" s="68" t="s">
        <v>632</v>
      </c>
      <c r="K21" s="66">
        <v>8.1999999999999993</v>
      </c>
      <c r="L21" s="68" t="s">
        <v>1271</v>
      </c>
      <c r="M21" s="68" t="s">
        <v>632</v>
      </c>
      <c r="N21" s="66">
        <v>8.1999999999999993</v>
      </c>
      <c r="O21" s="68" t="s">
        <v>1272</v>
      </c>
      <c r="P21" s="68" t="s">
        <v>632</v>
      </c>
      <c r="Q21" s="66">
        <v>8.1999999999999993</v>
      </c>
      <c r="R21" s="68" t="s">
        <v>1273</v>
      </c>
      <c r="S21" s="68" t="s">
        <v>632</v>
      </c>
      <c r="T21" s="66">
        <v>8.1999999999999993</v>
      </c>
      <c r="U21" s="68" t="s">
        <v>1274</v>
      </c>
      <c r="V21" s="68" t="s">
        <v>632</v>
      </c>
      <c r="W21" s="66">
        <v>8.1999999999999993</v>
      </c>
      <c r="X21" s="68" t="s">
        <v>1275</v>
      </c>
      <c r="Y21" s="68" t="s">
        <v>632</v>
      </c>
      <c r="Z21" s="66">
        <v>8.1999999999999993</v>
      </c>
      <c r="AA21" s="68" t="s">
        <v>1276</v>
      </c>
      <c r="AB21" s="68" t="s">
        <v>632</v>
      </c>
      <c r="AC21" s="66">
        <v>8.1999999999999993</v>
      </c>
      <c r="AD21" s="68" t="s">
        <v>1277</v>
      </c>
      <c r="AE21" s="68" t="s">
        <v>632</v>
      </c>
      <c r="AF21" s="66">
        <v>8.1999999999999993</v>
      </c>
      <c r="AG21" s="68" t="s">
        <v>1278</v>
      </c>
      <c r="AH21" s="68" t="s">
        <v>632</v>
      </c>
      <c r="AI21" s="66">
        <v>8.1999999999999993</v>
      </c>
      <c r="AJ21" s="68" t="s">
        <v>1279</v>
      </c>
      <c r="AK21" s="68" t="s">
        <v>632</v>
      </c>
      <c r="AL21" s="66">
        <v>8.1999999999999993</v>
      </c>
      <c r="AM21" s="68" t="s">
        <v>1280</v>
      </c>
      <c r="AN21" s="68" t="s">
        <v>632</v>
      </c>
      <c r="AO21" s="66">
        <v>8.1999999999999993</v>
      </c>
      <c r="AP21" s="68" t="s">
        <v>1281</v>
      </c>
      <c r="AQ21" s="68" t="s">
        <v>632</v>
      </c>
      <c r="AR21" s="66">
        <v>8.1999999999999993</v>
      </c>
      <c r="AS21" s="68" t="s">
        <v>1282</v>
      </c>
      <c r="AT21" s="68" t="s">
        <v>632</v>
      </c>
      <c r="AU21" s="66">
        <v>8.1999999999999993</v>
      </c>
      <c r="AV21" s="68" t="s">
        <v>1283</v>
      </c>
      <c r="AW21" s="68" t="s">
        <v>632</v>
      </c>
      <c r="AX21" s="66">
        <v>8.1999999999999993</v>
      </c>
      <c r="AY21" s="68" t="s">
        <v>1284</v>
      </c>
      <c r="AZ21" s="68" t="s">
        <v>632</v>
      </c>
      <c r="BA21" s="66">
        <v>8.1999999999999993</v>
      </c>
      <c r="BB21" s="68" t="s">
        <v>1285</v>
      </c>
      <c r="BC21" s="68" t="s">
        <v>632</v>
      </c>
      <c r="BD21" s="66">
        <v>8.1999999999999993</v>
      </c>
      <c r="BE21" s="68" t="s">
        <v>1286</v>
      </c>
      <c r="BF21" s="68" t="s">
        <v>632</v>
      </c>
      <c r="BG21" t="str">
        <f t="shared" si="1"/>
        <v xml:space="preserve">INSERT INTO SC_SystemeProduits(RefDimension,NomSysteme,typePresta,ligne,Quantite,formule,cte1,DateModif) values (1,'FV7','MOC',46,null,'2*CTE1','PERIMETRE',now());
</v>
      </c>
      <c r="BH21"/>
      <c r="BI21"/>
      <c r="BJ21" t="str">
        <f t="shared" si="5"/>
        <v xml:space="preserve">INSERT INTO SC_SystemeProduits(RefDimension,NomSysteme,typePresta,ligne,Quantite,formule,cte1,DateModif) values (2,'FV7','MOC',46,null,'2*CTE2','PERIMETRE',now());
</v>
      </c>
      <c r="BK21"/>
      <c r="BL21"/>
      <c r="BM21" t="str">
        <f t="shared" si="6"/>
        <v xml:space="preserve">INSERT INTO SC_SystemeProduits(RefDimension,NomSysteme,typePresta,ligne,Quantite,formule,cte1,DateModif) values (3,'FV7','MOC',46,null,'2*CTE3','PERIMETRE',now());
</v>
      </c>
      <c r="BP21" t="str">
        <f t="shared" si="7"/>
        <v xml:space="preserve">INSERT INTO SC_SystemeProduits(RefDimension,NomSysteme,typePresta,ligne,Quantite,formule,cte1,DateModif) values (4,'FV7','MOC',46,null,'2*CTE4','PERIMETRE',now());
</v>
      </c>
      <c r="BS21" t="str">
        <f t="shared" si="8"/>
        <v xml:space="preserve">INSERT INTO SC_SystemeProduits(RefDimension,NomSysteme,typePresta,ligne,Quantite,formule,cte1,DateModif) values (5,'FV7','MOC',46,null,'2*CTE5','PERIMETRE',now());
</v>
      </c>
      <c r="BV21" t="str">
        <f t="shared" si="9"/>
        <v xml:space="preserve">INSERT INTO SC_SystemeProduits(RefDimension,NomSysteme,typePresta,ligne,Quantite,formule,cte1,DateModif) values (6,'FV7','MOC',46,null,'2*CTE6','PERIMETRE',now());
</v>
      </c>
      <c r="BY21" t="str">
        <f t="shared" si="10"/>
        <v xml:space="preserve">INSERT INTO SC_SystemeProduits(RefDimension,NomSysteme,typePresta,ligne,Quantite,formule,cte1,DateModif) values (7,'FV7','MOC',46,null,'2*CTE7','PERIMETRE',now());
</v>
      </c>
      <c r="CB21" t="str">
        <f t="shared" si="11"/>
        <v xml:space="preserve">INSERT INTO SC_SystemeProduits(RefDimension,NomSysteme,typePresta,ligne,Quantite,formule,cte1,DateModif) values (8,'FV7','MOC',46,null,'2*CTE8','PERIMETRE',now());
</v>
      </c>
      <c r="CE21" t="str">
        <f t="shared" si="12"/>
        <v xml:space="preserve">INSERT INTO SC_SystemeProduits(RefDimension,NomSysteme,typePresta,ligne,Quantite,formule,cte1,DateModif) values (9,'FV7','MOC',46,null,'2*CTE9','PERIMETRE',now());
</v>
      </c>
      <c r="CH21" t="str">
        <f t="shared" si="13"/>
        <v xml:space="preserve">INSERT INTO SC_SystemeProduits(RefDimension,NomSysteme,typePresta,ligne,Quantite,formule,cte1,DateModif) values (10,'FV7','MOC',46,null,'2*CTE10','PERIMETRE',now());
</v>
      </c>
      <c r="CK21" t="str">
        <f t="shared" si="14"/>
        <v xml:space="preserve">INSERT INTO SC_SystemeProduits(RefDimension,NomSysteme,typePresta,ligne,Quantite,formule,cte1,DateModif) values (11,'FV7','MOC',46,null,'2*CTE11','PERIMETRE',now());
</v>
      </c>
      <c r="CN21" t="str">
        <f t="shared" si="15"/>
        <v xml:space="preserve">INSERT INTO SC_SystemeProduits(RefDimension,NomSysteme,typePresta,ligne,Quantite,formule,cte1,DateModif) values (12,'FV7','MOC',46,null,'2*CTE12','PERIMETRE',now());
</v>
      </c>
      <c r="CQ21" t="str">
        <f t="shared" si="16"/>
        <v xml:space="preserve">INSERT INTO SC_SystemeProduits(RefDimension,NomSysteme,typePresta,ligne,Quantite,formule,cte1,DateModif) values (13,'FV7','MOC',46,null,'2*CTE13','PERIMETRE',now());
</v>
      </c>
      <c r="CT21" t="str">
        <f t="shared" si="17"/>
        <v xml:space="preserve">INSERT INTO SC_SystemeProduits(RefDimension,NomSysteme,typePresta,ligne,Quantite,formule,cte1,DateModif) values (14,'FV7','MOC',46,null,'2*CTE14','PERIMETRE',now());
</v>
      </c>
      <c r="CW21" t="str">
        <f t="shared" si="18"/>
        <v xml:space="preserve">INSERT INTO SC_SystemeProduits(RefDimension,NomSysteme,typePresta,ligne,Quantite,formule,cte1,DateModif) values (15,'FV7','MOC',46,null,'2*CTE15','PERIMETRE',now());
</v>
      </c>
      <c r="CZ21" t="str">
        <f t="shared" si="2"/>
        <v xml:space="preserve">INSERT INTO SC_SystemeProduits(RefDimension,NomSysteme,typePresta,ligne,Quantite,formule,cte1,DateModif) values (16,'FV7','MOC',46,null,'2*CTE16','PERIMETRE',now());
</v>
      </c>
      <c r="DC21" t="str">
        <f t="shared" si="3"/>
        <v xml:space="preserve">INSERT INTO SC_SystemeProduits(RefDimension,NomSysteme,typePresta,ligne,Quantite,formule,cte1,DateModif) values (17,'FV7','MOC',46,null,'2*CTE17','PERIMETRE',now());
</v>
      </c>
      <c r="DF21" t="str">
        <f t="shared" si="4"/>
        <v xml:space="preserve">INSERT INTO SC_SystemeProduits(RefDimension,NomSysteme,typePresta,ligne,Quantite,formule,cte1,DateModif) values (18,'FV7','MOC',46,null,'2*CTE18','PERIMETRE',now());
</v>
      </c>
    </row>
    <row r="22" spans="1:110" x14ac:dyDescent="0.25">
      <c r="A22" s="12">
        <f>VLOOKUP($C22,[1]CHANTIER!$A$2:$K$291,11,0)</f>
        <v>64</v>
      </c>
      <c r="B22" t="s">
        <v>299</v>
      </c>
      <c r="C22" t="s">
        <v>182</v>
      </c>
      <c r="D22" t="s">
        <v>42</v>
      </c>
      <c r="E22">
        <v>8.5</v>
      </c>
      <c r="F22" s="14" t="s">
        <v>665</v>
      </c>
      <c r="G22" s="14" t="s">
        <v>632</v>
      </c>
      <c r="H22" s="66">
        <v>8.5</v>
      </c>
      <c r="I22" s="68" t="s">
        <v>1202</v>
      </c>
      <c r="J22" s="68" t="s">
        <v>632</v>
      </c>
      <c r="K22" s="66">
        <v>8.5</v>
      </c>
      <c r="L22" s="68" t="s">
        <v>1203</v>
      </c>
      <c r="M22" s="68" t="s">
        <v>632</v>
      </c>
      <c r="N22" s="66">
        <v>8.5</v>
      </c>
      <c r="O22" s="68" t="s">
        <v>1204</v>
      </c>
      <c r="P22" s="68" t="s">
        <v>632</v>
      </c>
      <c r="Q22" s="66">
        <v>8.5</v>
      </c>
      <c r="R22" s="68" t="s">
        <v>1205</v>
      </c>
      <c r="S22" s="68" t="s">
        <v>632</v>
      </c>
      <c r="T22" s="66">
        <v>8.5</v>
      </c>
      <c r="U22" s="68" t="s">
        <v>1206</v>
      </c>
      <c r="V22" s="68" t="s">
        <v>632</v>
      </c>
      <c r="W22" s="66">
        <v>8.5</v>
      </c>
      <c r="X22" s="68" t="s">
        <v>1207</v>
      </c>
      <c r="Y22" s="68" t="s">
        <v>632</v>
      </c>
      <c r="Z22" s="66">
        <v>8.5</v>
      </c>
      <c r="AA22" s="68" t="s">
        <v>1208</v>
      </c>
      <c r="AB22" s="68" t="s">
        <v>632</v>
      </c>
      <c r="AC22" s="66">
        <v>8.5</v>
      </c>
      <c r="AD22" s="68" t="s">
        <v>1209</v>
      </c>
      <c r="AE22" s="68" t="s">
        <v>632</v>
      </c>
      <c r="AF22" s="66">
        <v>8.5</v>
      </c>
      <c r="AG22" s="68" t="s">
        <v>1210</v>
      </c>
      <c r="AH22" s="68" t="s">
        <v>632</v>
      </c>
      <c r="AI22" s="66">
        <v>8.5</v>
      </c>
      <c r="AJ22" s="68" t="s">
        <v>1211</v>
      </c>
      <c r="AK22" s="68" t="s">
        <v>632</v>
      </c>
      <c r="AL22" s="66">
        <v>8.5</v>
      </c>
      <c r="AM22" s="68" t="s">
        <v>1212</v>
      </c>
      <c r="AN22" s="68" t="s">
        <v>632</v>
      </c>
      <c r="AO22" s="66">
        <v>8.5</v>
      </c>
      <c r="AP22" s="68" t="s">
        <v>1213</v>
      </c>
      <c r="AQ22" s="68" t="s">
        <v>632</v>
      </c>
      <c r="AR22" s="66">
        <v>8.5</v>
      </c>
      <c r="AS22" s="68" t="s">
        <v>1214</v>
      </c>
      <c r="AT22" s="68" t="s">
        <v>632</v>
      </c>
      <c r="AU22" s="66">
        <v>8.5</v>
      </c>
      <c r="AV22" s="68" t="s">
        <v>1215</v>
      </c>
      <c r="AW22" s="68" t="s">
        <v>632</v>
      </c>
      <c r="AX22" s="66">
        <v>8.5</v>
      </c>
      <c r="AY22" s="68" t="s">
        <v>1216</v>
      </c>
      <c r="AZ22" s="68" t="s">
        <v>632</v>
      </c>
      <c r="BA22" s="66">
        <v>8.5</v>
      </c>
      <c r="BB22" s="68" t="s">
        <v>1217</v>
      </c>
      <c r="BC22" s="68" t="s">
        <v>632</v>
      </c>
      <c r="BD22" s="66">
        <v>8.5</v>
      </c>
      <c r="BE22" s="68" t="s">
        <v>1218</v>
      </c>
      <c r="BF22" s="68" t="s">
        <v>632</v>
      </c>
      <c r="BG22" t="str">
        <f t="shared" si="1"/>
        <v xml:space="preserve">INSERT INTO SC_SystemeProduits(RefDimension,NomSysteme,typePresta,ligne,Quantite,formule,cte1,DateModif) values (1,'FV7','MOC',64,null,'CTE1+0.3','PERIMETRE',now());
</v>
      </c>
      <c r="BH22"/>
      <c r="BI22"/>
      <c r="BJ22" t="str">
        <f t="shared" si="5"/>
        <v xml:space="preserve">INSERT INTO SC_SystemeProduits(RefDimension,NomSysteme,typePresta,ligne,Quantite,formule,cte1,DateModif) values (2,'FV7','MOC',64,null,'CTE1+0.4','PERIMETRE',now());
</v>
      </c>
      <c r="BK22"/>
      <c r="BL22"/>
      <c r="BM22" t="str">
        <f t="shared" si="6"/>
        <v xml:space="preserve">INSERT INTO SC_SystemeProduits(RefDimension,NomSysteme,typePresta,ligne,Quantite,formule,cte1,DateModif) values (3,'FV7','MOC',64,null,'CTE1+0.5','PERIMETRE',now());
</v>
      </c>
      <c r="BP22" t="str">
        <f t="shared" si="7"/>
        <v xml:space="preserve">INSERT INTO SC_SystemeProduits(RefDimension,NomSysteme,typePresta,ligne,Quantite,formule,cte1,DateModif) values (4,'FV7','MOC',64,null,'CTE1+0.6','PERIMETRE',now());
</v>
      </c>
      <c r="BS22" t="str">
        <f t="shared" si="8"/>
        <v xml:space="preserve">INSERT INTO SC_SystemeProduits(RefDimension,NomSysteme,typePresta,ligne,Quantite,formule,cte1,DateModif) values (5,'FV7','MOC',64,null,'CTE1+0.7','PERIMETRE',now());
</v>
      </c>
      <c r="BV22" t="str">
        <f t="shared" si="9"/>
        <v xml:space="preserve">INSERT INTO SC_SystemeProduits(RefDimension,NomSysteme,typePresta,ligne,Quantite,formule,cte1,DateModif) values (6,'FV7','MOC',64,null,'CTE1+0.8','PERIMETRE',now());
</v>
      </c>
      <c r="BY22" t="str">
        <f t="shared" si="10"/>
        <v xml:space="preserve">INSERT INTO SC_SystemeProduits(RefDimension,NomSysteme,typePresta,ligne,Quantite,formule,cte1,DateModif) values (7,'FV7','MOC',64,null,'CTE1+0.9','PERIMETRE',now());
</v>
      </c>
      <c r="CB22" t="str">
        <f t="shared" si="11"/>
        <v xml:space="preserve">INSERT INTO SC_SystemeProduits(RefDimension,NomSysteme,typePresta,ligne,Quantite,formule,cte1,DateModif) values (8,'FV7','MOC',64,null,'CTE1+0.10','PERIMETRE',now());
</v>
      </c>
      <c r="CE22" t="str">
        <f t="shared" si="12"/>
        <v xml:space="preserve">INSERT INTO SC_SystemeProduits(RefDimension,NomSysteme,typePresta,ligne,Quantite,formule,cte1,DateModif) values (9,'FV7','MOC',64,null,'CTE1+0.11','PERIMETRE',now());
</v>
      </c>
      <c r="CH22" t="str">
        <f t="shared" si="13"/>
        <v xml:space="preserve">INSERT INTO SC_SystemeProduits(RefDimension,NomSysteme,typePresta,ligne,Quantite,formule,cte1,DateModif) values (10,'FV7','MOC',64,null,'CTE1+0.12','PERIMETRE',now());
</v>
      </c>
      <c r="CK22" t="str">
        <f t="shared" si="14"/>
        <v xml:space="preserve">INSERT INTO SC_SystemeProduits(RefDimension,NomSysteme,typePresta,ligne,Quantite,formule,cte1,DateModif) values (11,'FV7','MOC',64,null,'CTE1+0.13','PERIMETRE',now());
</v>
      </c>
      <c r="CN22" t="str">
        <f t="shared" si="15"/>
        <v xml:space="preserve">INSERT INTO SC_SystemeProduits(RefDimension,NomSysteme,typePresta,ligne,Quantite,formule,cte1,DateModif) values (12,'FV7','MOC',64,null,'CTE1+0.14','PERIMETRE',now());
</v>
      </c>
      <c r="CQ22" t="str">
        <f t="shared" si="16"/>
        <v xml:space="preserve">INSERT INTO SC_SystemeProduits(RefDimension,NomSysteme,typePresta,ligne,Quantite,formule,cte1,DateModif) values (13,'FV7','MOC',64,null,'CTE1+0.15','PERIMETRE',now());
</v>
      </c>
      <c r="CT22" t="str">
        <f t="shared" si="17"/>
        <v xml:space="preserve">INSERT INTO SC_SystemeProduits(RefDimension,NomSysteme,typePresta,ligne,Quantite,formule,cte1,DateModif) values (14,'FV7','MOC',64,null,'CTE1+0.16','PERIMETRE',now());
</v>
      </c>
      <c r="CW22" t="str">
        <f t="shared" si="18"/>
        <v xml:space="preserve">INSERT INTO SC_SystemeProduits(RefDimension,NomSysteme,typePresta,ligne,Quantite,formule,cte1,DateModif) values (15,'FV7','MOC',64,null,'CTE1+0.17','PERIMETRE',now());
</v>
      </c>
      <c r="CZ22" t="str">
        <f t="shared" si="2"/>
        <v xml:space="preserve">INSERT INTO SC_SystemeProduits(RefDimension,NomSysteme,typePresta,ligne,Quantite,formule,cte1,DateModif) values (16,'FV7','MOC',64,null,'CTE1+0.18','PERIMETRE',now());
</v>
      </c>
      <c r="DC22" t="str">
        <f t="shared" si="3"/>
        <v xml:space="preserve">INSERT INTO SC_SystemeProduits(RefDimension,NomSysteme,typePresta,ligne,Quantite,formule,cte1,DateModif) values (17,'FV7','MOC',64,null,'CTE1+0.19','PERIMETRE',now());
</v>
      </c>
      <c r="DF22" t="str">
        <f t="shared" si="4"/>
        <v xml:space="preserve">INSERT INTO SC_SystemeProduits(RefDimension,NomSysteme,typePresta,ligne,Quantite,formule,cte1,DateModif) values (18,'FV7','MOC',64,null,'CTE1+0.20','PERIMETRE',now());
</v>
      </c>
    </row>
    <row r="23" spans="1:110" x14ac:dyDescent="0.25">
      <c r="H23" s="66"/>
      <c r="I23" s="68"/>
      <c r="J23" s="68"/>
      <c r="K23" s="66"/>
      <c r="L23" s="68"/>
      <c r="M23" s="68"/>
      <c r="N23" s="66"/>
      <c r="O23" s="68"/>
      <c r="P23" s="68"/>
      <c r="Q23" s="66"/>
      <c r="R23" s="68"/>
      <c r="S23" s="68"/>
      <c r="T23" s="66"/>
      <c r="U23" s="68"/>
      <c r="V23" s="68"/>
      <c r="W23" s="66"/>
      <c r="X23" s="68"/>
      <c r="Y23" s="68"/>
      <c r="Z23" s="66"/>
      <c r="AA23" s="68"/>
      <c r="AB23" s="68"/>
      <c r="AC23" s="66"/>
      <c r="AD23" s="68"/>
      <c r="AE23" s="68"/>
      <c r="AF23" s="66"/>
      <c r="AG23" s="68"/>
      <c r="AH23" s="68"/>
      <c r="AI23" s="66"/>
      <c r="AJ23" s="68"/>
      <c r="AK23" s="68"/>
      <c r="AL23" s="66"/>
      <c r="AM23" s="68"/>
      <c r="AN23" s="68"/>
      <c r="AO23" s="66"/>
      <c r="AP23" s="68"/>
      <c r="AQ23" s="68"/>
      <c r="AR23" s="66"/>
      <c r="AS23" s="68"/>
      <c r="AT23" s="68"/>
      <c r="AU23" s="66"/>
      <c r="AV23" s="68"/>
      <c r="AW23" s="68"/>
      <c r="AX23" s="66"/>
      <c r="AY23" s="68"/>
      <c r="AZ23" s="68"/>
      <c r="BA23" s="66"/>
      <c r="BB23" s="68"/>
      <c r="BC23" s="68"/>
      <c r="BD23" s="66"/>
      <c r="BE23" s="68"/>
      <c r="BF23" s="68"/>
      <c r="BG23" t="str">
        <f t="shared" si="1"/>
        <v/>
      </c>
      <c r="BH23"/>
      <c r="BI23"/>
      <c r="BJ23" t="str">
        <f t="shared" si="5"/>
        <v/>
      </c>
      <c r="BK23"/>
      <c r="BL23"/>
      <c r="BM23" t="str">
        <f t="shared" si="6"/>
        <v/>
      </c>
      <c r="BP23" t="str">
        <f t="shared" si="7"/>
        <v/>
      </c>
      <c r="BS23" t="str">
        <f t="shared" si="8"/>
        <v/>
      </c>
      <c r="BV23" t="str">
        <f t="shared" si="9"/>
        <v/>
      </c>
      <c r="BY23" t="str">
        <f t="shared" si="10"/>
        <v/>
      </c>
      <c r="CB23" t="str">
        <f t="shared" si="11"/>
        <v/>
      </c>
      <c r="CE23" t="str">
        <f t="shared" si="12"/>
        <v/>
      </c>
      <c r="CH23" t="str">
        <f t="shared" si="13"/>
        <v/>
      </c>
      <c r="CK23" t="str">
        <f t="shared" si="14"/>
        <v/>
      </c>
      <c r="CN23" t="str">
        <f t="shared" si="15"/>
        <v/>
      </c>
      <c r="CQ23" t="str">
        <f t="shared" si="16"/>
        <v/>
      </c>
      <c r="CT23" t="str">
        <f t="shared" si="17"/>
        <v/>
      </c>
      <c r="CW23" t="str">
        <f t="shared" si="18"/>
        <v/>
      </c>
      <c r="CZ23" t="str">
        <f t="shared" si="2"/>
        <v/>
      </c>
      <c r="DC23" t="str">
        <f t="shared" si="3"/>
        <v/>
      </c>
      <c r="DF23" t="str">
        <f t="shared" si="4"/>
        <v/>
      </c>
    </row>
    <row r="24" spans="1:110" x14ac:dyDescent="0.25">
      <c r="A24" s="12">
        <f>VLOOKUP($C24,[1]MINIPELLE!$A$2:$K$291,11,0)</f>
        <v>9</v>
      </c>
      <c r="B24" t="s">
        <v>300</v>
      </c>
      <c r="C24" t="s">
        <v>216</v>
      </c>
      <c r="D24" t="s">
        <v>42</v>
      </c>
      <c r="E24">
        <v>8.1999999999999993</v>
      </c>
      <c r="F24" s="14" t="s">
        <v>666</v>
      </c>
      <c r="G24" s="14" t="s">
        <v>632</v>
      </c>
      <c r="H24" s="66">
        <v>8.1999999999999993</v>
      </c>
      <c r="I24" s="68" t="s">
        <v>1270</v>
      </c>
      <c r="J24" s="68" t="s">
        <v>632</v>
      </c>
      <c r="K24" s="66">
        <v>8.1999999999999993</v>
      </c>
      <c r="L24" s="68" t="s">
        <v>1271</v>
      </c>
      <c r="M24" s="68" t="s">
        <v>632</v>
      </c>
      <c r="N24" s="66">
        <v>8.1999999999999993</v>
      </c>
      <c r="O24" s="68" t="s">
        <v>1272</v>
      </c>
      <c r="P24" s="68" t="s">
        <v>632</v>
      </c>
      <c r="Q24" s="66">
        <v>8.1999999999999993</v>
      </c>
      <c r="R24" s="68" t="s">
        <v>1273</v>
      </c>
      <c r="S24" s="68" t="s">
        <v>632</v>
      </c>
      <c r="T24" s="66">
        <v>8.1999999999999993</v>
      </c>
      <c r="U24" s="68" t="s">
        <v>1274</v>
      </c>
      <c r="V24" s="68" t="s">
        <v>632</v>
      </c>
      <c r="W24" s="66">
        <v>8.1999999999999993</v>
      </c>
      <c r="X24" s="68" t="s">
        <v>1275</v>
      </c>
      <c r="Y24" s="68" t="s">
        <v>632</v>
      </c>
      <c r="Z24" s="66">
        <v>8.1999999999999993</v>
      </c>
      <c r="AA24" s="68" t="s">
        <v>1276</v>
      </c>
      <c r="AB24" s="68" t="s">
        <v>632</v>
      </c>
      <c r="AC24" s="66">
        <v>8.1999999999999993</v>
      </c>
      <c r="AD24" s="68" t="s">
        <v>1277</v>
      </c>
      <c r="AE24" s="68" t="s">
        <v>632</v>
      </c>
      <c r="AF24" s="66">
        <v>8.1999999999999993</v>
      </c>
      <c r="AG24" s="68" t="s">
        <v>1278</v>
      </c>
      <c r="AH24" s="68" t="s">
        <v>632</v>
      </c>
      <c r="AI24" s="66">
        <v>8.1999999999999993</v>
      </c>
      <c r="AJ24" s="68" t="s">
        <v>1279</v>
      </c>
      <c r="AK24" s="68" t="s">
        <v>632</v>
      </c>
      <c r="AL24" s="66">
        <v>8.1999999999999993</v>
      </c>
      <c r="AM24" s="68" t="s">
        <v>1280</v>
      </c>
      <c r="AN24" s="68" t="s">
        <v>632</v>
      </c>
      <c r="AO24" s="66">
        <v>8.1999999999999993</v>
      </c>
      <c r="AP24" s="68" t="s">
        <v>1281</v>
      </c>
      <c r="AQ24" s="68" t="s">
        <v>632</v>
      </c>
      <c r="AR24" s="66">
        <v>8.1999999999999993</v>
      </c>
      <c r="AS24" s="68" t="s">
        <v>1282</v>
      </c>
      <c r="AT24" s="68" t="s">
        <v>632</v>
      </c>
      <c r="AU24" s="66">
        <v>8.1999999999999993</v>
      </c>
      <c r="AV24" s="68" t="s">
        <v>1283</v>
      </c>
      <c r="AW24" s="68" t="s">
        <v>632</v>
      </c>
      <c r="AX24" s="66">
        <v>8.1999999999999993</v>
      </c>
      <c r="AY24" s="68" t="s">
        <v>1284</v>
      </c>
      <c r="AZ24" s="68" t="s">
        <v>632</v>
      </c>
      <c r="BA24" s="66">
        <v>8.1999999999999993</v>
      </c>
      <c r="BB24" s="68" t="s">
        <v>1285</v>
      </c>
      <c r="BC24" s="68" t="s">
        <v>632</v>
      </c>
      <c r="BD24" s="66">
        <v>8.1999999999999993</v>
      </c>
      <c r="BE24" s="68" t="s">
        <v>1286</v>
      </c>
      <c r="BF24" s="68" t="s">
        <v>632</v>
      </c>
      <c r="BG24" t="str">
        <f t="shared" si="1"/>
        <v xml:space="preserve">INSERT INTO SC_SystemeProduits(RefDimension,NomSysteme,typePresta,ligne,Quantite,formule,cte1,DateModif) values (1,'FV7','MP',9,null,'2*CTE1','PERIMETRE',now());
</v>
      </c>
      <c r="BH24"/>
      <c r="BI24"/>
      <c r="BJ24" t="str">
        <f t="shared" si="5"/>
        <v xml:space="preserve">INSERT INTO SC_SystemeProduits(RefDimension,NomSysteme,typePresta,ligne,Quantite,formule,cte1,DateModif) values (2,'FV7','MP',9,null,'2*CTE2','PERIMETRE',now());
</v>
      </c>
      <c r="BK24"/>
      <c r="BL24"/>
      <c r="BM24" t="str">
        <f t="shared" si="6"/>
        <v xml:space="preserve">INSERT INTO SC_SystemeProduits(RefDimension,NomSysteme,typePresta,ligne,Quantite,formule,cte1,DateModif) values (3,'FV7','MP',9,null,'2*CTE3','PERIMETRE',now());
</v>
      </c>
      <c r="BP24" t="str">
        <f t="shared" si="7"/>
        <v xml:space="preserve">INSERT INTO SC_SystemeProduits(RefDimension,NomSysteme,typePresta,ligne,Quantite,formule,cte1,DateModif) values (4,'FV7','MP',9,null,'2*CTE4','PERIMETRE',now());
</v>
      </c>
      <c r="BS24" t="str">
        <f t="shared" si="8"/>
        <v xml:space="preserve">INSERT INTO SC_SystemeProduits(RefDimension,NomSysteme,typePresta,ligne,Quantite,formule,cte1,DateModif) values (5,'FV7','MP',9,null,'2*CTE5','PERIMETRE',now());
</v>
      </c>
      <c r="BV24" t="str">
        <f t="shared" si="9"/>
        <v xml:space="preserve">INSERT INTO SC_SystemeProduits(RefDimension,NomSysteme,typePresta,ligne,Quantite,formule,cte1,DateModif) values (6,'FV7','MP',9,null,'2*CTE6','PERIMETRE',now());
</v>
      </c>
      <c r="BY24" t="str">
        <f t="shared" si="10"/>
        <v xml:space="preserve">INSERT INTO SC_SystemeProduits(RefDimension,NomSysteme,typePresta,ligne,Quantite,formule,cte1,DateModif) values (7,'FV7','MP',9,null,'2*CTE7','PERIMETRE',now());
</v>
      </c>
      <c r="CB24" t="str">
        <f t="shared" si="11"/>
        <v xml:space="preserve">INSERT INTO SC_SystemeProduits(RefDimension,NomSysteme,typePresta,ligne,Quantite,formule,cte1,DateModif) values (8,'FV7','MP',9,null,'2*CTE8','PERIMETRE',now());
</v>
      </c>
      <c r="CE24" t="str">
        <f t="shared" si="12"/>
        <v xml:space="preserve">INSERT INTO SC_SystemeProduits(RefDimension,NomSysteme,typePresta,ligne,Quantite,formule,cte1,DateModif) values (9,'FV7','MP',9,null,'2*CTE9','PERIMETRE',now());
</v>
      </c>
      <c r="CH24" t="str">
        <f t="shared" si="13"/>
        <v xml:space="preserve">INSERT INTO SC_SystemeProduits(RefDimension,NomSysteme,typePresta,ligne,Quantite,formule,cte1,DateModif) values (10,'FV7','MP',9,null,'2*CTE10','PERIMETRE',now());
</v>
      </c>
      <c r="CK24" t="str">
        <f t="shared" si="14"/>
        <v xml:space="preserve">INSERT INTO SC_SystemeProduits(RefDimension,NomSysteme,typePresta,ligne,Quantite,formule,cte1,DateModif) values (11,'FV7','MP',9,null,'2*CTE11','PERIMETRE',now());
</v>
      </c>
      <c r="CN24" t="str">
        <f t="shared" si="15"/>
        <v xml:space="preserve">INSERT INTO SC_SystemeProduits(RefDimension,NomSysteme,typePresta,ligne,Quantite,formule,cte1,DateModif) values (12,'FV7','MP',9,null,'2*CTE12','PERIMETRE',now());
</v>
      </c>
      <c r="CQ24" t="str">
        <f t="shared" si="16"/>
        <v xml:space="preserve">INSERT INTO SC_SystemeProduits(RefDimension,NomSysteme,typePresta,ligne,Quantite,formule,cte1,DateModif) values (13,'FV7','MP',9,null,'2*CTE13','PERIMETRE',now());
</v>
      </c>
      <c r="CT24" t="str">
        <f t="shared" si="17"/>
        <v xml:space="preserve">INSERT INTO SC_SystemeProduits(RefDimension,NomSysteme,typePresta,ligne,Quantite,formule,cte1,DateModif) values (14,'FV7','MP',9,null,'2*CTE14','PERIMETRE',now());
</v>
      </c>
      <c r="CW24" t="str">
        <f t="shared" si="18"/>
        <v xml:space="preserve">INSERT INTO SC_SystemeProduits(RefDimension,NomSysteme,typePresta,ligne,Quantite,formule,cte1,DateModif) values (15,'FV7','MP',9,null,'2*CTE15','PERIMETRE',now());
</v>
      </c>
      <c r="CZ24" t="str">
        <f t="shared" si="2"/>
        <v xml:space="preserve">INSERT INTO SC_SystemeProduits(RefDimension,NomSysteme,typePresta,ligne,Quantite,formule,cte1,DateModif) values (16,'FV7','MP',9,null,'2*CTE16','PERIMETRE',now());
</v>
      </c>
      <c r="DC24" t="str">
        <f t="shared" si="3"/>
        <v xml:space="preserve">INSERT INTO SC_SystemeProduits(RefDimension,NomSysteme,typePresta,ligne,Quantite,formule,cte1,DateModif) values (17,'FV7','MP',9,null,'2*CTE17','PERIMETRE',now());
</v>
      </c>
      <c r="DF24" t="str">
        <f t="shared" si="4"/>
        <v xml:space="preserve">INSERT INTO SC_SystemeProduits(RefDimension,NomSysteme,typePresta,ligne,Quantite,formule,cte1,DateModif) values (18,'FV7','MP',9,null,'2*CTE18','PERIMETRE',now());
</v>
      </c>
    </row>
    <row r="25" spans="1:110" x14ac:dyDescent="0.25">
      <c r="A25" s="12">
        <f>VLOOKUP($C25,[1]MINIPELLE!$A$2:$K$291,11,0)</f>
        <v>13</v>
      </c>
      <c r="B25" t="s">
        <v>300</v>
      </c>
      <c r="C25" t="s">
        <v>159</v>
      </c>
      <c r="D25" t="s">
        <v>160</v>
      </c>
      <c r="E25">
        <v>2.2000000000000002</v>
      </c>
      <c r="F25" s="14" t="s">
        <v>1287</v>
      </c>
      <c r="G25" s="14" t="s">
        <v>715</v>
      </c>
      <c r="H25" s="66">
        <v>3.2</v>
      </c>
      <c r="I25" s="68" t="s">
        <v>1288</v>
      </c>
      <c r="J25" s="68" t="s">
        <v>715</v>
      </c>
      <c r="K25" s="66">
        <v>4.2</v>
      </c>
      <c r="L25" s="68" t="s">
        <v>1289</v>
      </c>
      <c r="M25" s="68" t="s">
        <v>715</v>
      </c>
      <c r="N25" s="66">
        <v>5.2</v>
      </c>
      <c r="O25" s="68" t="s">
        <v>1290</v>
      </c>
      <c r="P25" s="68" t="s">
        <v>715</v>
      </c>
      <c r="Q25" s="66">
        <v>6.2</v>
      </c>
      <c r="R25" s="68" t="s">
        <v>1291</v>
      </c>
      <c r="S25" s="68" t="s">
        <v>715</v>
      </c>
      <c r="T25" s="66">
        <v>7.2</v>
      </c>
      <c r="U25" s="68" t="s">
        <v>1292</v>
      </c>
      <c r="V25" s="68" t="s">
        <v>715</v>
      </c>
      <c r="W25" s="66">
        <v>8.1999999999999993</v>
      </c>
      <c r="X25" s="68" t="s">
        <v>1293</v>
      </c>
      <c r="Y25" s="68" t="s">
        <v>715</v>
      </c>
      <c r="Z25" s="66">
        <v>9.1999999999999993</v>
      </c>
      <c r="AA25" s="68" t="s">
        <v>1294</v>
      </c>
      <c r="AB25" s="68" t="s">
        <v>715</v>
      </c>
      <c r="AC25" s="66">
        <v>10.199999999999999</v>
      </c>
      <c r="AD25" s="68" t="s">
        <v>1295</v>
      </c>
      <c r="AE25" s="68" t="s">
        <v>715</v>
      </c>
      <c r="AF25" s="66">
        <v>11.2</v>
      </c>
      <c r="AG25" s="68" t="s">
        <v>1296</v>
      </c>
      <c r="AH25" s="68" t="s">
        <v>715</v>
      </c>
      <c r="AI25" s="66">
        <v>12.2</v>
      </c>
      <c r="AJ25" s="68" t="s">
        <v>1297</v>
      </c>
      <c r="AK25" s="68" t="s">
        <v>715</v>
      </c>
      <c r="AL25" s="66">
        <v>13.2</v>
      </c>
      <c r="AM25" s="68" t="s">
        <v>1298</v>
      </c>
      <c r="AN25" s="68" t="s">
        <v>715</v>
      </c>
      <c r="AO25" s="66">
        <v>14.2</v>
      </c>
      <c r="AP25" s="68" t="s">
        <v>1299</v>
      </c>
      <c r="AQ25" s="68" t="s">
        <v>715</v>
      </c>
      <c r="AR25" s="66">
        <v>15.2</v>
      </c>
      <c r="AS25" s="68" t="s">
        <v>1300</v>
      </c>
      <c r="AT25" s="68" t="s">
        <v>715</v>
      </c>
      <c r="AU25" s="66">
        <v>16.2</v>
      </c>
      <c r="AV25" s="68" t="s">
        <v>1301</v>
      </c>
      <c r="AW25" s="68" t="s">
        <v>715</v>
      </c>
      <c r="AX25" s="66">
        <v>17.2</v>
      </c>
      <c r="AY25" s="68" t="s">
        <v>1302</v>
      </c>
      <c r="AZ25" s="68" t="s">
        <v>715</v>
      </c>
      <c r="BA25" s="66">
        <v>18.2</v>
      </c>
      <c r="BB25" s="68" t="s">
        <v>1303</v>
      </c>
      <c r="BC25" s="68" t="s">
        <v>715</v>
      </c>
      <c r="BD25" s="66">
        <v>19.2</v>
      </c>
      <c r="BE25" s="68" t="s">
        <v>1304</v>
      </c>
      <c r="BF25" s="68" t="s">
        <v>715</v>
      </c>
      <c r="BG25" t="str">
        <f t="shared" si="1"/>
        <v xml:space="preserve">INSERT INTO SC_SystemeProduits(RefDimension,NomSysteme,typePresta,ligne,Quantite,formule,cte1,DateModif) values (1,'FV7','MP',13,null,'0,5*CTE1','SURFACE',now());
</v>
      </c>
      <c r="BH25"/>
      <c r="BI25"/>
      <c r="BJ25" t="str">
        <f t="shared" si="5"/>
        <v xml:space="preserve">INSERT INTO SC_SystemeProduits(RefDimension,NomSysteme,typePresta,ligne,Quantite,formule,cte1,DateModif) values (2,'FV7','MP',13,null,'0,5*CTE2','SURFACE',now());
</v>
      </c>
      <c r="BK25"/>
      <c r="BL25"/>
      <c r="BM25" t="str">
        <f t="shared" si="6"/>
        <v xml:space="preserve">INSERT INTO SC_SystemeProduits(RefDimension,NomSysteme,typePresta,ligne,Quantite,formule,cte1,DateModif) values (3,'FV7','MP',13,null,'0,5*CTE3','SURFACE',now());
</v>
      </c>
      <c r="BP25" t="str">
        <f t="shared" si="7"/>
        <v xml:space="preserve">INSERT INTO SC_SystemeProduits(RefDimension,NomSysteme,typePresta,ligne,Quantite,formule,cte1,DateModif) values (4,'FV7','MP',13,null,'0,5*CTE4','SURFACE',now());
</v>
      </c>
      <c r="BS25" t="str">
        <f t="shared" si="8"/>
        <v xml:space="preserve">INSERT INTO SC_SystemeProduits(RefDimension,NomSysteme,typePresta,ligne,Quantite,formule,cte1,DateModif) values (5,'FV7','MP',13,null,'0,5*CTE5','SURFACE',now());
</v>
      </c>
      <c r="BV25" t="str">
        <f t="shared" si="9"/>
        <v xml:space="preserve">INSERT INTO SC_SystemeProduits(RefDimension,NomSysteme,typePresta,ligne,Quantite,formule,cte1,DateModif) values (6,'FV7','MP',13,null,'0,5*CTE6','SURFACE',now());
</v>
      </c>
      <c r="BY25" t="str">
        <f t="shared" si="10"/>
        <v xml:space="preserve">INSERT INTO SC_SystemeProduits(RefDimension,NomSysteme,typePresta,ligne,Quantite,formule,cte1,DateModif) values (7,'FV7','MP',13,null,'0,5*CTE7','SURFACE',now());
</v>
      </c>
      <c r="CB25" t="str">
        <f t="shared" si="11"/>
        <v xml:space="preserve">INSERT INTO SC_SystemeProduits(RefDimension,NomSysteme,typePresta,ligne,Quantite,formule,cte1,DateModif) values (8,'FV7','MP',13,null,'0,5*CTE8','SURFACE',now());
</v>
      </c>
      <c r="CE25" t="str">
        <f t="shared" si="12"/>
        <v xml:space="preserve">INSERT INTO SC_SystemeProduits(RefDimension,NomSysteme,typePresta,ligne,Quantite,formule,cte1,DateModif) values (9,'FV7','MP',13,null,'0,5*CTE9','SURFACE',now());
</v>
      </c>
      <c r="CH25" t="str">
        <f t="shared" si="13"/>
        <v xml:space="preserve">INSERT INTO SC_SystemeProduits(RefDimension,NomSysteme,typePresta,ligne,Quantite,formule,cte1,DateModif) values (10,'FV7','MP',13,null,'0,5*CTE10','SURFACE',now());
</v>
      </c>
      <c r="CK25" t="str">
        <f t="shared" si="14"/>
        <v xml:space="preserve">INSERT INTO SC_SystemeProduits(RefDimension,NomSysteme,typePresta,ligne,Quantite,formule,cte1,DateModif) values (11,'FV7','MP',13,null,'0,5*CTE11','SURFACE',now());
</v>
      </c>
      <c r="CN25" t="str">
        <f t="shared" si="15"/>
        <v xml:space="preserve">INSERT INTO SC_SystemeProduits(RefDimension,NomSysteme,typePresta,ligne,Quantite,formule,cte1,DateModif) values (12,'FV7','MP',13,null,'0,5*CTE12','SURFACE',now());
</v>
      </c>
      <c r="CQ25" t="str">
        <f t="shared" si="16"/>
        <v xml:space="preserve">INSERT INTO SC_SystemeProduits(RefDimension,NomSysteme,typePresta,ligne,Quantite,formule,cte1,DateModif) values (13,'FV7','MP',13,null,'0,5*CTE13','SURFACE',now());
</v>
      </c>
      <c r="CT25" t="str">
        <f t="shared" si="17"/>
        <v xml:space="preserve">INSERT INTO SC_SystemeProduits(RefDimension,NomSysteme,typePresta,ligne,Quantite,formule,cte1,DateModif) values (14,'FV7','MP',13,null,'0,5*CTE14','SURFACE',now());
</v>
      </c>
      <c r="CW25" t="str">
        <f t="shared" si="18"/>
        <v xml:space="preserve">INSERT INTO SC_SystemeProduits(RefDimension,NomSysteme,typePresta,ligne,Quantite,formule,cte1,DateModif) values (15,'FV7','MP',13,null,'0,5*CTE15','SURFACE',now());
</v>
      </c>
      <c r="CZ25" t="str">
        <f t="shared" si="2"/>
        <v xml:space="preserve">INSERT INTO SC_SystemeProduits(RefDimension,NomSysteme,typePresta,ligne,Quantite,formule,cte1,DateModif) values (16,'FV7','MP',13,null,'0,5*CTE16','SURFACE',now());
</v>
      </c>
      <c r="DC25" t="str">
        <f t="shared" si="3"/>
        <v xml:space="preserve">INSERT INTO SC_SystemeProduits(RefDimension,NomSysteme,typePresta,ligne,Quantite,formule,cte1,DateModif) values (17,'FV7','MP',13,null,'0,5*CTE17','SURFACE',now());
</v>
      </c>
      <c r="DF25" t="str">
        <f t="shared" si="4"/>
        <v xml:space="preserve">INSERT INTO SC_SystemeProduits(RefDimension,NomSysteme,typePresta,ligne,Quantite,formule,cte1,DateModif) values (18,'FV7','MP',13,null,'0,5*CTE18','SURFACE',now());
</v>
      </c>
    </row>
    <row r="28" spans="1:110" ht="18" customHeight="1" x14ac:dyDescent="0.25">
      <c r="A28" s="67">
        <f>IF(B28="MATIERE",VLOOKUP($C28,MATIERE!$B$2:$K$601,10,0),IF(B28="MOA",VLOOKUP($C28,ATELIER!$B$2:$K$291,10,0),IF(B28="MOC",VLOOKUP($C28,CHANTIER!$B$2:$K$291,10,0),IF(B28="MP",VLOOKUP($C28,MINIPELLE!$B$2:$K$291,10,0),""))))</f>
        <v>94</v>
      </c>
      <c r="B28" s="89" t="s">
        <v>299</v>
      </c>
      <c r="C28" s="60" t="s">
        <v>2055</v>
      </c>
      <c r="D28" s="89"/>
      <c r="E28" s="89"/>
      <c r="F28" s="69" t="s">
        <v>689</v>
      </c>
      <c r="G28" s="69" t="s">
        <v>668</v>
      </c>
      <c r="H28" s="89"/>
      <c r="I28" s="69" t="s">
        <v>689</v>
      </c>
      <c r="J28" s="69" t="s">
        <v>668</v>
      </c>
      <c r="K28" s="89"/>
      <c r="L28" s="69" t="s">
        <v>689</v>
      </c>
      <c r="M28" s="69" t="s">
        <v>668</v>
      </c>
      <c r="N28" s="89"/>
      <c r="O28" s="69" t="s">
        <v>689</v>
      </c>
      <c r="P28" s="69" t="s">
        <v>668</v>
      </c>
      <c r="Q28" s="89"/>
      <c r="R28" s="69" t="s">
        <v>689</v>
      </c>
      <c r="S28" s="69" t="s">
        <v>668</v>
      </c>
      <c r="T28" s="89"/>
      <c r="U28" s="69" t="s">
        <v>689</v>
      </c>
      <c r="V28" s="69" t="s">
        <v>668</v>
      </c>
      <c r="W28" s="89"/>
      <c r="X28" s="69" t="s">
        <v>689</v>
      </c>
      <c r="Y28" s="69" t="s">
        <v>668</v>
      </c>
      <c r="Z28" s="89"/>
      <c r="AA28" s="69" t="s">
        <v>689</v>
      </c>
      <c r="AB28" s="69" t="s">
        <v>668</v>
      </c>
      <c r="AC28" s="89"/>
      <c r="AD28" s="69" t="s">
        <v>689</v>
      </c>
      <c r="AE28" s="69" t="s">
        <v>668</v>
      </c>
      <c r="AF28" s="89"/>
      <c r="AG28" s="69" t="s">
        <v>689</v>
      </c>
      <c r="AH28" s="69" t="s">
        <v>668</v>
      </c>
      <c r="AI28" s="89"/>
      <c r="AJ28" s="69" t="s">
        <v>689</v>
      </c>
      <c r="AK28" s="69" t="s">
        <v>668</v>
      </c>
      <c r="AL28" s="89"/>
      <c r="AM28" s="69" t="s">
        <v>689</v>
      </c>
      <c r="AN28" s="69" t="s">
        <v>668</v>
      </c>
      <c r="AO28" s="89"/>
      <c r="AP28" s="69" t="s">
        <v>689</v>
      </c>
      <c r="AQ28" s="69" t="s">
        <v>668</v>
      </c>
      <c r="AR28" s="89"/>
      <c r="AS28" s="69" t="s">
        <v>689</v>
      </c>
      <c r="AT28" s="69" t="s">
        <v>668</v>
      </c>
      <c r="AU28" s="89"/>
      <c r="AV28" s="69" t="s">
        <v>689</v>
      </c>
      <c r="AW28" s="69" t="s">
        <v>668</v>
      </c>
      <c r="AX28" s="89"/>
      <c r="AY28" s="69" t="s">
        <v>689</v>
      </c>
      <c r="AZ28" s="69" t="s">
        <v>668</v>
      </c>
      <c r="BA28" s="89"/>
      <c r="BB28" s="69" t="s">
        <v>689</v>
      </c>
      <c r="BC28" s="69" t="s">
        <v>668</v>
      </c>
      <c r="BD28" s="89"/>
      <c r="BE28" s="69" t="s">
        <v>689</v>
      </c>
      <c r="BF28" s="69" t="s">
        <v>668</v>
      </c>
      <c r="BU28">
        <v>12.740000000000002</v>
      </c>
      <c r="BV28">
        <f>BU28*1.3</f>
        <v>16.562000000000005</v>
      </c>
      <c r="BX28" s="22" t="s">
        <v>334</v>
      </c>
    </row>
    <row r="29" spans="1:110" ht="18" customHeight="1" x14ac:dyDescent="0.25">
      <c r="A29" s="67" t="str">
        <f>IF(B29="MATIERE",VLOOKUP($C29,MATIERE!$B$2:$K$601,10,0),IF(B29="MOA",VLOOKUP($C29,ATELIER!$B$2:$K$291,10,0),IF(B29="MOC",VLOOKUP($C29,CHANTIER!$B$2:$K$291,10,0),IF(B29="MP",VLOOKUP($C29,MINIPELLE!$B$2:$K$291,10,0),""))))</f>
        <v/>
      </c>
      <c r="B29" s="89"/>
      <c r="C29" s="89"/>
      <c r="D29" s="89"/>
      <c r="E29" s="89"/>
      <c r="F29" s="90"/>
      <c r="G29" s="90"/>
      <c r="H29" s="89"/>
      <c r="I29" s="90"/>
      <c r="J29" s="90"/>
      <c r="K29" s="89"/>
      <c r="L29" s="90"/>
      <c r="M29" s="90"/>
      <c r="N29" s="89"/>
      <c r="O29" s="90"/>
      <c r="P29" s="90"/>
      <c r="Q29" s="89"/>
      <c r="R29" s="90"/>
      <c r="S29" s="90"/>
      <c r="T29" s="89"/>
      <c r="U29" s="90"/>
      <c r="V29" s="90"/>
      <c r="W29" s="89"/>
      <c r="X29" s="90"/>
      <c r="Y29" s="90"/>
      <c r="Z29" s="89"/>
      <c r="AA29" s="90"/>
      <c r="AB29" s="90"/>
      <c r="AC29" s="89"/>
      <c r="AD29" s="90"/>
      <c r="AE29" s="90"/>
      <c r="AF29" s="89"/>
      <c r="AG29" s="90"/>
      <c r="AH29" s="90"/>
      <c r="AI29" s="89"/>
      <c r="AJ29" s="90"/>
      <c r="AK29" s="90"/>
      <c r="AL29" s="89"/>
      <c r="AM29" s="90"/>
      <c r="AN29" s="90"/>
      <c r="AO29" s="89"/>
      <c r="AP29" s="90"/>
      <c r="AQ29" s="90"/>
      <c r="AR29" s="89"/>
      <c r="AS29" s="90"/>
      <c r="AT29" s="90"/>
      <c r="AU29" s="89"/>
      <c r="AV29" s="90"/>
      <c r="AW29" s="90"/>
      <c r="AX29" s="89"/>
      <c r="AY29" s="90"/>
      <c r="AZ29" s="90"/>
      <c r="BA29" s="89"/>
      <c r="BB29" s="90"/>
      <c r="BC29" s="90"/>
      <c r="BD29" s="89"/>
      <c r="BE29" s="90"/>
      <c r="BF29" s="90"/>
      <c r="BU29">
        <v>27.027000000000001</v>
      </c>
      <c r="BV29">
        <f t="shared" ref="BV29:BV33" si="19">BU29*1.3</f>
        <v>35.135100000000001</v>
      </c>
      <c r="BX29" s="22" t="s">
        <v>343</v>
      </c>
    </row>
    <row r="30" spans="1:110" ht="18" customHeight="1" x14ac:dyDescent="0.25">
      <c r="A30" s="67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30" s="89"/>
      <c r="C30" s="89"/>
      <c r="D30" s="89"/>
      <c r="E30" s="89"/>
      <c r="F30" s="90"/>
      <c r="G30" s="90"/>
      <c r="H30" s="89"/>
      <c r="I30" s="90"/>
      <c r="J30" s="90"/>
      <c r="K30" s="89"/>
      <c r="L30" s="90"/>
      <c r="M30" s="90"/>
      <c r="N30" s="89"/>
      <c r="O30" s="90"/>
      <c r="P30" s="90"/>
      <c r="Q30" s="89"/>
      <c r="R30" s="90"/>
      <c r="S30" s="90"/>
      <c r="T30" s="89"/>
      <c r="U30" s="90"/>
      <c r="V30" s="90"/>
      <c r="W30" s="89"/>
      <c r="X30" s="90"/>
      <c r="Y30" s="90"/>
      <c r="Z30" s="89"/>
      <c r="AA30" s="90"/>
      <c r="AB30" s="90"/>
      <c r="AC30" s="89"/>
      <c r="AD30" s="90"/>
      <c r="AE30" s="90"/>
      <c r="AF30" s="89"/>
      <c r="AG30" s="90"/>
      <c r="AH30" s="90"/>
      <c r="AI30" s="89"/>
      <c r="AJ30" s="90"/>
      <c r="AK30" s="90"/>
      <c r="AL30" s="89"/>
      <c r="AM30" s="90"/>
      <c r="AN30" s="90"/>
      <c r="AO30" s="89"/>
      <c r="AP30" s="90"/>
      <c r="AQ30" s="90"/>
      <c r="AR30" s="89"/>
      <c r="AS30" s="90"/>
      <c r="AT30" s="90"/>
      <c r="AU30" s="89"/>
      <c r="AV30" s="90"/>
      <c r="AW30" s="90"/>
      <c r="AX30" s="89"/>
      <c r="AY30" s="90"/>
      <c r="AZ30" s="90"/>
      <c r="BA30" s="89"/>
      <c r="BB30" s="90"/>
      <c r="BC30" s="90"/>
      <c r="BD30" s="89"/>
      <c r="BE30" s="90"/>
      <c r="BF30" s="90"/>
      <c r="BU30">
        <v>87.62</v>
      </c>
      <c r="BV30">
        <f t="shared" si="19"/>
        <v>113.90600000000001</v>
      </c>
      <c r="BX30" s="22" t="s">
        <v>282</v>
      </c>
    </row>
    <row r="31" spans="1:110" ht="18" customHeight="1" x14ac:dyDescent="0.25">
      <c r="A31" s="67">
        <f>IF(B31="MATIERE",VLOOKUP($C31,MATIERE!$B$2:$K$601,10,0),IF(B31="MOA",VLOOKUP($C31,ATELIER!$B$2:$K$291,10,0),IF(B31="MOC",VLOOKUP($C31,CHANTIER!$B$2:$K$291,10,0),IF(B31="MP",VLOOKUP($C31,MINIPELLE!$B$2:$K$291,10,0),""))))</f>
        <v>558</v>
      </c>
      <c r="B31" s="89" t="s">
        <v>295</v>
      </c>
      <c r="C31" s="125" t="s">
        <v>2037</v>
      </c>
      <c r="D31" s="89"/>
      <c r="E31" s="91"/>
      <c r="F31" s="90"/>
      <c r="G31" s="90"/>
      <c r="H31" s="91">
        <v>1</v>
      </c>
      <c r="I31" s="90"/>
      <c r="J31" s="90"/>
      <c r="K31" s="91"/>
      <c r="L31" s="90"/>
      <c r="M31" s="90"/>
      <c r="N31" s="91"/>
      <c r="O31" s="90"/>
      <c r="P31" s="90"/>
      <c r="Q31" s="91"/>
      <c r="R31" s="90"/>
      <c r="S31" s="90"/>
      <c r="T31" s="91"/>
      <c r="U31" s="90"/>
      <c r="V31" s="90"/>
      <c r="W31" s="91"/>
      <c r="X31" s="90"/>
      <c r="Y31" s="90"/>
      <c r="Z31" s="91"/>
      <c r="AA31" s="90"/>
      <c r="AB31" s="90"/>
      <c r="AC31" s="91"/>
      <c r="AD31" s="90"/>
      <c r="AE31" s="90"/>
      <c r="AF31" s="91"/>
      <c r="AG31" s="90"/>
      <c r="AH31" s="90"/>
      <c r="AI31" s="91"/>
      <c r="AJ31" s="90"/>
      <c r="AK31" s="90"/>
      <c r="AL31" s="91"/>
      <c r="AM31" s="90"/>
      <c r="AN31" s="90"/>
      <c r="AO31" s="91"/>
      <c r="AP31" s="90"/>
      <c r="AQ31" s="90"/>
      <c r="AR31" s="91"/>
      <c r="AS31" s="90"/>
      <c r="AT31" s="90"/>
      <c r="AU31" s="91"/>
      <c r="AV31" s="90"/>
      <c r="AW31" s="90"/>
      <c r="AX31" s="91"/>
      <c r="AY31" s="90"/>
      <c r="AZ31" s="90"/>
      <c r="BA31" s="91"/>
      <c r="BB31" s="90"/>
      <c r="BC31" s="90"/>
      <c r="BD31" s="91"/>
      <c r="BE31" s="90"/>
      <c r="BF31" s="90"/>
      <c r="BU31">
        <v>4.7380000000000004</v>
      </c>
      <c r="BV31">
        <f t="shared" si="19"/>
        <v>6.1594000000000007</v>
      </c>
      <c r="BX31" s="22" t="s">
        <v>344</v>
      </c>
    </row>
    <row r="32" spans="1:110" ht="18" customHeight="1" x14ac:dyDescent="0.25">
      <c r="A32" s="67">
        <f>IF(B32="MATIERE",VLOOKUP($C32,MATIERE!$B$2:$K$601,10,0),IF(B32="MOA",VLOOKUP($C32,ATELIER!$B$2:$K$291,10,0),IF(B32="MOC",VLOOKUP($C32,CHANTIER!$B$2:$K$291,10,0),IF(B32="MP",VLOOKUP($C32,MINIPELLE!$B$2:$K$291,10,0),""))))</f>
        <v>559</v>
      </c>
      <c r="B32" s="89" t="s">
        <v>295</v>
      </c>
      <c r="C32" s="125" t="s">
        <v>2038</v>
      </c>
      <c r="D32" s="89"/>
      <c r="E32" s="91"/>
      <c r="F32" s="90"/>
      <c r="G32" s="90"/>
      <c r="H32" s="91"/>
      <c r="I32" s="90"/>
      <c r="J32" s="90"/>
      <c r="K32" s="91">
        <v>1</v>
      </c>
      <c r="L32" s="90"/>
      <c r="M32" s="90"/>
      <c r="N32" s="91"/>
      <c r="O32" s="90"/>
      <c r="P32" s="90"/>
      <c r="Q32" s="91"/>
      <c r="R32" s="90"/>
      <c r="S32" s="90"/>
      <c r="T32" s="91"/>
      <c r="U32" s="90"/>
      <c r="V32" s="90"/>
      <c r="W32" s="91"/>
      <c r="X32" s="90"/>
      <c r="Y32" s="90"/>
      <c r="Z32" s="91"/>
      <c r="AA32" s="90"/>
      <c r="AB32" s="90"/>
      <c r="AC32" s="91"/>
      <c r="AD32" s="90"/>
      <c r="AE32" s="90"/>
      <c r="AF32" s="91"/>
      <c r="AG32" s="90"/>
      <c r="AH32" s="90"/>
      <c r="AI32" s="91"/>
      <c r="AJ32" s="90"/>
      <c r="AK32" s="90"/>
      <c r="AL32" s="91"/>
      <c r="AM32" s="90"/>
      <c r="AN32" s="90"/>
      <c r="AO32" s="91"/>
      <c r="AP32" s="90"/>
      <c r="AQ32" s="90"/>
      <c r="AR32" s="91"/>
      <c r="AS32" s="90"/>
      <c r="AT32" s="90"/>
      <c r="AU32" s="91"/>
      <c r="AV32" s="90"/>
      <c r="AW32" s="90"/>
      <c r="AX32" s="91"/>
      <c r="AY32" s="90"/>
      <c r="AZ32" s="90"/>
      <c r="BA32" s="91"/>
      <c r="BB32" s="90"/>
      <c r="BC32" s="90"/>
      <c r="BD32" s="91"/>
      <c r="BE32" s="90"/>
      <c r="BF32" s="90"/>
      <c r="BU32">
        <v>9.7240000000000002</v>
      </c>
      <c r="BV32">
        <f t="shared" si="19"/>
        <v>12.641200000000001</v>
      </c>
      <c r="BX32" s="22" t="s">
        <v>345</v>
      </c>
    </row>
    <row r="33" spans="1:76" ht="18" customHeight="1" x14ac:dyDescent="0.25">
      <c r="A33" s="67">
        <f>IF(B33="MATIERE",VLOOKUP($C33,MATIERE!$B$2:$K$601,10,0),IF(B33="MOA",VLOOKUP($C33,ATELIER!$B$2:$K$291,10,0),IF(B33="MOC",VLOOKUP($C33,CHANTIER!$B$2:$K$291,10,0),IF(B33="MP",VLOOKUP($C33,MINIPELLE!$B$2:$K$291,10,0),""))))</f>
        <v>560</v>
      </c>
      <c r="B33" s="89" t="s">
        <v>295</v>
      </c>
      <c r="C33" s="125" t="s">
        <v>2039</v>
      </c>
      <c r="D33" s="89"/>
      <c r="E33" s="91"/>
      <c r="F33" s="90"/>
      <c r="G33" s="90"/>
      <c r="H33" s="91"/>
      <c r="I33" s="90"/>
      <c r="J33" s="90"/>
      <c r="K33" s="91"/>
      <c r="L33" s="90"/>
      <c r="M33" s="90"/>
      <c r="N33" s="91">
        <v>1</v>
      </c>
      <c r="O33" s="90"/>
      <c r="P33" s="90"/>
      <c r="Q33" s="91"/>
      <c r="R33" s="90"/>
      <c r="S33" s="90"/>
      <c r="T33" s="91"/>
      <c r="U33" s="90"/>
      <c r="V33" s="90"/>
      <c r="W33" s="91"/>
      <c r="X33" s="90"/>
      <c r="Y33" s="90"/>
      <c r="Z33" s="91"/>
      <c r="AA33" s="90"/>
      <c r="AB33" s="90"/>
      <c r="AC33" s="91"/>
      <c r="AD33" s="90"/>
      <c r="AE33" s="90"/>
      <c r="AF33" s="91"/>
      <c r="AG33" s="90"/>
      <c r="AH33" s="90"/>
      <c r="AI33" s="91"/>
      <c r="AJ33" s="90"/>
      <c r="AK33" s="90"/>
      <c r="AL33" s="91"/>
      <c r="AM33" s="90"/>
      <c r="AN33" s="90"/>
      <c r="AO33" s="91"/>
      <c r="AP33" s="90"/>
      <c r="AQ33" s="90"/>
      <c r="AR33" s="91"/>
      <c r="AS33" s="90"/>
      <c r="AT33" s="90"/>
      <c r="AU33" s="91"/>
      <c r="AV33" s="90"/>
      <c r="AW33" s="90"/>
      <c r="AX33" s="91"/>
      <c r="AY33" s="90"/>
      <c r="AZ33" s="90"/>
      <c r="BA33" s="91"/>
      <c r="BB33" s="90"/>
      <c r="BC33" s="90"/>
      <c r="BD33" s="91"/>
      <c r="BE33" s="90"/>
      <c r="BF33" s="90"/>
      <c r="BU33">
        <v>43.225000000000001</v>
      </c>
      <c r="BV33">
        <f t="shared" si="19"/>
        <v>56.192500000000003</v>
      </c>
      <c r="BX33" s="22" t="s">
        <v>182</v>
      </c>
    </row>
    <row r="34" spans="1:76" ht="18" customHeight="1" x14ac:dyDescent="0.25">
      <c r="A34" s="67">
        <f>IF(B34="MATIERE",VLOOKUP($C34,MATIERE!$B$2:$K$601,10,0),IF(B34="MOA",VLOOKUP($C34,ATELIER!$B$2:$K$291,10,0),IF(B34="MOC",VLOOKUP($C34,CHANTIER!$B$2:$K$291,10,0),IF(B34="MP",VLOOKUP($C34,MINIPELLE!$B$2:$K$291,10,0),""))))</f>
        <v>561</v>
      </c>
      <c r="B34" s="89" t="s">
        <v>295</v>
      </c>
      <c r="C34" s="125" t="s">
        <v>2040</v>
      </c>
      <c r="D34" s="89"/>
      <c r="E34" s="91"/>
      <c r="F34" s="90"/>
      <c r="G34" s="90"/>
      <c r="H34" s="91"/>
      <c r="I34" s="90"/>
      <c r="J34" s="90"/>
      <c r="K34" s="91"/>
      <c r="L34" s="90"/>
      <c r="M34" s="90"/>
      <c r="N34" s="91"/>
      <c r="O34" s="90"/>
      <c r="P34" s="90"/>
      <c r="Q34" s="91">
        <v>1</v>
      </c>
      <c r="R34" s="90"/>
      <c r="S34" s="90"/>
      <c r="T34" s="91"/>
      <c r="U34" s="90"/>
      <c r="V34" s="90"/>
      <c r="W34" s="91"/>
      <c r="X34" s="90"/>
      <c r="Y34" s="90"/>
      <c r="Z34" s="91"/>
      <c r="AA34" s="90"/>
      <c r="AB34" s="90"/>
      <c r="AC34" s="91"/>
      <c r="AD34" s="90"/>
      <c r="AE34" s="90"/>
      <c r="AF34" s="91"/>
      <c r="AG34" s="90"/>
      <c r="AH34" s="90"/>
      <c r="AI34" s="91"/>
      <c r="AJ34" s="90"/>
      <c r="AK34" s="90"/>
      <c r="AL34" s="91"/>
      <c r="AM34" s="90"/>
      <c r="AN34" s="90"/>
      <c r="AO34" s="91"/>
      <c r="AP34" s="90"/>
      <c r="AQ34" s="90"/>
      <c r="AR34" s="91"/>
      <c r="AS34" s="90"/>
      <c r="AT34" s="90"/>
      <c r="AU34" s="91"/>
      <c r="AV34" s="90"/>
      <c r="AW34" s="90"/>
      <c r="AX34" s="91"/>
      <c r="AY34" s="90"/>
      <c r="AZ34" s="90"/>
      <c r="BA34" s="91"/>
      <c r="BB34" s="90"/>
      <c r="BC34" s="90"/>
      <c r="BD34" s="91"/>
      <c r="BE34" s="90"/>
      <c r="BF34" s="90"/>
    </row>
    <row r="35" spans="1:76" ht="18" customHeight="1" x14ac:dyDescent="0.25">
      <c r="A35" s="67">
        <f>IF(B35="MATIERE",VLOOKUP($C35,MATIERE!$B$2:$K$601,10,0),IF(B35="MOA",VLOOKUP($C35,ATELIER!$B$2:$K$291,10,0),IF(B35="MOC",VLOOKUP($C35,CHANTIER!$B$2:$K$291,10,0),IF(B35="MP",VLOOKUP($C35,MINIPELLE!$B$2:$K$291,10,0),""))))</f>
        <v>563</v>
      </c>
      <c r="B35" s="89" t="s">
        <v>295</v>
      </c>
      <c r="C35" s="125" t="s">
        <v>2042</v>
      </c>
      <c r="D35" s="89"/>
      <c r="E35" s="91"/>
      <c r="F35" s="90"/>
      <c r="G35" s="90"/>
      <c r="H35" s="91"/>
      <c r="I35" s="90"/>
      <c r="J35" s="90"/>
      <c r="K35" s="91"/>
      <c r="L35" s="90"/>
      <c r="M35" s="90"/>
      <c r="N35" s="91"/>
      <c r="O35" s="90"/>
      <c r="P35" s="90"/>
      <c r="Q35" s="91"/>
      <c r="R35" s="90"/>
      <c r="S35" s="90"/>
      <c r="T35" s="91">
        <v>1</v>
      </c>
      <c r="U35" s="90"/>
      <c r="V35" s="90"/>
      <c r="W35" s="91"/>
      <c r="X35" s="90"/>
      <c r="Y35" s="90"/>
      <c r="Z35" s="91"/>
      <c r="AA35" s="90"/>
      <c r="AB35" s="90"/>
      <c r="AC35" s="91"/>
      <c r="AD35" s="90"/>
      <c r="AE35" s="90"/>
      <c r="AF35" s="91"/>
      <c r="AG35" s="90"/>
      <c r="AH35" s="90"/>
      <c r="AI35" s="91"/>
      <c r="AJ35" s="90"/>
      <c r="AK35" s="90"/>
      <c r="AL35" s="91"/>
      <c r="AM35" s="90"/>
      <c r="AN35" s="90"/>
      <c r="AO35" s="91"/>
      <c r="AP35" s="90"/>
      <c r="AQ35" s="90"/>
      <c r="AR35" s="91"/>
      <c r="AS35" s="90"/>
      <c r="AT35" s="90"/>
      <c r="AU35" s="91"/>
      <c r="AV35" s="90"/>
      <c r="AW35" s="90"/>
      <c r="AX35" s="91"/>
      <c r="AY35" s="90"/>
      <c r="AZ35" s="90"/>
      <c r="BA35" s="91"/>
      <c r="BB35" s="90"/>
      <c r="BC35" s="90"/>
      <c r="BD35" s="91"/>
      <c r="BE35" s="90"/>
      <c r="BF35" s="90"/>
    </row>
    <row r="36" spans="1:76" ht="18" customHeight="1" x14ac:dyDescent="0.25">
      <c r="A36" s="67">
        <f>IF(B36="MATIERE",VLOOKUP($C36,MATIERE!$B$2:$K$601,10,0),IF(B36="MOA",VLOOKUP($C36,ATELIER!$B$2:$K$291,10,0),IF(B36="MOC",VLOOKUP($C36,CHANTIER!$B$2:$K$291,10,0),IF(B36="MP",VLOOKUP($C36,MINIPELLE!$B$2:$K$291,10,0),""))))</f>
        <v>564</v>
      </c>
      <c r="B36" s="89" t="s">
        <v>295</v>
      </c>
      <c r="C36" s="125" t="s">
        <v>2043</v>
      </c>
      <c r="D36" s="89"/>
      <c r="E36" s="91"/>
      <c r="F36" s="90"/>
      <c r="G36" s="90"/>
      <c r="H36" s="91"/>
      <c r="I36" s="90"/>
      <c r="J36" s="90"/>
      <c r="K36" s="91"/>
      <c r="L36" s="90"/>
      <c r="M36" s="90"/>
      <c r="N36" s="91"/>
      <c r="O36" s="90"/>
      <c r="P36" s="90"/>
      <c r="Q36" s="91"/>
      <c r="R36" s="90"/>
      <c r="S36" s="90"/>
      <c r="T36" s="91"/>
      <c r="U36" s="90"/>
      <c r="V36" s="90"/>
      <c r="W36" s="91">
        <v>1</v>
      </c>
      <c r="X36" s="90"/>
      <c r="Y36" s="90"/>
      <c r="Z36" s="91"/>
      <c r="AA36" s="90"/>
      <c r="AB36" s="90"/>
      <c r="AC36" s="91"/>
      <c r="AD36" s="90"/>
      <c r="AE36" s="90"/>
      <c r="AF36" s="91"/>
      <c r="AG36" s="90"/>
      <c r="AH36" s="90"/>
      <c r="AI36" s="91"/>
      <c r="AJ36" s="90"/>
      <c r="AK36" s="90"/>
      <c r="AL36" s="91"/>
      <c r="AM36" s="90"/>
      <c r="AN36" s="90"/>
      <c r="AO36" s="91"/>
      <c r="AP36" s="90"/>
      <c r="AQ36" s="90"/>
      <c r="AR36" s="91"/>
      <c r="AS36" s="90"/>
      <c r="AT36" s="90"/>
      <c r="AU36" s="91"/>
      <c r="AV36" s="90"/>
      <c r="AW36" s="90"/>
      <c r="AX36" s="91"/>
      <c r="AY36" s="90"/>
      <c r="AZ36" s="90"/>
      <c r="BA36" s="91"/>
      <c r="BB36" s="90"/>
      <c r="BC36" s="90"/>
      <c r="BD36" s="91"/>
      <c r="BE36" s="90"/>
      <c r="BF36" s="90"/>
    </row>
    <row r="37" spans="1:76" ht="18" customHeight="1" x14ac:dyDescent="0.25">
      <c r="A37" s="67">
        <f>IF(B37="MATIERE",VLOOKUP($C37,MATIERE!$B$2:$K$601,10,0),IF(B37="MOA",VLOOKUP($C37,ATELIER!$B$2:$K$291,10,0),IF(B37="MOC",VLOOKUP($C37,CHANTIER!$B$2:$K$291,10,0),IF(B37="MP",VLOOKUP($C37,MINIPELLE!$B$2:$K$291,10,0),""))))</f>
        <v>565</v>
      </c>
      <c r="B37" s="89" t="s">
        <v>295</v>
      </c>
      <c r="C37" s="125" t="s">
        <v>2044</v>
      </c>
      <c r="D37" s="89"/>
      <c r="E37" s="91"/>
      <c r="F37" s="90"/>
      <c r="G37" s="90"/>
      <c r="H37" s="91"/>
      <c r="I37" s="90"/>
      <c r="J37" s="90"/>
      <c r="K37" s="91"/>
      <c r="L37" s="90"/>
      <c r="M37" s="90"/>
      <c r="N37" s="91"/>
      <c r="O37" s="90"/>
      <c r="P37" s="90"/>
      <c r="Q37" s="91"/>
      <c r="R37" s="90"/>
      <c r="S37" s="90"/>
      <c r="T37" s="91"/>
      <c r="U37" s="90"/>
      <c r="V37" s="90"/>
      <c r="W37" s="91"/>
      <c r="X37" s="90"/>
      <c r="Y37" s="90"/>
      <c r="Z37" s="91">
        <v>1</v>
      </c>
      <c r="AA37" s="90"/>
      <c r="AB37" s="90"/>
      <c r="AC37" s="91"/>
      <c r="AD37" s="90"/>
      <c r="AE37" s="90"/>
      <c r="AF37" s="91"/>
      <c r="AG37" s="90"/>
      <c r="AH37" s="90"/>
      <c r="AI37" s="91"/>
      <c r="AJ37" s="90"/>
      <c r="AK37" s="90"/>
      <c r="AL37" s="91"/>
      <c r="AM37" s="90"/>
      <c r="AN37" s="90"/>
      <c r="AO37" s="91"/>
      <c r="AP37" s="90"/>
      <c r="AQ37" s="90"/>
      <c r="AR37" s="91"/>
      <c r="AS37" s="90"/>
      <c r="AT37" s="90"/>
      <c r="AU37" s="91"/>
      <c r="AV37" s="90"/>
      <c r="AW37" s="90"/>
      <c r="AX37" s="91"/>
      <c r="AY37" s="90"/>
      <c r="AZ37" s="90"/>
      <c r="BA37" s="91"/>
      <c r="BB37" s="90"/>
      <c r="BC37" s="90"/>
      <c r="BD37" s="91"/>
      <c r="BE37" s="90"/>
      <c r="BF37" s="90"/>
    </row>
    <row r="38" spans="1:76" ht="18" customHeight="1" x14ac:dyDescent="0.25">
      <c r="A38" s="67">
        <f>IF(B38="MATIERE",VLOOKUP($C38,MATIERE!$B$2:$K$601,10,0),IF(B38="MOA",VLOOKUP($C38,ATELIER!$B$2:$K$291,10,0),IF(B38="MOC",VLOOKUP($C38,CHANTIER!$B$2:$K$291,10,0),IF(B38="MP",VLOOKUP($C38,MINIPELLE!$B$2:$K$291,10,0),""))))</f>
        <v>566</v>
      </c>
      <c r="B38" s="89" t="s">
        <v>295</v>
      </c>
      <c r="C38" s="125" t="s">
        <v>2045</v>
      </c>
      <c r="D38" s="89"/>
      <c r="E38" s="91"/>
      <c r="F38" s="90"/>
      <c r="G38" s="90"/>
      <c r="H38" s="91"/>
      <c r="I38" s="90"/>
      <c r="J38" s="90"/>
      <c r="K38" s="91"/>
      <c r="L38" s="90"/>
      <c r="M38" s="90"/>
      <c r="N38" s="91"/>
      <c r="O38" s="90"/>
      <c r="P38" s="90"/>
      <c r="Q38" s="91"/>
      <c r="R38" s="90"/>
      <c r="S38" s="90"/>
      <c r="T38" s="91"/>
      <c r="U38" s="90"/>
      <c r="V38" s="90"/>
      <c r="W38" s="91"/>
      <c r="X38" s="90"/>
      <c r="Y38" s="90"/>
      <c r="Z38" s="91"/>
      <c r="AA38" s="90"/>
      <c r="AB38" s="90"/>
      <c r="AC38" s="91">
        <v>1</v>
      </c>
      <c r="AD38" s="90"/>
      <c r="AE38" s="90"/>
      <c r="AF38" s="91"/>
      <c r="AG38" s="90"/>
      <c r="AH38" s="90"/>
      <c r="AI38" s="91"/>
      <c r="AJ38" s="90"/>
      <c r="AK38" s="90"/>
      <c r="AL38" s="91"/>
      <c r="AM38" s="90"/>
      <c r="AN38" s="90"/>
      <c r="AO38" s="91"/>
      <c r="AP38" s="90"/>
      <c r="AQ38" s="90"/>
      <c r="AR38" s="91"/>
      <c r="AS38" s="90"/>
      <c r="AT38" s="90"/>
      <c r="AU38" s="91"/>
      <c r="AV38" s="90"/>
      <c r="AW38" s="90"/>
      <c r="AX38" s="91"/>
      <c r="AY38" s="90"/>
      <c r="AZ38" s="90"/>
      <c r="BA38" s="91"/>
      <c r="BB38" s="90"/>
      <c r="BC38" s="90"/>
      <c r="BD38" s="91"/>
      <c r="BE38" s="90"/>
      <c r="BF38" s="90"/>
    </row>
    <row r="39" spans="1:76" ht="18" customHeight="1" x14ac:dyDescent="0.25">
      <c r="A39" s="67">
        <f>IF(B39="MATIERE",VLOOKUP($C39,MATIERE!$B$2:$K$601,10,0),IF(B39="MOA",VLOOKUP($C39,ATELIER!$B$2:$K$291,10,0),IF(B39="MOC",VLOOKUP($C39,CHANTIER!$B$2:$K$291,10,0),IF(B39="MP",VLOOKUP($C39,MINIPELLE!$B$2:$K$291,10,0),""))))</f>
        <v>567</v>
      </c>
      <c r="B39" s="89" t="s">
        <v>295</v>
      </c>
      <c r="C39" s="125" t="s">
        <v>2046</v>
      </c>
      <c r="D39" s="89"/>
      <c r="E39" s="91"/>
      <c r="F39" s="90"/>
      <c r="G39" s="90"/>
      <c r="H39" s="91"/>
      <c r="I39" s="90"/>
      <c r="J39" s="90"/>
      <c r="K39" s="91"/>
      <c r="L39" s="90"/>
      <c r="M39" s="90"/>
      <c r="N39" s="91"/>
      <c r="O39" s="90"/>
      <c r="P39" s="90"/>
      <c r="Q39" s="91"/>
      <c r="R39" s="90"/>
      <c r="S39" s="90"/>
      <c r="T39" s="91"/>
      <c r="U39" s="90"/>
      <c r="V39" s="90"/>
      <c r="W39" s="91"/>
      <c r="X39" s="90"/>
      <c r="Y39" s="90"/>
      <c r="Z39" s="91"/>
      <c r="AA39" s="90"/>
      <c r="AB39" s="90"/>
      <c r="AC39" s="91"/>
      <c r="AD39" s="90"/>
      <c r="AE39" s="90"/>
      <c r="AF39" s="91">
        <v>1</v>
      </c>
      <c r="AG39" s="90"/>
      <c r="AH39" s="90"/>
      <c r="AI39" s="91"/>
      <c r="AJ39" s="90"/>
      <c r="AK39" s="90"/>
      <c r="AL39" s="91"/>
      <c r="AM39" s="90"/>
      <c r="AN39" s="90"/>
      <c r="AO39" s="91"/>
      <c r="AP39" s="90"/>
      <c r="AQ39" s="90"/>
      <c r="AR39" s="91"/>
      <c r="AS39" s="90"/>
      <c r="AT39" s="90"/>
      <c r="AU39" s="91"/>
      <c r="AV39" s="90"/>
      <c r="AW39" s="90"/>
      <c r="AX39" s="91"/>
      <c r="AY39" s="90"/>
      <c r="AZ39" s="90"/>
      <c r="BA39" s="91"/>
      <c r="BB39" s="90"/>
      <c r="BC39" s="90"/>
      <c r="BD39" s="91"/>
      <c r="BE39" s="90"/>
      <c r="BF39" s="90"/>
    </row>
    <row r="40" spans="1:76" ht="18" customHeight="1" x14ac:dyDescent="0.25">
      <c r="A40" s="67">
        <f>IF(B40="MATIERE",VLOOKUP($C40,MATIERE!$B$2:$K$601,10,0),IF(B40="MOA",VLOOKUP($C40,ATELIER!$B$2:$K$291,10,0),IF(B40="MOC",VLOOKUP($C40,CHANTIER!$B$2:$K$291,10,0),IF(B40="MP",VLOOKUP($C40,MINIPELLE!$B$2:$K$291,10,0),""))))</f>
        <v>568</v>
      </c>
      <c r="B40" s="89" t="s">
        <v>295</v>
      </c>
      <c r="C40" s="125" t="s">
        <v>2047</v>
      </c>
      <c r="D40" s="89"/>
      <c r="E40" s="91"/>
      <c r="F40" s="90"/>
      <c r="G40" s="90"/>
      <c r="H40" s="91"/>
      <c r="I40" s="90"/>
      <c r="J40" s="90"/>
      <c r="K40" s="91"/>
      <c r="L40" s="90"/>
      <c r="M40" s="90"/>
      <c r="N40" s="91"/>
      <c r="O40" s="90"/>
      <c r="P40" s="90"/>
      <c r="Q40" s="91"/>
      <c r="R40" s="90"/>
      <c r="S40" s="90"/>
      <c r="T40" s="91"/>
      <c r="U40" s="90"/>
      <c r="V40" s="90"/>
      <c r="W40" s="91"/>
      <c r="X40" s="90"/>
      <c r="Y40" s="90"/>
      <c r="Z40" s="91"/>
      <c r="AA40" s="90"/>
      <c r="AB40" s="90"/>
      <c r="AC40" s="91"/>
      <c r="AD40" s="90"/>
      <c r="AE40" s="90"/>
      <c r="AF40" s="91"/>
      <c r="AG40" s="90"/>
      <c r="AH40" s="90"/>
      <c r="AI40" s="91">
        <v>1</v>
      </c>
      <c r="AJ40" s="90"/>
      <c r="AK40" s="90"/>
      <c r="AL40" s="91"/>
      <c r="AM40" s="90"/>
      <c r="AN40" s="90"/>
      <c r="AO40" s="91"/>
      <c r="AP40" s="90"/>
      <c r="AQ40" s="90"/>
      <c r="AR40" s="91"/>
      <c r="AS40" s="90"/>
      <c r="AT40" s="90"/>
      <c r="AU40" s="91"/>
      <c r="AV40" s="90"/>
      <c r="AW40" s="90"/>
      <c r="AX40" s="91"/>
      <c r="AY40" s="90"/>
      <c r="AZ40" s="90"/>
      <c r="BA40" s="91"/>
      <c r="BB40" s="90"/>
      <c r="BC40" s="90"/>
      <c r="BD40" s="91"/>
      <c r="BE40" s="90"/>
      <c r="BF40" s="90"/>
    </row>
    <row r="41" spans="1:76" ht="18" customHeight="1" x14ac:dyDescent="0.25">
      <c r="A41" s="67">
        <f>IF(B41="MATIERE",VLOOKUP($C41,MATIERE!$B$2:$K$601,10,0),IF(B41="MOA",VLOOKUP($C41,ATELIER!$B$2:$K$291,10,0),IF(B41="MOC",VLOOKUP($C41,CHANTIER!$B$2:$K$291,10,0),IF(B41="MP",VLOOKUP($C41,MINIPELLE!$B$2:$K$291,10,0),""))))</f>
        <v>569</v>
      </c>
      <c r="B41" s="89" t="s">
        <v>295</v>
      </c>
      <c r="C41" s="125" t="s">
        <v>2048</v>
      </c>
      <c r="D41" s="89"/>
      <c r="E41" s="91"/>
      <c r="F41" s="90"/>
      <c r="G41" s="90"/>
      <c r="H41" s="91"/>
      <c r="I41" s="90"/>
      <c r="J41" s="90"/>
      <c r="K41" s="91"/>
      <c r="L41" s="90"/>
      <c r="M41" s="90"/>
      <c r="N41" s="91"/>
      <c r="O41" s="90"/>
      <c r="P41" s="90"/>
      <c r="Q41" s="91"/>
      <c r="R41" s="90"/>
      <c r="S41" s="90"/>
      <c r="T41" s="91"/>
      <c r="U41" s="90"/>
      <c r="V41" s="90"/>
      <c r="W41" s="91"/>
      <c r="X41" s="90"/>
      <c r="Y41" s="90"/>
      <c r="Z41" s="91"/>
      <c r="AA41" s="90"/>
      <c r="AB41" s="90"/>
      <c r="AC41" s="91"/>
      <c r="AD41" s="90"/>
      <c r="AE41" s="90"/>
      <c r="AF41" s="91"/>
      <c r="AG41" s="90"/>
      <c r="AH41" s="90"/>
      <c r="AI41" s="91"/>
      <c r="AJ41" s="90"/>
      <c r="AK41" s="90"/>
      <c r="AL41" s="91">
        <v>1</v>
      </c>
      <c r="AM41" s="90"/>
      <c r="AN41" s="90"/>
      <c r="AO41" s="91"/>
      <c r="AP41" s="90"/>
      <c r="AQ41" s="90"/>
      <c r="AR41" s="91"/>
      <c r="AS41" s="90"/>
      <c r="AT41" s="90"/>
      <c r="AU41" s="91"/>
      <c r="AV41" s="90"/>
      <c r="AW41" s="90"/>
      <c r="AX41" s="91"/>
      <c r="AY41" s="90"/>
      <c r="AZ41" s="90"/>
      <c r="BA41" s="91"/>
      <c r="BB41" s="90"/>
      <c r="BC41" s="90"/>
      <c r="BD41" s="91"/>
      <c r="BE41" s="90"/>
      <c r="BF41" s="90"/>
    </row>
    <row r="42" spans="1:76" ht="18" customHeight="1" x14ac:dyDescent="0.25">
      <c r="A42" s="67">
        <f>IF(B42="MATIERE",VLOOKUP($C42,MATIERE!$B$2:$K$601,10,0),IF(B42="MOA",VLOOKUP($C42,ATELIER!$B$2:$K$291,10,0),IF(B42="MOC",VLOOKUP($C42,CHANTIER!$B$2:$K$291,10,0),IF(B42="MP",VLOOKUP($C42,MINIPELLE!$B$2:$K$291,10,0),""))))</f>
        <v>570</v>
      </c>
      <c r="B42" s="89" t="s">
        <v>295</v>
      </c>
      <c r="C42" s="125" t="s">
        <v>2049</v>
      </c>
      <c r="D42" s="89"/>
      <c r="E42" s="91"/>
      <c r="F42" s="90"/>
      <c r="G42" s="90"/>
      <c r="H42" s="91"/>
      <c r="I42" s="90"/>
      <c r="J42" s="90"/>
      <c r="K42" s="91"/>
      <c r="L42" s="90"/>
      <c r="M42" s="90"/>
      <c r="N42" s="91"/>
      <c r="O42" s="90"/>
      <c r="P42" s="90"/>
      <c r="Q42" s="91"/>
      <c r="R42" s="90"/>
      <c r="S42" s="90"/>
      <c r="T42" s="91"/>
      <c r="U42" s="90"/>
      <c r="V42" s="90"/>
      <c r="W42" s="91"/>
      <c r="X42" s="90"/>
      <c r="Y42" s="90"/>
      <c r="Z42" s="91"/>
      <c r="AA42" s="90"/>
      <c r="AB42" s="90"/>
      <c r="AC42" s="91"/>
      <c r="AD42" s="90"/>
      <c r="AE42" s="90"/>
      <c r="AF42" s="91"/>
      <c r="AG42" s="90"/>
      <c r="AH42" s="90"/>
      <c r="AI42" s="91"/>
      <c r="AJ42" s="90"/>
      <c r="AK42" s="90"/>
      <c r="AL42" s="91"/>
      <c r="AM42" s="90"/>
      <c r="AN42" s="90"/>
      <c r="AO42" s="91">
        <v>1</v>
      </c>
      <c r="AP42" s="90"/>
      <c r="AQ42" s="90"/>
      <c r="AR42" s="91"/>
      <c r="AS42" s="90"/>
      <c r="AT42" s="90"/>
      <c r="AU42" s="91"/>
      <c r="AV42" s="90"/>
      <c r="AW42" s="90"/>
      <c r="AX42" s="91"/>
      <c r="AY42" s="90"/>
      <c r="AZ42" s="90"/>
      <c r="BA42" s="91"/>
      <c r="BB42" s="90"/>
      <c r="BC42" s="90"/>
      <c r="BD42" s="91"/>
      <c r="BE42" s="90"/>
      <c r="BF42" s="90"/>
    </row>
    <row r="43" spans="1:76" ht="18" customHeight="1" x14ac:dyDescent="0.25">
      <c r="A43" s="67">
        <f>IF(B43="MATIERE",VLOOKUP($C43,MATIERE!$B$2:$K$601,10,0),IF(B43="MOA",VLOOKUP($C43,ATELIER!$B$2:$K$291,10,0),IF(B43="MOC",VLOOKUP($C43,CHANTIER!$B$2:$K$291,10,0),IF(B43="MP",VLOOKUP($C43,MINIPELLE!$B$2:$K$291,10,0),""))))</f>
        <v>571</v>
      </c>
      <c r="B43" s="89" t="s">
        <v>295</v>
      </c>
      <c r="C43" s="125" t="s">
        <v>2050</v>
      </c>
      <c r="D43" s="89"/>
      <c r="E43" s="91"/>
      <c r="F43" s="90"/>
      <c r="G43" s="90"/>
      <c r="H43" s="91"/>
      <c r="I43" s="90"/>
      <c r="J43" s="90"/>
      <c r="K43" s="91"/>
      <c r="L43" s="90"/>
      <c r="M43" s="90"/>
      <c r="N43" s="91"/>
      <c r="O43" s="90"/>
      <c r="P43" s="90"/>
      <c r="Q43" s="91"/>
      <c r="R43" s="90"/>
      <c r="S43" s="90"/>
      <c r="T43" s="91"/>
      <c r="U43" s="90"/>
      <c r="V43" s="90"/>
      <c r="W43" s="91"/>
      <c r="X43" s="90"/>
      <c r="Y43" s="90"/>
      <c r="Z43" s="91"/>
      <c r="AA43" s="90"/>
      <c r="AB43" s="90"/>
      <c r="AC43" s="91"/>
      <c r="AD43" s="90"/>
      <c r="AE43" s="90"/>
      <c r="AF43" s="91"/>
      <c r="AG43" s="90"/>
      <c r="AH43" s="90"/>
      <c r="AI43" s="91"/>
      <c r="AJ43" s="90"/>
      <c r="AK43" s="90"/>
      <c r="AL43" s="91"/>
      <c r="AM43" s="90"/>
      <c r="AN43" s="90"/>
      <c r="AO43" s="91"/>
      <c r="AP43" s="90"/>
      <c r="AQ43" s="90"/>
      <c r="AR43" s="91">
        <v>1</v>
      </c>
      <c r="AS43" s="90"/>
      <c r="AT43" s="90"/>
      <c r="AU43" s="91"/>
      <c r="AV43" s="90"/>
      <c r="AW43" s="90"/>
      <c r="AX43" s="91"/>
      <c r="AY43" s="90"/>
      <c r="AZ43" s="90"/>
      <c r="BA43" s="91"/>
      <c r="BB43" s="90"/>
      <c r="BC43" s="90"/>
      <c r="BD43" s="91"/>
      <c r="BE43" s="90"/>
      <c r="BF43" s="90"/>
    </row>
    <row r="44" spans="1:76" ht="18" customHeight="1" x14ac:dyDescent="0.25">
      <c r="A44" s="67">
        <f>IF(B44="MATIERE",VLOOKUP($C44,MATIERE!$B$2:$K$601,10,0),IF(B44="MOA",VLOOKUP($C44,ATELIER!$B$2:$K$291,10,0),IF(B44="MOC",VLOOKUP($C44,CHANTIER!$B$2:$K$291,10,0),IF(B44="MP",VLOOKUP($C44,MINIPELLE!$B$2:$K$291,10,0),""))))</f>
        <v>572</v>
      </c>
      <c r="B44" s="89" t="s">
        <v>295</v>
      </c>
      <c r="C44" s="125" t="s">
        <v>2051</v>
      </c>
      <c r="D44" s="89"/>
      <c r="E44" s="91"/>
      <c r="F44" s="90"/>
      <c r="G44" s="90"/>
      <c r="H44" s="91"/>
      <c r="I44" s="90"/>
      <c r="J44" s="90"/>
      <c r="K44" s="91"/>
      <c r="L44" s="90"/>
      <c r="M44" s="90"/>
      <c r="N44" s="91"/>
      <c r="O44" s="90"/>
      <c r="P44" s="90"/>
      <c r="Q44" s="91"/>
      <c r="R44" s="90"/>
      <c r="S44" s="90"/>
      <c r="T44" s="91"/>
      <c r="U44" s="90"/>
      <c r="V44" s="90"/>
      <c r="W44" s="91"/>
      <c r="X44" s="90"/>
      <c r="Y44" s="90"/>
      <c r="Z44" s="91"/>
      <c r="AA44" s="90"/>
      <c r="AB44" s="90"/>
      <c r="AC44" s="91"/>
      <c r="AD44" s="90"/>
      <c r="AE44" s="90"/>
      <c r="AF44" s="91"/>
      <c r="AG44" s="90"/>
      <c r="AH44" s="90"/>
      <c r="AI44" s="91"/>
      <c r="AJ44" s="90"/>
      <c r="AK44" s="90"/>
      <c r="AL44" s="91"/>
      <c r="AM44" s="90"/>
      <c r="AN44" s="90"/>
      <c r="AO44" s="91"/>
      <c r="AP44" s="90"/>
      <c r="AQ44" s="90"/>
      <c r="AR44" s="91"/>
      <c r="AS44" s="90"/>
      <c r="AT44" s="90"/>
      <c r="AU44" s="91">
        <v>1</v>
      </c>
      <c r="AV44" s="90"/>
      <c r="AW44" s="90"/>
      <c r="AX44" s="91">
        <v>1</v>
      </c>
      <c r="AY44" s="90"/>
      <c r="AZ44" s="90"/>
      <c r="BA44" s="91"/>
      <c r="BB44" s="90"/>
      <c r="BC44" s="90"/>
      <c r="BD44" s="91"/>
      <c r="BE44" s="90"/>
      <c r="BF44" s="90"/>
    </row>
    <row r="45" spans="1:76" ht="18" customHeight="1" x14ac:dyDescent="0.25">
      <c r="A45" s="67">
        <f>IF(B45="MATIERE",VLOOKUP($C45,MATIERE!$B$2:$K$601,10,0),IF(B45="MOA",VLOOKUP($C45,ATELIER!$B$2:$K$291,10,0),IF(B45="MOC",VLOOKUP($C45,CHANTIER!$B$2:$K$291,10,0),IF(B45="MP",VLOOKUP($C45,MINIPELLE!$B$2:$K$291,10,0),""))))</f>
        <v>573</v>
      </c>
      <c r="B45" s="89" t="s">
        <v>295</v>
      </c>
      <c r="C45" s="125" t="s">
        <v>2052</v>
      </c>
      <c r="D45" s="89"/>
      <c r="E45" s="91"/>
      <c r="F45" s="90"/>
      <c r="G45" s="90"/>
      <c r="H45" s="91"/>
      <c r="I45" s="90"/>
      <c r="J45" s="90"/>
      <c r="K45" s="91"/>
      <c r="L45" s="90"/>
      <c r="M45" s="90"/>
      <c r="N45" s="91"/>
      <c r="O45" s="90"/>
      <c r="P45" s="90"/>
      <c r="Q45" s="91"/>
      <c r="R45" s="90"/>
      <c r="S45" s="90"/>
      <c r="T45" s="91"/>
      <c r="U45" s="90"/>
      <c r="V45" s="90"/>
      <c r="W45" s="91"/>
      <c r="X45" s="90"/>
      <c r="Y45" s="90"/>
      <c r="Z45" s="91"/>
      <c r="AA45" s="90"/>
      <c r="AB45" s="90"/>
      <c r="AC45" s="91"/>
      <c r="AD45" s="90"/>
      <c r="AE45" s="90"/>
      <c r="AF45" s="91"/>
      <c r="AG45" s="90"/>
      <c r="AH45" s="90"/>
      <c r="AI45" s="91"/>
      <c r="AJ45" s="90"/>
      <c r="AK45" s="90"/>
      <c r="AL45" s="91"/>
      <c r="AM45" s="90"/>
      <c r="AN45" s="90"/>
      <c r="AO45" s="91"/>
      <c r="AP45" s="90"/>
      <c r="AQ45" s="90"/>
      <c r="AR45" s="91"/>
      <c r="AS45" s="90"/>
      <c r="AT45" s="90"/>
      <c r="AU45" s="91"/>
      <c r="AV45" s="90"/>
      <c r="AW45" s="90"/>
      <c r="AX45" s="91"/>
      <c r="AY45" s="90"/>
      <c r="AZ45" s="90"/>
      <c r="BA45" s="91">
        <v>1</v>
      </c>
      <c r="BB45" s="90"/>
      <c r="BC45" s="90"/>
      <c r="BD45" s="91">
        <v>1</v>
      </c>
      <c r="BE45" s="90"/>
      <c r="BF45" s="90"/>
    </row>
    <row r="46" spans="1:76" ht="18" customHeight="1" x14ac:dyDescent="0.25">
      <c r="A46" s="89"/>
      <c r="B46" s="89"/>
      <c r="C46" s="89"/>
      <c r="D46" s="89"/>
      <c r="E46" s="89"/>
      <c r="F46" s="90"/>
      <c r="G46" s="90"/>
      <c r="H46" s="89"/>
      <c r="I46" s="90"/>
      <c r="J46" s="90"/>
      <c r="K46" s="89"/>
      <c r="L46" s="90"/>
      <c r="M46" s="90"/>
      <c r="N46" s="89"/>
      <c r="O46" s="90"/>
      <c r="P46" s="90"/>
      <c r="Q46" s="89"/>
      <c r="R46" s="90"/>
      <c r="S46" s="90"/>
      <c r="T46" s="89"/>
      <c r="U46" s="90"/>
      <c r="V46" s="90"/>
      <c r="W46" s="89"/>
      <c r="X46" s="90"/>
      <c r="Y46" s="90"/>
      <c r="Z46" s="89"/>
      <c r="AA46" s="90"/>
      <c r="AB46" s="90"/>
      <c r="AC46" s="89"/>
      <c r="AD46" s="90"/>
      <c r="AE46" s="90"/>
      <c r="AF46" s="89"/>
      <c r="AG46" s="90"/>
      <c r="AH46" s="90"/>
      <c r="AI46" s="89"/>
      <c r="AJ46" s="90"/>
      <c r="AK46" s="90"/>
      <c r="AL46" s="89"/>
      <c r="AM46" s="90"/>
      <c r="AN46" s="90"/>
      <c r="AO46" s="89"/>
      <c r="AP46" s="90"/>
      <c r="AQ46" s="90"/>
      <c r="AR46" s="89"/>
      <c r="AS46" s="90"/>
      <c r="AT46" s="90"/>
      <c r="AU46" s="89"/>
      <c r="AV46" s="90"/>
      <c r="AW46" s="90"/>
      <c r="AX46" s="89"/>
      <c r="AY46" s="90"/>
      <c r="AZ46" s="90"/>
      <c r="BA46" s="89"/>
      <c r="BB46" s="90"/>
      <c r="BC46" s="90"/>
      <c r="BD46" s="89"/>
      <c r="BE46" s="90"/>
      <c r="BF46" s="90"/>
    </row>
    <row r="47" spans="1:76" ht="18" customHeight="1" x14ac:dyDescent="0.25"/>
  </sheetData>
  <phoneticPr fontId="13" type="noConversion"/>
  <dataValidations count="1">
    <dataValidation type="list" allowBlank="1" showInputMessage="1" showErrorMessage="1" promptTitle="MATIERES" prompt="choisir le produit" sqref="BX28:BX33">
      <formula1>INDIRECT(BW28)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tabColor rgb="FFFF0000"/>
  </sheetPr>
  <dimension ref="A1:DH43"/>
  <sheetViews>
    <sheetView topLeftCell="A25" workbookViewId="0">
      <selection activeCell="N29" sqref="N29"/>
    </sheetView>
  </sheetViews>
  <sheetFormatPr baseColWidth="10" defaultRowHeight="15" x14ac:dyDescent="0.25"/>
  <cols>
    <col min="5" max="5" width="4" customWidth="1"/>
    <col min="6" max="7" width="2.7109375" style="14" customWidth="1"/>
    <col min="8" max="8" width="2.7109375" customWidth="1"/>
    <col min="9" max="10" width="2.7109375" style="14" customWidth="1"/>
    <col min="11" max="11" width="2.7109375" customWidth="1"/>
    <col min="12" max="13" width="2.7109375" style="14" customWidth="1"/>
    <col min="14" max="14" width="2.7109375" customWidth="1"/>
    <col min="15" max="16" width="2.7109375" style="14" customWidth="1"/>
    <col min="17" max="17" width="2.7109375" customWidth="1"/>
    <col min="18" max="19" width="2.7109375" style="14" customWidth="1"/>
    <col min="20" max="20" width="2.7109375" customWidth="1"/>
    <col min="21" max="22" width="2.7109375" style="14" customWidth="1"/>
    <col min="23" max="23" width="2.7109375" customWidth="1"/>
    <col min="24" max="25" width="2.7109375" style="14" customWidth="1"/>
    <col min="26" max="26" width="2.7109375" customWidth="1"/>
    <col min="27" max="28" width="2.7109375" style="14" customWidth="1"/>
    <col min="29" max="29" width="2.7109375" customWidth="1"/>
    <col min="30" max="31" width="2.7109375" style="14" customWidth="1"/>
    <col min="32" max="32" width="2.7109375" customWidth="1"/>
    <col min="33" max="34" width="2.7109375" style="14" customWidth="1"/>
    <col min="35" max="35" width="2.7109375" customWidth="1"/>
    <col min="36" max="37" width="2.7109375" style="14" customWidth="1"/>
    <col min="38" max="38" width="2.7109375" customWidth="1"/>
    <col min="39" max="40" width="2.7109375" style="14" customWidth="1"/>
    <col min="41" max="41" width="2.7109375" customWidth="1"/>
    <col min="42" max="43" width="2.7109375" style="14" customWidth="1"/>
    <col min="44" max="44" width="2.7109375" customWidth="1"/>
    <col min="45" max="46" width="2.7109375" style="14" customWidth="1"/>
    <col min="47" max="47" width="2.7109375" customWidth="1"/>
    <col min="48" max="49" width="2.7109375" style="14" customWidth="1"/>
    <col min="50" max="50" width="2.7109375" customWidth="1"/>
    <col min="51" max="52" width="2.7109375" style="14" customWidth="1"/>
    <col min="53" max="53" width="2.7109375" customWidth="1"/>
    <col min="54" max="55" width="2.7109375" style="14" customWidth="1"/>
    <col min="56" max="56" width="2.7109375" customWidth="1"/>
    <col min="57" max="58" width="2.7109375" style="14" customWidth="1"/>
    <col min="59" max="59" width="4.140625" customWidth="1"/>
    <col min="60" max="61" width="4.140625" style="14" customWidth="1"/>
    <col min="62" max="62" width="4.140625" customWidth="1"/>
    <col min="63" max="64" width="4.140625" style="14" customWidth="1"/>
    <col min="65" max="102" width="4.140625" customWidth="1"/>
    <col min="103" max="112" width="5.140625" customWidth="1"/>
  </cols>
  <sheetData>
    <row r="1" spans="1:112" x14ac:dyDescent="0.25">
      <c r="A1" t="s">
        <v>682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>
        <f>VLOOKUP($C4,[1]MATIERES!$A$2:$K$379,11,0)</f>
        <v>66</v>
      </c>
      <c r="B4" t="s">
        <v>295</v>
      </c>
      <c r="C4" t="s">
        <v>334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(1,'FV8','MATIERE',66,5.2,null,null,now());
</v>
      </c>
      <c r="BH4"/>
      <c r="BI4"/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(2,'FV8','MATIERE',66,5.2,null,null,now());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(3,'FV8','MATIERE',66,5.2,null,null,now());
</v>
      </c>
      <c r="BP4" t="str">
        <f t="shared" si="0"/>
        <v xml:space="preserve">INSERT INTO SC_SystemeProduits(RefDimension,NomSysteme,typePresta,ligne,Quantite,formule,cte1,DateModif) values (4,'FV8','MATIERE',66,5.2,null,null,now());
</v>
      </c>
      <c r="BS4" t="str">
        <f t="shared" si="0"/>
        <v xml:space="preserve">INSERT INTO SC_SystemeProduits(RefDimension,NomSysteme,typePresta,ligne,Quantite,formule,cte1,DateModif) values (5,'FV8','MATIERE',66,5.2,null,null,now());
</v>
      </c>
      <c r="BV4" t="str">
        <f t="shared" si="0"/>
        <v xml:space="preserve">INSERT INTO SC_SystemeProduits(RefDimension,NomSysteme,typePresta,ligne,Quantite,formule,cte1,DateModif) values (6,'FV8','MATIERE',66,5.2,null,null,now());
</v>
      </c>
      <c r="BY4" t="str">
        <f t="shared" si="0"/>
        <v xml:space="preserve">INSERT INTO SC_SystemeProduits(RefDimension,NomSysteme,typePresta,ligne,Quantite,formule,cte1,DateModif) values (7,'FV8','MATIERE',66,5.2,null,null,now());
</v>
      </c>
      <c r="CB4" t="str">
        <f t="shared" si="0"/>
        <v xml:space="preserve">INSERT INTO SC_SystemeProduits(RefDimension,NomSysteme,typePresta,ligne,Quantite,formule,cte1,DateModif) values (8,'FV8','MATIERE',66,5.2,null,null,now());
</v>
      </c>
      <c r="CE4" t="str">
        <f t="shared" si="0"/>
        <v xml:space="preserve">INSERT INTO SC_SystemeProduits(RefDimension,NomSysteme,typePresta,ligne,Quantite,formule,cte1,DateModif) values (9,'FV8','MATIERE',66,5.2,null,null,now());
</v>
      </c>
      <c r="CH4" t="str">
        <f t="shared" si="0"/>
        <v xml:space="preserve">INSERT INTO SC_SystemeProduits(RefDimension,NomSysteme,typePresta,ligne,Quantite,formule,cte1,DateModif) values (10,'FV8','MATIERE',66,5.2,null,null,now());
</v>
      </c>
      <c r="CK4" t="str">
        <f t="shared" si="0"/>
        <v xml:space="preserve">INSERT INTO SC_SystemeProduits(RefDimension,NomSysteme,typePresta,ligne,Quantite,formule,cte1,DateModif) values (11,'FV8','MATIERE',66,5.2,null,null,now());
</v>
      </c>
      <c r="CN4" t="str">
        <f t="shared" si="0"/>
        <v xml:space="preserve">INSERT INTO SC_SystemeProduits(RefDimension,NomSysteme,typePresta,ligne,Quantite,formule,cte1,DateModif) values (12,'FV8','MATIERE',66,5.2,null,null,now());
</v>
      </c>
      <c r="CQ4" t="str">
        <f t="shared" si="0"/>
        <v xml:space="preserve">INSERT INTO SC_SystemeProduits(RefDimension,NomSysteme,typePresta,ligne,Quantite,formule,cte1,DateModif) values (13,'FV8','MATIERE',66,5.2,null,null,now());
</v>
      </c>
      <c r="CT4" t="str">
        <f t="shared" si="0"/>
        <v xml:space="preserve">INSERT INTO SC_SystemeProduits(RefDimension,NomSysteme,typePresta,ligne,Quantite,formule,cte1,DateModif) values (14,'FV8','MATIERE',66,5.2,null,null,now());
</v>
      </c>
      <c r="CW4" t="str">
        <f t="shared" si="0"/>
        <v xml:space="preserve">INSERT INTO SC_SystemeProduits(RefDimension,NomSysteme,typePresta,ligne,Quantite,formule,cte1,DateModif) values (15,'FV8','MATIERE',66,5.2,null,null,now());
</v>
      </c>
      <c r="CZ4" t="str">
        <f t="shared" si="0"/>
        <v xml:space="preserve">INSERT INTO SC_SystemeProduits(RefDimension,NomSysteme,typePresta,ligne,Quantite,formule,cte1,DateModif) values (16,'FV8','MATIERE',66,5.2,null,null,now());
</v>
      </c>
      <c r="DC4" t="str">
        <f t="shared" si="0"/>
        <v xml:space="preserve">INSERT INTO SC_SystemeProduits(RefDimension,NomSysteme,typePresta,ligne,Quantite,formule,cte1,DateModif) values (17,'FV8','MATIERE',66,5.2,null,null,now());
</v>
      </c>
      <c r="DF4" t="str">
        <f t="shared" si="0"/>
        <v xml:space="preserve">INSERT INTO SC_SystemeProduits(RefDimension,NomSysteme,typePresta,ligne,Quantite,formule,cte1,DateModif) values (18,'FV8','MATIERE',66,5.2,null,null,now());
</v>
      </c>
    </row>
    <row r="5" spans="1:112" s="20" customFormat="1" x14ac:dyDescent="0.25">
      <c r="A5" s="19">
        <f>VLOOKUP($C5,[1]MATIERES!$A$2:$K$379,11,0)</f>
        <v>65</v>
      </c>
      <c r="B5" s="20" t="s">
        <v>295</v>
      </c>
      <c r="C5" s="20" t="s">
        <v>343</v>
      </c>
      <c r="D5" s="20" t="s">
        <v>42</v>
      </c>
      <c r="E5" s="20">
        <v>12.54</v>
      </c>
      <c r="F5" s="21" t="s">
        <v>702</v>
      </c>
      <c r="G5" s="21" t="s">
        <v>632</v>
      </c>
      <c r="H5" s="20">
        <v>15.400000000000002</v>
      </c>
      <c r="I5" s="21" t="s">
        <v>702</v>
      </c>
      <c r="J5" s="21" t="s">
        <v>632</v>
      </c>
      <c r="K5" s="20">
        <v>17.600000000000001</v>
      </c>
      <c r="L5" s="21" t="s">
        <v>702</v>
      </c>
      <c r="M5" s="21" t="s">
        <v>632</v>
      </c>
      <c r="N5" s="20">
        <v>19.8</v>
      </c>
      <c r="O5" s="21" t="s">
        <v>702</v>
      </c>
      <c r="P5" s="21" t="s">
        <v>632</v>
      </c>
      <c r="Q5" s="20">
        <v>22</v>
      </c>
      <c r="R5" s="21" t="s">
        <v>702</v>
      </c>
      <c r="S5" s="21" t="s">
        <v>632</v>
      </c>
      <c r="T5" s="20">
        <v>24.200000000000003</v>
      </c>
      <c r="U5" s="21" t="s">
        <v>702</v>
      </c>
      <c r="V5" s="21" t="s">
        <v>632</v>
      </c>
      <c r="W5" s="20">
        <v>26.400000000000002</v>
      </c>
      <c r="X5" s="21" t="s">
        <v>702</v>
      </c>
      <c r="Y5" s="21" t="s">
        <v>632</v>
      </c>
      <c r="Z5" s="20">
        <v>27.500000000000004</v>
      </c>
      <c r="AA5" s="21" t="s">
        <v>702</v>
      </c>
      <c r="AB5" s="21" t="s">
        <v>632</v>
      </c>
      <c r="AC5" s="20">
        <v>28.6</v>
      </c>
      <c r="AD5" s="21" t="s">
        <v>702</v>
      </c>
      <c r="AE5" s="21" t="s">
        <v>632</v>
      </c>
      <c r="AF5" s="20">
        <v>30.800000000000004</v>
      </c>
      <c r="AG5" s="21" t="s">
        <v>702</v>
      </c>
      <c r="AH5" s="21" t="s">
        <v>632</v>
      </c>
      <c r="AI5" s="20">
        <v>30.800000000000004</v>
      </c>
      <c r="AJ5" s="21" t="s">
        <v>702</v>
      </c>
      <c r="AK5" s="21" t="s">
        <v>632</v>
      </c>
      <c r="AL5" s="20">
        <v>33</v>
      </c>
      <c r="AM5" s="21" t="s">
        <v>702</v>
      </c>
      <c r="AN5" s="21" t="s">
        <v>632</v>
      </c>
      <c r="AO5" s="20">
        <v>33</v>
      </c>
      <c r="AP5" s="21" t="s">
        <v>702</v>
      </c>
      <c r="AQ5" s="21" t="s">
        <v>632</v>
      </c>
      <c r="AR5" s="20">
        <v>35.200000000000003</v>
      </c>
      <c r="AS5" s="21" t="s">
        <v>702</v>
      </c>
      <c r="AT5" s="21" t="s">
        <v>632</v>
      </c>
      <c r="AU5" s="20">
        <v>37.400000000000006</v>
      </c>
      <c r="AV5" s="21" t="s">
        <v>702</v>
      </c>
      <c r="AW5" s="21" t="s">
        <v>632</v>
      </c>
      <c r="AX5" s="20">
        <v>37.400000000000006</v>
      </c>
      <c r="AY5" s="21" t="s">
        <v>702</v>
      </c>
      <c r="AZ5" s="21" t="s">
        <v>632</v>
      </c>
      <c r="BA5" s="20">
        <v>39.6</v>
      </c>
      <c r="BB5" s="21" t="s">
        <v>702</v>
      </c>
      <c r="BC5" s="21" t="s">
        <v>632</v>
      </c>
      <c r="BD5" s="20">
        <v>39.6</v>
      </c>
      <c r="BE5" s="21" t="s">
        <v>702</v>
      </c>
      <c r="BF5" s="21" t="s">
        <v>632</v>
      </c>
      <c r="BG5" t="str">
        <f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(1,'FV8','MATIERE',65,null,'1.1*(CTE1+2*CTE2)','PERIMETRE','LONGUEUR',now());
</v>
      </c>
      <c r="BH5"/>
      <c r="BI5"/>
      <c r="BJ5" t="str">
        <f t="shared" ref="BJ5:DF5" si="1">IF(AND(H5="",I5=""),"",SUBSTITUTE(SUBSTITUTE(SUBSTITUTE(SUBSTITUTE(SUBSTITUTE(SUBSTITUTE(SUBSTITUTE($BH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SC_SystemeProduits(RefDimension,NomSysteme,typePresta,ligne,Quantite,formule,cte1,cte2,DateModif) values (2,'FV8','MATIERE',65,null,'1.1*(CTE1+2*CTE2)','PERIMETRE','LONGUEUR',now());
</v>
      </c>
      <c r="BK5"/>
      <c r="BL5"/>
      <c r="BM5" t="str">
        <f t="shared" si="1"/>
        <v xml:space="preserve">INSERT INTO SC_SystemeProduits(RefDimension,NomSysteme,typePresta,ligne,Quantite,formule,cte1,cte2,DateModif) values (3,'FV8','MATIERE',65,null,'1.1*(CTE1+2*CTE2)','PERIMETRE','LONGUEUR',now());
</v>
      </c>
      <c r="BN5"/>
      <c r="BO5"/>
      <c r="BP5" t="str">
        <f t="shared" si="1"/>
        <v xml:space="preserve">INSERT INTO SC_SystemeProduits(RefDimension,NomSysteme,typePresta,ligne,Quantite,formule,cte1,cte2,DateModif) values (4,'FV8','MATIERE',65,null,'1.1*(CTE1+2*CTE2)','PERIMETRE','LONGUEUR',now());
</v>
      </c>
      <c r="BQ5"/>
      <c r="BR5"/>
      <c r="BS5" t="str">
        <f t="shared" si="1"/>
        <v xml:space="preserve">INSERT INTO SC_SystemeProduits(RefDimension,NomSysteme,typePresta,ligne,Quantite,formule,cte1,cte2,DateModif) values (5,'FV8','MATIERE',65,null,'1.1*(CTE1+2*CTE2)','PERIMETRE','LONGUEUR',now());
</v>
      </c>
      <c r="BT5"/>
      <c r="BU5"/>
      <c r="BV5" t="str">
        <f t="shared" si="1"/>
        <v xml:space="preserve">INSERT INTO SC_SystemeProduits(RefDimension,NomSysteme,typePresta,ligne,Quantite,formule,cte1,cte2,DateModif) values (6,'FV8','MATIERE',65,null,'1.1*(CTE1+2*CTE2)','PERIMETRE','LONGUEUR',now());
</v>
      </c>
      <c r="BW5"/>
      <c r="BX5"/>
      <c r="BY5" t="str">
        <f t="shared" si="1"/>
        <v xml:space="preserve">INSERT INTO SC_SystemeProduits(RefDimension,NomSysteme,typePresta,ligne,Quantite,formule,cte1,cte2,DateModif) values (7,'FV8','MATIERE',65,null,'1.1*(CTE1+2*CTE2)','PERIMETRE','LONGUEUR',now());
</v>
      </c>
      <c r="BZ5"/>
      <c r="CA5"/>
      <c r="CB5" t="str">
        <f t="shared" si="1"/>
        <v xml:space="preserve">INSERT INTO SC_SystemeProduits(RefDimension,NomSysteme,typePresta,ligne,Quantite,formule,cte1,cte2,DateModif) values (8,'FV8','MATIERE',65,null,'1.1*(CTE1+2*CTE2)','PERIMETRE','LONGUEUR',now());
</v>
      </c>
      <c r="CC5"/>
      <c r="CD5"/>
      <c r="CE5" t="str">
        <f t="shared" si="1"/>
        <v xml:space="preserve">INSERT INTO SC_SystemeProduits(RefDimension,NomSysteme,typePresta,ligne,Quantite,formule,cte1,cte2,DateModif) values (9,'FV8','MATIERE',65,null,'1.1*(CTE1+2*CTE2)','PERIMETRE','LONGUEUR',now());
</v>
      </c>
      <c r="CF5"/>
      <c r="CG5"/>
      <c r="CH5" t="str">
        <f t="shared" si="1"/>
        <v xml:space="preserve">INSERT INTO SC_SystemeProduits(RefDimension,NomSysteme,typePresta,ligne,Quantite,formule,cte1,cte2,DateModif) values (10,'FV8','MATIERE',65,null,'1.1*(CTE1+2*CTE2)','PERIMETRE','LONGUEUR',now());
</v>
      </c>
      <c r="CI5"/>
      <c r="CJ5"/>
      <c r="CK5" t="str">
        <f t="shared" si="1"/>
        <v xml:space="preserve">INSERT INTO SC_SystemeProduits(RefDimension,NomSysteme,typePresta,ligne,Quantite,formule,cte1,cte2,DateModif) values (11,'FV8','MATIERE',65,null,'1.1*(CTE1+2*CTE2)','PERIMETRE','LONGUEUR',now());
</v>
      </c>
      <c r="CL5"/>
      <c r="CM5"/>
      <c r="CN5" t="str">
        <f t="shared" si="1"/>
        <v xml:space="preserve">INSERT INTO SC_SystemeProduits(RefDimension,NomSysteme,typePresta,ligne,Quantite,formule,cte1,cte2,DateModif) values (12,'FV8','MATIERE',65,null,'1.1*(CTE1+2*CTE2)','PERIMETRE','LONGUEUR',now());
</v>
      </c>
      <c r="CO5"/>
      <c r="CP5"/>
      <c r="CQ5" t="str">
        <f t="shared" si="1"/>
        <v xml:space="preserve">INSERT INTO SC_SystemeProduits(RefDimension,NomSysteme,typePresta,ligne,Quantite,formule,cte1,cte2,DateModif) values (13,'FV8','MATIERE',65,null,'1.1*(CTE1+2*CTE2)','PERIMETRE','LONGUEUR',now());
</v>
      </c>
      <c r="CR5"/>
      <c r="CS5"/>
      <c r="CT5" t="str">
        <f t="shared" si="1"/>
        <v xml:space="preserve">INSERT INTO SC_SystemeProduits(RefDimension,NomSysteme,typePresta,ligne,Quantite,formule,cte1,cte2,DateModif) values (14,'FV8','MATIERE',65,null,'1.1*(CTE1+2*CTE2)','PERIMETRE','LONGUEUR',now());
</v>
      </c>
      <c r="CU5"/>
      <c r="CV5"/>
      <c r="CW5" t="str">
        <f t="shared" si="1"/>
        <v xml:space="preserve">INSERT INTO SC_SystemeProduits(RefDimension,NomSysteme,typePresta,ligne,Quantite,formule,cte1,cte2,DateModif) values (15,'FV8','MATIERE',65,null,'1.1*(CTE1+2*CTE2)','PERIMETRE','LONGUEUR',now());
</v>
      </c>
      <c r="CX5"/>
      <c r="CY5"/>
      <c r="CZ5" t="str">
        <f t="shared" si="1"/>
        <v xml:space="preserve">INSERT INTO SC_SystemeProduits(RefDimension,NomSysteme,typePresta,ligne,Quantite,formule,cte1,cte2,DateModif) values (16,'FV8','MATIERE',65,null,'1.1*(CTE1+2*CTE2)','PERIMETRE','LONGUEUR',now());
</v>
      </c>
      <c r="DA5"/>
      <c r="DB5"/>
      <c r="DC5" t="str">
        <f t="shared" si="1"/>
        <v xml:space="preserve">INSERT INTO SC_SystemeProduits(RefDimension,NomSysteme,typePresta,ligne,Quantite,formule,cte1,cte2,DateModif) values (17,'FV8','MATIERE',65,null,'1.1*(CTE1+2*CTE2)','PERIMETRE','LONGUEUR',now());
</v>
      </c>
      <c r="DD5"/>
      <c r="DE5"/>
      <c r="DF5" t="str">
        <f t="shared" si="1"/>
        <v xml:space="preserve">INSERT INTO SC_SystemeProduits(RefDimension,NomSysteme,typePresta,ligne,Quantite,formule,cte1,cte2,DateModif) values (18,'FV8','MATIERE',65,null,'1.1*(CTE1+2*CTE2)','PERIMETRE','LONGUEUR',now());
</v>
      </c>
      <c r="DG5"/>
      <c r="DH5"/>
    </row>
    <row r="6" spans="1:112" x14ac:dyDescent="0.25">
      <c r="A6" s="12">
        <f>VLOOKUP($C6,[1]MATIERES!$A$2:$K$379,11,0)</f>
        <v>89</v>
      </c>
      <c r="B6" t="s">
        <v>295</v>
      </c>
      <c r="C6" t="s">
        <v>182</v>
      </c>
      <c r="D6" t="s">
        <v>42</v>
      </c>
      <c r="E6">
        <v>8.5</v>
      </c>
      <c r="F6" s="14" t="s">
        <v>665</v>
      </c>
      <c r="G6" s="14" t="s">
        <v>632</v>
      </c>
      <c r="H6">
        <v>10.3</v>
      </c>
      <c r="I6" s="14" t="s">
        <v>665</v>
      </c>
      <c r="J6" s="14" t="s">
        <v>632</v>
      </c>
      <c r="K6">
        <v>12.3</v>
      </c>
      <c r="L6" s="14" t="s">
        <v>665</v>
      </c>
      <c r="M6" s="14" t="s">
        <v>632</v>
      </c>
      <c r="N6">
        <v>13.3</v>
      </c>
      <c r="O6" s="14" t="s">
        <v>665</v>
      </c>
      <c r="P6" s="14" t="s">
        <v>632</v>
      </c>
      <c r="Q6">
        <v>14.3</v>
      </c>
      <c r="R6" s="14" t="s">
        <v>665</v>
      </c>
      <c r="S6" s="14" t="s">
        <v>632</v>
      </c>
      <c r="T6">
        <v>15.3</v>
      </c>
      <c r="U6" s="14" t="s">
        <v>665</v>
      </c>
      <c r="V6" s="14" t="s">
        <v>632</v>
      </c>
      <c r="W6">
        <v>16.3</v>
      </c>
      <c r="X6" s="14" t="s">
        <v>665</v>
      </c>
      <c r="Y6" s="14" t="s">
        <v>632</v>
      </c>
      <c r="Z6">
        <v>17.3</v>
      </c>
      <c r="AA6" s="14" t="s">
        <v>665</v>
      </c>
      <c r="AB6" s="14" t="s">
        <v>632</v>
      </c>
      <c r="AC6">
        <v>18.3</v>
      </c>
      <c r="AD6" s="14" t="s">
        <v>665</v>
      </c>
      <c r="AE6" s="14" t="s">
        <v>632</v>
      </c>
      <c r="AF6">
        <v>20.3</v>
      </c>
      <c r="AG6" s="14" t="s">
        <v>665</v>
      </c>
      <c r="AH6" s="14" t="s">
        <v>632</v>
      </c>
      <c r="AI6">
        <v>22.3</v>
      </c>
      <c r="AJ6" s="14" t="s">
        <v>665</v>
      </c>
      <c r="AK6" s="14" t="s">
        <v>632</v>
      </c>
      <c r="AL6">
        <v>23.3</v>
      </c>
      <c r="AM6" s="14" t="s">
        <v>665</v>
      </c>
      <c r="AN6" s="14" t="s">
        <v>632</v>
      </c>
      <c r="AO6">
        <v>22.3</v>
      </c>
      <c r="AP6" s="14" t="s">
        <v>665</v>
      </c>
      <c r="AQ6" s="14" t="s">
        <v>632</v>
      </c>
      <c r="AR6">
        <v>24.3</v>
      </c>
      <c r="AS6" s="14" t="s">
        <v>665</v>
      </c>
      <c r="AT6" s="14" t="s">
        <v>632</v>
      </c>
      <c r="AU6">
        <v>25.3</v>
      </c>
      <c r="AV6" s="14" t="s">
        <v>665</v>
      </c>
      <c r="AW6" s="14" t="s">
        <v>632</v>
      </c>
      <c r="AX6">
        <v>26.3</v>
      </c>
      <c r="AY6" s="14" t="s">
        <v>665</v>
      </c>
      <c r="AZ6" s="14" t="s">
        <v>632</v>
      </c>
      <c r="BA6">
        <v>28.3</v>
      </c>
      <c r="BB6" s="14" t="s">
        <v>665</v>
      </c>
      <c r="BC6" s="14" t="s">
        <v>632</v>
      </c>
      <c r="BD6">
        <v>26.3</v>
      </c>
      <c r="BE6" s="14" t="s">
        <v>665</v>
      </c>
      <c r="BF6" s="14" t="s">
        <v>632</v>
      </c>
      <c r="BG6" t="str">
        <f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(1,'FV8','MATIERE',89,null,'CTE1+0.3','PERIMETRE',now());
</v>
      </c>
      <c r="BH6"/>
      <c r="BI6"/>
      <c r="BJ6" t="str">
        <f t="shared" ref="BJ6:DF10" si="2">IF(AND(H6="",I6=""),"",SUBSTITUTE(SUBSTITUTE(SUBSTITUTE(SUBSTITUTE(SUBSTITUTE(SUBSTITUTE(SUBSTITUTE($BG$1,"#SYSTEME#",$A$1),"#DIM#",H$1),"#TYPE#",$B6),"#LIGNE#",$A6),"#Q#",IF(I6="",SUBSTITUTE(H6,",","."),"null")),"#FORMULE#",IF(I6="","null",CONCATENATE("'",I6,"'"))),"#CTE#",IF(J6="","null",CONCATENATE("'",J6,"'"))))</f>
        <v xml:space="preserve">INSERT INTO SC_SystemeProduits(RefDimension,NomSysteme,typePresta,ligne,Quantite,formule,cte1,DateModif) values (2,'FV8','MATIERE',89,null,'CTE1+0.3','PERIMETRE',now());
</v>
      </c>
      <c r="BK6"/>
      <c r="BL6"/>
      <c r="BM6" t="str">
        <f t="shared" si="2"/>
        <v xml:space="preserve">INSERT INTO SC_SystemeProduits(RefDimension,NomSysteme,typePresta,ligne,Quantite,formule,cte1,DateModif) values (3,'FV8','MATIERE',89,null,'CTE1+0.3','PERIMETRE',now());
</v>
      </c>
      <c r="BP6" t="str">
        <f t="shared" si="2"/>
        <v xml:space="preserve">INSERT INTO SC_SystemeProduits(RefDimension,NomSysteme,typePresta,ligne,Quantite,formule,cte1,DateModif) values (4,'FV8','MATIERE',89,null,'CTE1+0.3','PERIMETRE',now());
</v>
      </c>
      <c r="BS6" t="str">
        <f t="shared" si="2"/>
        <v xml:space="preserve">INSERT INTO SC_SystemeProduits(RefDimension,NomSysteme,typePresta,ligne,Quantite,formule,cte1,DateModif) values (5,'FV8','MATIERE',89,null,'CTE1+0.3','PERIMETRE',now());
</v>
      </c>
      <c r="BV6" t="str">
        <f t="shared" si="2"/>
        <v xml:space="preserve">INSERT INTO SC_SystemeProduits(RefDimension,NomSysteme,typePresta,ligne,Quantite,formule,cte1,DateModif) values (6,'FV8','MATIERE',89,null,'CTE1+0.3','PERIMETRE',now());
</v>
      </c>
      <c r="BY6" t="str">
        <f t="shared" si="2"/>
        <v xml:space="preserve">INSERT INTO SC_SystemeProduits(RefDimension,NomSysteme,typePresta,ligne,Quantite,formule,cte1,DateModif) values (7,'FV8','MATIERE',89,null,'CTE1+0.3','PERIMETRE',now());
</v>
      </c>
      <c r="CB6" t="str">
        <f t="shared" si="2"/>
        <v xml:space="preserve">INSERT INTO SC_SystemeProduits(RefDimension,NomSysteme,typePresta,ligne,Quantite,formule,cte1,DateModif) values (8,'FV8','MATIERE',89,null,'CTE1+0.3','PERIMETRE',now());
</v>
      </c>
      <c r="CE6" t="str">
        <f t="shared" si="2"/>
        <v xml:space="preserve">INSERT INTO SC_SystemeProduits(RefDimension,NomSysteme,typePresta,ligne,Quantite,formule,cte1,DateModif) values (9,'FV8','MATIERE',89,null,'CTE1+0.3','PERIMETRE',now());
</v>
      </c>
      <c r="CH6" t="str">
        <f t="shared" si="2"/>
        <v xml:space="preserve">INSERT INTO SC_SystemeProduits(RefDimension,NomSysteme,typePresta,ligne,Quantite,formule,cte1,DateModif) values (10,'FV8','MATIERE',89,null,'CTE1+0.3','PERIMETRE',now());
</v>
      </c>
      <c r="CK6" t="str">
        <f t="shared" si="2"/>
        <v xml:space="preserve">INSERT INTO SC_SystemeProduits(RefDimension,NomSysteme,typePresta,ligne,Quantite,formule,cte1,DateModif) values (11,'FV8','MATIERE',89,null,'CTE1+0.3','PERIMETRE',now());
</v>
      </c>
      <c r="CN6" t="str">
        <f t="shared" si="2"/>
        <v xml:space="preserve">INSERT INTO SC_SystemeProduits(RefDimension,NomSysteme,typePresta,ligne,Quantite,formule,cte1,DateModif) values (12,'FV8','MATIERE',89,null,'CTE1+0.3','PERIMETRE',now());
</v>
      </c>
      <c r="CQ6" t="str">
        <f t="shared" si="2"/>
        <v xml:space="preserve">INSERT INTO SC_SystemeProduits(RefDimension,NomSysteme,typePresta,ligne,Quantite,formule,cte1,DateModif) values (13,'FV8','MATIERE',89,null,'CTE1+0.3','PERIMETRE',now());
</v>
      </c>
      <c r="CT6" t="str">
        <f t="shared" si="2"/>
        <v xml:space="preserve">INSERT INTO SC_SystemeProduits(RefDimension,NomSysteme,typePresta,ligne,Quantite,formule,cte1,DateModif) values (14,'FV8','MATIERE',89,null,'CTE1+0.3','PERIMETRE',now());
</v>
      </c>
      <c r="CW6" t="str">
        <f t="shared" si="2"/>
        <v xml:space="preserve">INSERT INTO SC_SystemeProduits(RefDimension,NomSysteme,typePresta,ligne,Quantite,formule,cte1,DateModif) values (15,'FV8','MATIERE',89,null,'CTE1+0.3','PERIMETRE',now());
</v>
      </c>
      <c r="CZ6" t="str">
        <f t="shared" si="2"/>
        <v xml:space="preserve">INSERT INTO SC_SystemeProduits(RefDimension,NomSysteme,typePresta,ligne,Quantite,formule,cte1,DateModif) values (16,'FV8','MATIERE',89,null,'CTE1+0.3','PERIMETRE',now());
</v>
      </c>
      <c r="DC6" t="str">
        <f t="shared" si="2"/>
        <v xml:space="preserve">INSERT INTO SC_SystemeProduits(RefDimension,NomSysteme,typePresta,ligne,Quantite,formule,cte1,DateModif) values (17,'FV8','MATIERE',89,null,'CTE1+0.3','PERIMETRE',now());
</v>
      </c>
      <c r="DF6" t="str">
        <f t="shared" si="2"/>
        <v xml:space="preserve">INSERT INTO SC_SystemeProduits(RefDimension,NomSysteme,typePresta,ligne,Quantite,formule,cte1,DateModif) values (18,'FV8','MATIERE',89,null,'CTE1+0.3','PERIMETRE',now());
</v>
      </c>
    </row>
    <row r="7" spans="1:112" x14ac:dyDescent="0.25">
      <c r="A7" s="12">
        <f>VLOOKUP($C7,[1]MATIERES!$A$2:$K$379,11,0)</f>
        <v>168</v>
      </c>
      <c r="B7" t="s">
        <v>295</v>
      </c>
      <c r="C7" t="s">
        <v>282</v>
      </c>
      <c r="D7" t="s">
        <v>42</v>
      </c>
      <c r="E7">
        <v>8.1999999999999993</v>
      </c>
      <c r="F7" s="14" t="s">
        <v>689</v>
      </c>
      <c r="G7" s="14" t="s">
        <v>632</v>
      </c>
      <c r="H7">
        <v>10</v>
      </c>
      <c r="I7" s="14" t="s">
        <v>689</v>
      </c>
      <c r="J7" s="14" t="s">
        <v>632</v>
      </c>
      <c r="K7">
        <v>12</v>
      </c>
      <c r="L7" s="14" t="s">
        <v>689</v>
      </c>
      <c r="M7" s="14" t="s">
        <v>632</v>
      </c>
      <c r="N7">
        <v>13</v>
      </c>
      <c r="O7" s="14" t="s">
        <v>689</v>
      </c>
      <c r="P7" s="14" t="s">
        <v>632</v>
      </c>
      <c r="Q7">
        <v>14</v>
      </c>
      <c r="R7" s="14" t="s">
        <v>689</v>
      </c>
      <c r="S7" s="14" t="s">
        <v>632</v>
      </c>
      <c r="T7">
        <v>15</v>
      </c>
      <c r="U7" s="14" t="s">
        <v>689</v>
      </c>
      <c r="V7" s="14" t="s">
        <v>632</v>
      </c>
      <c r="W7">
        <v>16</v>
      </c>
      <c r="X7" s="14" t="s">
        <v>689</v>
      </c>
      <c r="Y7" s="14" t="s">
        <v>632</v>
      </c>
      <c r="Z7">
        <v>17</v>
      </c>
      <c r="AA7" s="14" t="s">
        <v>689</v>
      </c>
      <c r="AB7" s="14" t="s">
        <v>632</v>
      </c>
      <c r="AC7">
        <v>18</v>
      </c>
      <c r="AD7" s="14" t="s">
        <v>689</v>
      </c>
      <c r="AE7" s="14" t="s">
        <v>632</v>
      </c>
      <c r="AF7">
        <v>20</v>
      </c>
      <c r="AG7" s="14" t="s">
        <v>689</v>
      </c>
      <c r="AH7" s="14" t="s">
        <v>632</v>
      </c>
      <c r="AI7">
        <v>22</v>
      </c>
      <c r="AJ7" s="14" t="s">
        <v>689</v>
      </c>
      <c r="AK7" s="14" t="s">
        <v>632</v>
      </c>
      <c r="AL7">
        <v>23</v>
      </c>
      <c r="AM7" s="14" t="s">
        <v>689</v>
      </c>
      <c r="AN7" s="14" t="s">
        <v>632</v>
      </c>
      <c r="AO7">
        <v>22</v>
      </c>
      <c r="AP7" s="14" t="s">
        <v>689</v>
      </c>
      <c r="AQ7" s="14" t="s">
        <v>632</v>
      </c>
      <c r="AR7">
        <v>24</v>
      </c>
      <c r="AS7" s="14" t="s">
        <v>689</v>
      </c>
      <c r="AT7" s="14" t="s">
        <v>632</v>
      </c>
      <c r="AU7">
        <v>25</v>
      </c>
      <c r="AV7" s="14" t="s">
        <v>689</v>
      </c>
      <c r="AW7" s="14" t="s">
        <v>632</v>
      </c>
      <c r="AX7">
        <v>26</v>
      </c>
      <c r="AY7" s="14" t="s">
        <v>689</v>
      </c>
      <c r="AZ7" s="14" t="s">
        <v>632</v>
      </c>
      <c r="BA7">
        <v>28</v>
      </c>
      <c r="BB7" s="14" t="s">
        <v>689</v>
      </c>
      <c r="BC7" s="14" t="s">
        <v>632</v>
      </c>
      <c r="BD7">
        <v>26</v>
      </c>
      <c r="BE7" s="14" t="s">
        <v>689</v>
      </c>
      <c r="BF7" s="14" t="s">
        <v>632</v>
      </c>
      <c r="BG7" t="str">
        <f t="shared" ref="BG7:BG14" si="3">IF(AND(E7="",F7=""),"",SUBSTITUTE(SUBSTITUTE(SUBSTITUTE(SUBSTITUTE(SUBSTITUTE(SUBSTITUTE(SUBSTITUTE($BG$1,"#SYSTEME#",$A$1),"#DIM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(1,'FV8','MATIERE',168,null,'1*CTE1','PERIMETRE',now());
</v>
      </c>
      <c r="BH7"/>
      <c r="BI7"/>
      <c r="BJ7" t="str">
        <f t="shared" si="2"/>
        <v xml:space="preserve">INSERT INTO SC_SystemeProduits(RefDimension,NomSysteme,typePresta,ligne,Quantite,formule,cte1,DateModif) values (2,'FV8','MATIERE',168,null,'1*CTE1','PERIMETRE',now());
</v>
      </c>
      <c r="BK7"/>
      <c r="BL7"/>
      <c r="BM7" t="str">
        <f t="shared" si="2"/>
        <v xml:space="preserve">INSERT INTO SC_SystemeProduits(RefDimension,NomSysteme,typePresta,ligne,Quantite,formule,cte1,DateModif) values (3,'FV8','MATIERE',168,null,'1*CTE1','PERIMETRE',now());
</v>
      </c>
      <c r="BP7" t="str">
        <f t="shared" si="2"/>
        <v xml:space="preserve">INSERT INTO SC_SystemeProduits(RefDimension,NomSysteme,typePresta,ligne,Quantite,formule,cte1,DateModif) values (4,'FV8','MATIERE',168,null,'1*CTE1','PERIMETRE',now());
</v>
      </c>
      <c r="BS7" t="str">
        <f t="shared" si="2"/>
        <v xml:space="preserve">INSERT INTO SC_SystemeProduits(RefDimension,NomSysteme,typePresta,ligne,Quantite,formule,cte1,DateModif) values (5,'FV8','MATIERE',168,null,'1*CTE1','PERIMETRE',now());
</v>
      </c>
      <c r="BV7" t="str">
        <f t="shared" si="2"/>
        <v xml:space="preserve">INSERT INTO SC_SystemeProduits(RefDimension,NomSysteme,typePresta,ligne,Quantite,formule,cte1,DateModif) values (6,'FV8','MATIERE',168,null,'1*CTE1','PERIMETRE',now());
</v>
      </c>
      <c r="BY7" t="str">
        <f t="shared" si="2"/>
        <v xml:space="preserve">INSERT INTO SC_SystemeProduits(RefDimension,NomSysteme,typePresta,ligne,Quantite,formule,cte1,DateModif) values (7,'FV8','MATIERE',168,null,'1*CTE1','PERIMETRE',now());
</v>
      </c>
      <c r="CB7" t="str">
        <f t="shared" si="2"/>
        <v xml:space="preserve">INSERT INTO SC_SystemeProduits(RefDimension,NomSysteme,typePresta,ligne,Quantite,formule,cte1,DateModif) values (8,'FV8','MATIERE',168,null,'1*CTE1','PERIMETRE',now());
</v>
      </c>
      <c r="CE7" t="str">
        <f t="shared" si="2"/>
        <v xml:space="preserve">INSERT INTO SC_SystemeProduits(RefDimension,NomSysteme,typePresta,ligne,Quantite,formule,cte1,DateModif) values (9,'FV8','MATIERE',168,null,'1*CTE1','PERIMETRE',now());
</v>
      </c>
      <c r="CH7" t="str">
        <f t="shared" si="2"/>
        <v xml:space="preserve">INSERT INTO SC_SystemeProduits(RefDimension,NomSysteme,typePresta,ligne,Quantite,formule,cte1,DateModif) values (10,'FV8','MATIERE',168,null,'1*CTE1','PERIMETRE',now());
</v>
      </c>
      <c r="CK7" t="str">
        <f t="shared" si="2"/>
        <v xml:space="preserve">INSERT INTO SC_SystemeProduits(RefDimension,NomSysteme,typePresta,ligne,Quantite,formule,cte1,DateModif) values (11,'FV8','MATIERE',168,null,'1*CTE1','PERIMETRE',now());
</v>
      </c>
      <c r="CN7" t="str">
        <f t="shared" si="2"/>
        <v xml:space="preserve">INSERT INTO SC_SystemeProduits(RefDimension,NomSysteme,typePresta,ligne,Quantite,formule,cte1,DateModif) values (12,'FV8','MATIERE',168,null,'1*CTE1','PERIMETRE',now());
</v>
      </c>
      <c r="CQ7" t="str">
        <f t="shared" si="2"/>
        <v xml:space="preserve">INSERT INTO SC_SystemeProduits(RefDimension,NomSysteme,typePresta,ligne,Quantite,formule,cte1,DateModif) values (13,'FV8','MATIERE',168,null,'1*CTE1','PERIMETRE',now());
</v>
      </c>
      <c r="CT7" t="str">
        <f t="shared" si="2"/>
        <v xml:space="preserve">INSERT INTO SC_SystemeProduits(RefDimension,NomSysteme,typePresta,ligne,Quantite,formule,cte1,DateModif) values (14,'FV8','MATIERE',168,null,'1*CTE1','PERIMETRE',now());
</v>
      </c>
      <c r="CW7" t="str">
        <f t="shared" si="2"/>
        <v xml:space="preserve">INSERT INTO SC_SystemeProduits(RefDimension,NomSysteme,typePresta,ligne,Quantite,formule,cte1,DateModif) values (15,'FV8','MATIERE',168,null,'1*CTE1','PERIMETRE',now());
</v>
      </c>
      <c r="CZ7" t="str">
        <f t="shared" si="2"/>
        <v xml:space="preserve">INSERT INTO SC_SystemeProduits(RefDimension,NomSysteme,typePresta,ligne,Quantite,formule,cte1,DateModif) values (16,'FV8','MATIERE',168,null,'1*CTE1','PERIMETRE',now());
</v>
      </c>
      <c r="DC7" t="str">
        <f t="shared" si="2"/>
        <v xml:space="preserve">INSERT INTO SC_SystemeProduits(RefDimension,NomSysteme,typePresta,ligne,Quantite,formule,cte1,DateModif) values (17,'FV8','MATIERE',168,null,'1*CTE1','PERIMETRE',now());
</v>
      </c>
      <c r="DF7" t="str">
        <f t="shared" si="2"/>
        <v xml:space="preserve">INSERT INTO SC_SystemeProduits(RefDimension,NomSysteme,typePresta,ligne,Quantite,formule,cte1,DateModif) values (18,'FV8','MATIERE',168,null,'1*CTE1','PERIMETRE',now());
</v>
      </c>
    </row>
    <row r="8" spans="1:112" x14ac:dyDescent="0.25">
      <c r="A8" s="12">
        <f>VLOOKUP($C8,[1]MATIERES!$A$2:$K$379,11,0)</f>
        <v>300</v>
      </c>
      <c r="B8" t="s">
        <v>295</v>
      </c>
      <c r="C8" t="s">
        <v>344</v>
      </c>
      <c r="D8" t="s">
        <v>8</v>
      </c>
      <c r="E8">
        <v>12</v>
      </c>
      <c r="H8">
        <v>12</v>
      </c>
      <c r="K8">
        <v>12</v>
      </c>
      <c r="N8">
        <v>12</v>
      </c>
      <c r="Q8">
        <v>12</v>
      </c>
      <c r="T8">
        <v>12</v>
      </c>
      <c r="W8">
        <v>12</v>
      </c>
      <c r="Z8">
        <v>12</v>
      </c>
      <c r="AC8">
        <v>12</v>
      </c>
      <c r="AF8">
        <v>12</v>
      </c>
      <c r="AI8">
        <v>12</v>
      </c>
      <c r="AL8">
        <v>12</v>
      </c>
      <c r="AO8">
        <v>12</v>
      </c>
      <c r="AR8">
        <v>12</v>
      </c>
      <c r="AU8">
        <v>12</v>
      </c>
      <c r="AX8">
        <v>12</v>
      </c>
      <c r="BA8">
        <v>12</v>
      </c>
      <c r="BD8">
        <v>12</v>
      </c>
      <c r="BG8" t="str">
        <f t="shared" si="3"/>
        <v xml:space="preserve">INSERT INTO SC_SystemeProduits(RefDimension,NomSysteme,typePresta,ligne,Quantite,formule,cte1,DateModif) values (1,'FV8','MATIERE',300,12,null,null,now());
</v>
      </c>
      <c r="BH8"/>
      <c r="BI8"/>
      <c r="BJ8" t="str">
        <f t="shared" si="2"/>
        <v xml:space="preserve">INSERT INTO SC_SystemeProduits(RefDimension,NomSysteme,typePresta,ligne,Quantite,formule,cte1,DateModif) values (2,'FV8','MATIERE',300,12,null,null,now());
</v>
      </c>
      <c r="BK8"/>
      <c r="BL8"/>
      <c r="BM8" t="str">
        <f t="shared" si="2"/>
        <v xml:space="preserve">INSERT INTO SC_SystemeProduits(RefDimension,NomSysteme,typePresta,ligne,Quantite,formule,cte1,DateModif) values (3,'FV8','MATIERE',300,12,null,null,now());
</v>
      </c>
      <c r="BP8" t="str">
        <f t="shared" si="2"/>
        <v xml:space="preserve">INSERT INTO SC_SystemeProduits(RefDimension,NomSysteme,typePresta,ligne,Quantite,formule,cte1,DateModif) values (4,'FV8','MATIERE',300,12,null,null,now());
</v>
      </c>
      <c r="BS8" t="str">
        <f t="shared" si="2"/>
        <v xml:space="preserve">INSERT INTO SC_SystemeProduits(RefDimension,NomSysteme,typePresta,ligne,Quantite,formule,cte1,DateModif) values (5,'FV8','MATIERE',300,12,null,null,now());
</v>
      </c>
      <c r="BV8" t="str">
        <f t="shared" si="2"/>
        <v xml:space="preserve">INSERT INTO SC_SystemeProduits(RefDimension,NomSysteme,typePresta,ligne,Quantite,formule,cte1,DateModif) values (6,'FV8','MATIERE',300,12,null,null,now());
</v>
      </c>
      <c r="BY8" t="str">
        <f t="shared" si="2"/>
        <v xml:space="preserve">INSERT INTO SC_SystemeProduits(RefDimension,NomSysteme,typePresta,ligne,Quantite,formule,cte1,DateModif) values (7,'FV8','MATIERE',300,12,null,null,now());
</v>
      </c>
      <c r="CB8" t="str">
        <f t="shared" si="2"/>
        <v xml:space="preserve">INSERT INTO SC_SystemeProduits(RefDimension,NomSysteme,typePresta,ligne,Quantite,formule,cte1,DateModif) values (8,'FV8','MATIERE',300,12,null,null,now());
</v>
      </c>
      <c r="CE8" t="str">
        <f t="shared" si="2"/>
        <v xml:space="preserve">INSERT INTO SC_SystemeProduits(RefDimension,NomSysteme,typePresta,ligne,Quantite,formule,cte1,DateModif) values (9,'FV8','MATIERE',300,12,null,null,now());
</v>
      </c>
      <c r="CH8" t="str">
        <f t="shared" si="2"/>
        <v xml:space="preserve">INSERT INTO SC_SystemeProduits(RefDimension,NomSysteme,typePresta,ligne,Quantite,formule,cte1,DateModif) values (10,'FV8','MATIERE',300,12,null,null,now());
</v>
      </c>
      <c r="CK8" t="str">
        <f t="shared" si="2"/>
        <v xml:space="preserve">INSERT INTO SC_SystemeProduits(RefDimension,NomSysteme,typePresta,ligne,Quantite,formule,cte1,DateModif) values (11,'FV8','MATIERE',300,12,null,null,now());
</v>
      </c>
      <c r="CN8" t="str">
        <f t="shared" si="2"/>
        <v xml:space="preserve">INSERT INTO SC_SystemeProduits(RefDimension,NomSysteme,typePresta,ligne,Quantite,formule,cte1,DateModif) values (12,'FV8','MATIERE',300,12,null,null,now());
</v>
      </c>
      <c r="CQ8" t="str">
        <f t="shared" si="2"/>
        <v xml:space="preserve">INSERT INTO SC_SystemeProduits(RefDimension,NomSysteme,typePresta,ligne,Quantite,formule,cte1,DateModif) values (13,'FV8','MATIERE',300,12,null,null,now());
</v>
      </c>
      <c r="CT8" t="str">
        <f t="shared" si="2"/>
        <v xml:space="preserve">INSERT INTO SC_SystemeProduits(RefDimension,NomSysteme,typePresta,ligne,Quantite,formule,cte1,DateModif) values (14,'FV8','MATIERE',300,12,null,null,now());
</v>
      </c>
      <c r="CW8" t="str">
        <f t="shared" si="2"/>
        <v xml:space="preserve">INSERT INTO SC_SystemeProduits(RefDimension,NomSysteme,typePresta,ligne,Quantite,formule,cte1,DateModif) values (15,'FV8','MATIERE',300,12,null,null,now());
</v>
      </c>
      <c r="CZ8" t="str">
        <f t="shared" si="2"/>
        <v xml:space="preserve">INSERT INTO SC_SystemeProduits(RefDimension,NomSysteme,typePresta,ligne,Quantite,formule,cte1,DateModif) values (16,'FV8','MATIERE',300,12,null,null,now());
</v>
      </c>
      <c r="DC8" t="str">
        <f t="shared" si="2"/>
        <v xml:space="preserve">INSERT INTO SC_SystemeProduits(RefDimension,NomSysteme,typePresta,ligne,Quantite,formule,cte1,DateModif) values (17,'FV8','MATIERE',300,12,null,null,now());
</v>
      </c>
      <c r="DF8" t="str">
        <f t="shared" si="2"/>
        <v xml:space="preserve">INSERT INTO SC_SystemeProduits(RefDimension,NomSysteme,typePresta,ligne,Quantite,formule,cte1,DateModif) values (18,'FV8','MATIERE',300,12,null,null,now());
</v>
      </c>
    </row>
    <row r="9" spans="1:112" x14ac:dyDescent="0.25">
      <c r="A9" s="12">
        <f>VLOOKUP($C9,[1]MATIERES!$A$2:$K$379,11,0)</f>
        <v>297</v>
      </c>
      <c r="B9" t="s">
        <v>295</v>
      </c>
      <c r="C9" t="s">
        <v>345</v>
      </c>
      <c r="D9" t="s">
        <v>8</v>
      </c>
      <c r="E9">
        <v>32.799999999999997</v>
      </c>
      <c r="F9" s="14" t="s">
        <v>696</v>
      </c>
      <c r="G9" s="14" t="s">
        <v>632</v>
      </c>
      <c r="H9">
        <v>40</v>
      </c>
      <c r="I9" s="14" t="s">
        <v>696</v>
      </c>
      <c r="J9" s="14" t="s">
        <v>632</v>
      </c>
      <c r="K9">
        <v>48</v>
      </c>
      <c r="L9" s="14" t="s">
        <v>696</v>
      </c>
      <c r="M9" s="14" t="s">
        <v>632</v>
      </c>
      <c r="N9">
        <v>52</v>
      </c>
      <c r="O9" s="14" t="s">
        <v>696</v>
      </c>
      <c r="P9" s="14" t="s">
        <v>632</v>
      </c>
      <c r="Q9">
        <v>56</v>
      </c>
      <c r="R9" s="14" t="s">
        <v>696</v>
      </c>
      <c r="S9" s="14" t="s">
        <v>632</v>
      </c>
      <c r="T9">
        <v>60</v>
      </c>
      <c r="U9" s="14" t="s">
        <v>696</v>
      </c>
      <c r="V9" s="14" t="s">
        <v>632</v>
      </c>
      <c r="W9">
        <v>64</v>
      </c>
      <c r="X9" s="14" t="s">
        <v>696</v>
      </c>
      <c r="Y9" s="14" t="s">
        <v>632</v>
      </c>
      <c r="Z9">
        <v>68</v>
      </c>
      <c r="AA9" s="14" t="s">
        <v>696</v>
      </c>
      <c r="AB9" s="14" t="s">
        <v>632</v>
      </c>
      <c r="AC9">
        <v>72</v>
      </c>
      <c r="AD9" s="14" t="s">
        <v>696</v>
      </c>
      <c r="AE9" s="14" t="s">
        <v>632</v>
      </c>
      <c r="AF9">
        <v>80</v>
      </c>
      <c r="AG9" s="14" t="s">
        <v>696</v>
      </c>
      <c r="AH9" s="14" t="s">
        <v>632</v>
      </c>
      <c r="AI9">
        <v>88</v>
      </c>
      <c r="AJ9" s="14" t="s">
        <v>696</v>
      </c>
      <c r="AK9" s="14" t="s">
        <v>632</v>
      </c>
      <c r="AL9">
        <v>92</v>
      </c>
      <c r="AM9" s="14" t="s">
        <v>696</v>
      </c>
      <c r="AN9" s="14" t="s">
        <v>632</v>
      </c>
      <c r="AO9">
        <v>88</v>
      </c>
      <c r="AP9" s="14" t="s">
        <v>696</v>
      </c>
      <c r="AQ9" s="14" t="s">
        <v>632</v>
      </c>
      <c r="AR9">
        <v>96</v>
      </c>
      <c r="AS9" s="14" t="s">
        <v>696</v>
      </c>
      <c r="AT9" s="14" t="s">
        <v>632</v>
      </c>
      <c r="AU9">
        <v>100</v>
      </c>
      <c r="AV9" s="14" t="s">
        <v>696</v>
      </c>
      <c r="AW9" s="14" t="s">
        <v>632</v>
      </c>
      <c r="AX9">
        <v>104</v>
      </c>
      <c r="AY9" s="14" t="s">
        <v>696</v>
      </c>
      <c r="AZ9" s="14" t="s">
        <v>632</v>
      </c>
      <c r="BA9">
        <v>112</v>
      </c>
      <c r="BB9" s="14" t="s">
        <v>696</v>
      </c>
      <c r="BC9" s="14" t="s">
        <v>632</v>
      </c>
      <c r="BD9">
        <v>104</v>
      </c>
      <c r="BE9" s="14" t="s">
        <v>696</v>
      </c>
      <c r="BF9" s="14" t="s">
        <v>632</v>
      </c>
      <c r="BG9" t="str">
        <f t="shared" si="3"/>
        <v xml:space="preserve">INSERT INTO SC_SystemeProduits(RefDimension,NomSysteme,typePresta,ligne,Quantite,formule,cte1,DateModif) values (1,'FV8','MATIERE',297,null,'4*CTE1','PERIMETRE',now());
</v>
      </c>
      <c r="BH9"/>
      <c r="BI9"/>
      <c r="BJ9" t="str">
        <f t="shared" si="2"/>
        <v xml:space="preserve">INSERT INTO SC_SystemeProduits(RefDimension,NomSysteme,typePresta,ligne,Quantite,formule,cte1,DateModif) values (2,'FV8','MATIERE',297,null,'4*CTE1','PERIMETRE',now());
</v>
      </c>
      <c r="BK9"/>
      <c r="BL9"/>
      <c r="BM9" t="str">
        <f t="shared" si="2"/>
        <v xml:space="preserve">INSERT INTO SC_SystemeProduits(RefDimension,NomSysteme,typePresta,ligne,Quantite,formule,cte1,DateModif) values (3,'FV8','MATIERE',297,null,'4*CTE1','PERIMETRE',now());
</v>
      </c>
      <c r="BP9" t="str">
        <f t="shared" si="2"/>
        <v xml:space="preserve">INSERT INTO SC_SystemeProduits(RefDimension,NomSysteme,typePresta,ligne,Quantite,formule,cte1,DateModif) values (4,'FV8','MATIERE',297,null,'4*CTE1','PERIMETRE',now());
</v>
      </c>
      <c r="BS9" t="str">
        <f t="shared" si="2"/>
        <v xml:space="preserve">INSERT INTO SC_SystemeProduits(RefDimension,NomSysteme,typePresta,ligne,Quantite,formule,cte1,DateModif) values (5,'FV8','MATIERE',297,null,'4*CTE1','PERIMETRE',now());
</v>
      </c>
      <c r="BV9" t="str">
        <f t="shared" si="2"/>
        <v xml:space="preserve">INSERT INTO SC_SystemeProduits(RefDimension,NomSysteme,typePresta,ligne,Quantite,formule,cte1,DateModif) values (6,'FV8','MATIERE',297,null,'4*CTE1','PERIMETRE',now());
</v>
      </c>
      <c r="BY9" t="str">
        <f t="shared" si="2"/>
        <v xml:space="preserve">INSERT INTO SC_SystemeProduits(RefDimension,NomSysteme,typePresta,ligne,Quantite,formule,cte1,DateModif) values (7,'FV8','MATIERE',297,null,'4*CTE1','PERIMETRE',now());
</v>
      </c>
      <c r="CB9" t="str">
        <f t="shared" si="2"/>
        <v xml:space="preserve">INSERT INTO SC_SystemeProduits(RefDimension,NomSysteme,typePresta,ligne,Quantite,formule,cte1,DateModif) values (8,'FV8','MATIERE',297,null,'4*CTE1','PERIMETRE',now());
</v>
      </c>
      <c r="CE9" t="str">
        <f t="shared" si="2"/>
        <v xml:space="preserve">INSERT INTO SC_SystemeProduits(RefDimension,NomSysteme,typePresta,ligne,Quantite,formule,cte1,DateModif) values (9,'FV8','MATIERE',297,null,'4*CTE1','PERIMETRE',now());
</v>
      </c>
      <c r="CH9" t="str">
        <f t="shared" si="2"/>
        <v xml:space="preserve">INSERT INTO SC_SystemeProduits(RefDimension,NomSysteme,typePresta,ligne,Quantite,formule,cte1,DateModif) values (10,'FV8','MATIERE',297,null,'4*CTE1','PERIMETRE',now());
</v>
      </c>
      <c r="CK9" t="str">
        <f t="shared" si="2"/>
        <v xml:space="preserve">INSERT INTO SC_SystemeProduits(RefDimension,NomSysteme,typePresta,ligne,Quantite,formule,cte1,DateModif) values (11,'FV8','MATIERE',297,null,'4*CTE1','PERIMETRE',now());
</v>
      </c>
      <c r="CN9" t="str">
        <f t="shared" si="2"/>
        <v xml:space="preserve">INSERT INTO SC_SystemeProduits(RefDimension,NomSysteme,typePresta,ligne,Quantite,formule,cte1,DateModif) values (12,'FV8','MATIERE',297,null,'4*CTE1','PERIMETRE',now());
</v>
      </c>
      <c r="CQ9" t="str">
        <f t="shared" si="2"/>
        <v xml:space="preserve">INSERT INTO SC_SystemeProduits(RefDimension,NomSysteme,typePresta,ligne,Quantite,formule,cte1,DateModif) values (13,'FV8','MATIERE',297,null,'4*CTE1','PERIMETRE',now());
</v>
      </c>
      <c r="CT9" t="str">
        <f t="shared" si="2"/>
        <v xml:space="preserve">INSERT INTO SC_SystemeProduits(RefDimension,NomSysteme,typePresta,ligne,Quantite,formule,cte1,DateModif) values (14,'FV8','MATIERE',297,null,'4*CTE1','PERIMETRE',now());
</v>
      </c>
      <c r="CW9" t="str">
        <f t="shared" si="2"/>
        <v xml:space="preserve">INSERT INTO SC_SystemeProduits(RefDimension,NomSysteme,typePresta,ligne,Quantite,formule,cte1,DateModif) values (15,'FV8','MATIERE',297,null,'4*CTE1','PERIMETRE',now());
</v>
      </c>
      <c r="CZ9" t="str">
        <f t="shared" si="2"/>
        <v xml:space="preserve">INSERT INTO SC_SystemeProduits(RefDimension,NomSysteme,typePresta,ligne,Quantite,formule,cte1,DateModif) values (16,'FV8','MATIERE',297,null,'4*CTE1','PERIMETRE',now());
</v>
      </c>
      <c r="DC9" t="str">
        <f t="shared" si="2"/>
        <v xml:space="preserve">INSERT INTO SC_SystemeProduits(RefDimension,NomSysteme,typePresta,ligne,Quantite,formule,cte1,DateModif) values (17,'FV8','MATIERE',297,null,'4*CTE1','PERIMETRE',now());
</v>
      </c>
      <c r="DF9" t="str">
        <f t="shared" si="2"/>
        <v xml:space="preserve">INSERT INTO SC_SystemeProduits(RefDimension,NomSysteme,typePresta,ligne,Quantite,formule,cte1,DateModif) values (18,'FV8','MATIERE',297,null,'4*CTE1','PERIMETRE',now());
</v>
      </c>
    </row>
    <row r="10" spans="1:112" x14ac:dyDescent="0.25">
      <c r="BG10" t="str">
        <f t="shared" si="3"/>
        <v/>
      </c>
      <c r="BH10"/>
      <c r="BI10"/>
      <c r="BJ10" t="str">
        <f t="shared" si="2"/>
        <v/>
      </c>
      <c r="BK10"/>
      <c r="BL10"/>
      <c r="BM10" t="str">
        <f t="shared" si="2"/>
        <v/>
      </c>
      <c r="BP10" t="str">
        <f t="shared" si="2"/>
        <v/>
      </c>
      <c r="BS10" t="str">
        <f t="shared" si="2"/>
        <v/>
      </c>
      <c r="BV10" t="str">
        <f t="shared" si="2"/>
        <v/>
      </c>
      <c r="BY10" t="str">
        <f t="shared" si="2"/>
        <v/>
      </c>
      <c r="CB10" t="str">
        <f t="shared" si="2"/>
        <v/>
      </c>
      <c r="CE10" t="str">
        <f t="shared" si="2"/>
        <v/>
      </c>
      <c r="CH10" t="str">
        <f t="shared" si="2"/>
        <v/>
      </c>
      <c r="CK10" t="str">
        <f t="shared" si="2"/>
        <v/>
      </c>
      <c r="CN10" t="str">
        <f t="shared" si="2"/>
        <v/>
      </c>
      <c r="CQ10" t="str">
        <f t="shared" si="2"/>
        <v/>
      </c>
      <c r="CT10" t="str">
        <f t="shared" si="2"/>
        <v/>
      </c>
      <c r="CW10" t="str">
        <f t="shared" si="2"/>
        <v/>
      </c>
      <c r="CZ10" t="str">
        <f t="shared" ref="CZ10:CZ14" si="4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/>
      </c>
      <c r="DC10" t="str">
        <f t="shared" ref="DC10:DC14" si="5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/>
      </c>
      <c r="DF10" t="str">
        <f t="shared" ref="DF10:DF14" si="6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/>
      </c>
    </row>
    <row r="11" spans="1:112" x14ac:dyDescent="0.25">
      <c r="A11" s="12">
        <f>VLOOKUP($C11,[1]ATELIER!$A$2:$K$291,11,0)</f>
        <v>14</v>
      </c>
      <c r="B11" t="s">
        <v>298</v>
      </c>
      <c r="C11" t="s">
        <v>32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3"/>
        <v xml:space="preserve">INSERT INTO SC_SystemeProduits(RefDimension,NomSysteme,typePresta,ligne,Quantite,formule,cte1,DateModif) values (1,'FV8','MOA',14,4,null,null,now());
</v>
      </c>
      <c r="BH11"/>
      <c r="BI11"/>
      <c r="BJ11" t="str">
        <f t="shared" ref="BJ11:BJ14" si="7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(2,'FV8','MOA',14,4,null,null,now());
</v>
      </c>
      <c r="BK11"/>
      <c r="BL11"/>
      <c r="BM11" t="str">
        <f t="shared" ref="BM11:BM14" si="8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(3,'FV8','MOA',14,4,null,null,now());
</v>
      </c>
      <c r="BP11" t="str">
        <f t="shared" ref="BP11:BP14" si="9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(4,'FV8','MOA',14,4,null,null,now());
</v>
      </c>
      <c r="BS11" t="str">
        <f t="shared" ref="BS11:BS14" si="10">IF(AND(Q11="",R11=""),"",SUBSTITUTE(SUBSTITUTE(SUBSTITUTE(SUBSTITUTE(SUBSTITUTE(SUBSTITUTE(SUBSTITUTE($BG$1,"#SYSTEME#",$A$1),"#DIM#",Q$1),"#TYPE#",$B11),"#LIGNE#",$A11),"#Q#",IF(R11="",SUBSTITUTE(Q11,",","."),"null")),"#FORMULE#",IF(R11="","null",CONCATENATE("'",R11,"'"))),"#CTE#",IF(S11="","null",CONCATENATE("'",S11,"'"))))</f>
        <v xml:space="preserve">INSERT INTO SC_SystemeProduits(RefDimension,NomSysteme,typePresta,ligne,Quantite,formule,cte1,DateModif) values (5,'FV8','MOA',14,4,null,null,now());
</v>
      </c>
      <c r="BV11" t="str">
        <f t="shared" ref="BV11:BV14" si="11">IF(AND(T11="",U11=""),"",SUBSTITUTE(SUBSTITUTE(SUBSTITUTE(SUBSTITUTE(SUBSTITUTE(SUBSTITUTE(SUBSTITUTE($BG$1,"#SYSTEME#",$A$1),"#DIM#",T$1),"#TYPE#",$B11),"#LIGNE#",$A11),"#Q#",IF(U11="",SUBSTITUTE(T11,",","."),"null")),"#FORMULE#",IF(U11="","null",CONCATENATE("'",U11,"'"))),"#CTE#",IF(V11="","null",CONCATENATE("'",V11,"'"))))</f>
        <v xml:space="preserve">INSERT INTO SC_SystemeProduits(RefDimension,NomSysteme,typePresta,ligne,Quantite,formule,cte1,DateModif) values (6,'FV8','MOA',14,4,null,null,now());
</v>
      </c>
      <c r="BY11" t="str">
        <f t="shared" ref="BY11:BY14" si="12">IF(AND(W11="",X11=""),"",SUBSTITUTE(SUBSTITUTE(SUBSTITUTE(SUBSTITUTE(SUBSTITUTE(SUBSTITUTE(SUBSTITUTE($BG$1,"#SYSTEME#",$A$1),"#DIM#",W$1),"#TYPE#",$B11),"#LIGNE#",$A11),"#Q#",IF(X11="",SUBSTITUTE(W11,",","."),"null")),"#FORMULE#",IF(X11="","null",CONCATENATE("'",X11,"'"))),"#CTE#",IF(Y11="","null",CONCATENATE("'",Y11,"'"))))</f>
        <v xml:space="preserve">INSERT INTO SC_SystemeProduits(RefDimension,NomSysteme,typePresta,ligne,Quantite,formule,cte1,DateModif) values (7,'FV8','MOA',14,4,null,null,now());
</v>
      </c>
      <c r="CB11" t="str">
        <f t="shared" ref="CB11:CB14" si="13">IF(AND(Z11="",AA11=""),"",SUBSTITUTE(SUBSTITUTE(SUBSTITUTE(SUBSTITUTE(SUBSTITUTE(SUBSTITUTE(SUBSTITUTE($BG$1,"#SYSTEME#",$A$1),"#DIM#",Z$1),"#TYPE#",$B11),"#LIGNE#",$A11),"#Q#",IF(AA11="",SUBSTITUTE(Z11,",","."),"null")),"#FORMULE#",IF(AA11="","null",CONCATENATE("'",AA11,"'"))),"#CTE#",IF(AB11="","null",CONCATENATE("'",AB11,"'"))))</f>
        <v xml:space="preserve">INSERT INTO SC_SystemeProduits(RefDimension,NomSysteme,typePresta,ligne,Quantite,formule,cte1,DateModif) values (8,'FV8','MOA',14,4,null,null,now());
</v>
      </c>
      <c r="CE11" t="str">
        <f t="shared" ref="CE11:CE14" si="14">IF(AND(AC11="",AD11=""),"",SUBSTITUTE(SUBSTITUTE(SUBSTITUTE(SUBSTITUTE(SUBSTITUTE(SUBSTITUTE(SUBSTITUTE($BG$1,"#SYSTEME#",$A$1),"#DIM#",AC$1),"#TYPE#",$B11),"#LIGNE#",$A11),"#Q#",IF(AD11="",SUBSTITUTE(AC11,",","."),"null")),"#FORMULE#",IF(AD11="","null",CONCATENATE("'",AD11,"'"))),"#CTE#",IF(AE11="","null",CONCATENATE("'",AE11,"'"))))</f>
        <v xml:space="preserve">INSERT INTO SC_SystemeProduits(RefDimension,NomSysteme,typePresta,ligne,Quantite,formule,cte1,DateModif) values (9,'FV8','MOA',14,4,null,null,now());
</v>
      </c>
      <c r="CH11" t="str">
        <f t="shared" ref="CH11:CH14" si="15">IF(AND(AF11="",AG11=""),"",SUBSTITUTE(SUBSTITUTE(SUBSTITUTE(SUBSTITUTE(SUBSTITUTE(SUBSTITUTE(SUBSTITUTE($BG$1,"#SYSTEME#",$A$1),"#DIM#",AF$1),"#TYPE#",$B11),"#LIGNE#",$A11),"#Q#",IF(AG11="",SUBSTITUTE(AF11,",","."),"null")),"#FORMULE#",IF(AG11="","null",CONCATENATE("'",AG11,"'"))),"#CTE#",IF(AH11="","null",CONCATENATE("'",AH11,"'"))))</f>
        <v xml:space="preserve">INSERT INTO SC_SystemeProduits(RefDimension,NomSysteme,typePresta,ligne,Quantite,formule,cte1,DateModif) values (10,'FV8','MOA',14,4,null,null,now());
</v>
      </c>
      <c r="CK11" t="str">
        <f t="shared" ref="CK11:CK14" si="16">IF(AND(AI11="",AJ11=""),"",SUBSTITUTE(SUBSTITUTE(SUBSTITUTE(SUBSTITUTE(SUBSTITUTE(SUBSTITUTE(SUBSTITUTE($BG$1,"#SYSTEME#",$A$1),"#DIM#",AI$1),"#TYPE#",$B11),"#LIGNE#",$A11),"#Q#",IF(AJ11="",SUBSTITUTE(AI11,",","."),"null")),"#FORMULE#",IF(AJ11="","null",CONCATENATE("'",AJ11,"'"))),"#CTE#",IF(AK11="","null",CONCATENATE("'",AK11,"'"))))</f>
        <v xml:space="preserve">INSERT INTO SC_SystemeProduits(RefDimension,NomSysteme,typePresta,ligne,Quantite,formule,cte1,DateModif) values (11,'FV8','MOA',14,4,null,null,now());
</v>
      </c>
      <c r="CN11" t="str">
        <f t="shared" ref="CN11:CN14" si="17">IF(AND(AL11="",AM11=""),"",SUBSTITUTE(SUBSTITUTE(SUBSTITUTE(SUBSTITUTE(SUBSTITUTE(SUBSTITUTE(SUBSTITUTE($BG$1,"#SYSTEME#",$A$1),"#DIM#",AL$1),"#TYPE#",$B11),"#LIGNE#",$A11),"#Q#",IF(AM11="",SUBSTITUTE(AL11,",","."),"null")),"#FORMULE#",IF(AM11="","null",CONCATENATE("'",AM11,"'"))),"#CTE#",IF(AN11="","null",CONCATENATE("'",AN11,"'"))))</f>
        <v xml:space="preserve">INSERT INTO SC_SystemeProduits(RefDimension,NomSysteme,typePresta,ligne,Quantite,formule,cte1,DateModif) values (12,'FV8','MOA',14,4,null,null,now());
</v>
      </c>
      <c r="CQ11" t="str">
        <f t="shared" ref="CQ11:CQ14" si="18">IF(AND(AO11="",AP11=""),"",SUBSTITUTE(SUBSTITUTE(SUBSTITUTE(SUBSTITUTE(SUBSTITUTE(SUBSTITUTE(SUBSTITUTE($BG$1,"#SYSTEME#",$A$1),"#DIM#",AO$1),"#TYPE#",$B11),"#LIGNE#",$A11),"#Q#",IF(AP11="",SUBSTITUTE(AO11,",","."),"null")),"#FORMULE#",IF(AP11="","null",CONCATENATE("'",AP11,"'"))),"#CTE#",IF(AQ11="","null",CONCATENATE("'",AQ11,"'"))))</f>
        <v xml:space="preserve">INSERT INTO SC_SystemeProduits(RefDimension,NomSysteme,typePresta,ligne,Quantite,formule,cte1,DateModif) values (13,'FV8','MOA',14,4,null,null,now());
</v>
      </c>
      <c r="CT11" t="str">
        <f t="shared" ref="CT11:CT14" si="19">IF(AND(AR11="",AS11=""),"",SUBSTITUTE(SUBSTITUTE(SUBSTITUTE(SUBSTITUTE(SUBSTITUTE(SUBSTITUTE(SUBSTITUTE($BG$1,"#SYSTEME#",$A$1),"#DIM#",AR$1),"#TYPE#",$B11),"#LIGNE#",$A11),"#Q#",IF(AS11="",SUBSTITUTE(AR11,",","."),"null")),"#FORMULE#",IF(AS11="","null",CONCATENATE("'",AS11,"'"))),"#CTE#",IF(AT11="","null",CONCATENATE("'",AT11,"'"))))</f>
        <v xml:space="preserve">INSERT INTO SC_SystemeProduits(RefDimension,NomSysteme,typePresta,ligne,Quantite,formule,cte1,DateModif) values (14,'FV8','MOA',14,4,null,null,now());
</v>
      </c>
      <c r="CW11" t="str">
        <f t="shared" ref="CW11:CW14" si="20">IF(AND(AU11="",AV11=""),"",SUBSTITUTE(SUBSTITUTE(SUBSTITUTE(SUBSTITUTE(SUBSTITUTE(SUBSTITUTE(SUBSTITUTE($BG$1,"#SYSTEME#",$A$1),"#DIM#",AU$1),"#TYPE#",$B11),"#LIGNE#",$A11),"#Q#",IF(AV11="",SUBSTITUTE(AU11,",","."),"null")),"#FORMULE#",IF(AV11="","null",CONCATENATE("'",AV11,"'"))),"#CTE#",IF(AW11="","null",CONCATENATE("'",AW11,"'"))))</f>
        <v xml:space="preserve">INSERT INTO SC_SystemeProduits(RefDimension,NomSysteme,typePresta,ligne,Quantite,formule,cte1,DateModif) values (15,'FV8','MOA',14,4,null,null,now());
</v>
      </c>
      <c r="CZ11" t="str">
        <f t="shared" si="4"/>
        <v xml:space="preserve">INSERT INTO SC_SystemeProduits(RefDimension,NomSysteme,typePresta,ligne,Quantite,formule,cte1,DateModif) values (16,'FV8','MOA',14,4,null,null,now());
</v>
      </c>
      <c r="DC11" t="str">
        <f t="shared" si="5"/>
        <v xml:space="preserve">INSERT INTO SC_SystemeProduits(RefDimension,NomSysteme,typePresta,ligne,Quantite,formule,cte1,DateModif) values (17,'FV8','MOA',14,4,null,null,now());
</v>
      </c>
      <c r="DF11" t="str">
        <f t="shared" si="6"/>
        <v xml:space="preserve">INSERT INTO SC_SystemeProduits(RefDimension,NomSysteme,typePresta,ligne,Quantite,formule,cte1,DateModif) values (18,'FV8','MOA',14,4,null,null,now());
</v>
      </c>
    </row>
    <row r="12" spans="1:112" x14ac:dyDescent="0.25">
      <c r="A12" s="12">
        <f>VLOOKUP($C12,[1]ATELIER!$A$2:$K$291,11,0)</f>
        <v>16</v>
      </c>
      <c r="B12" t="s">
        <v>298</v>
      </c>
      <c r="C12" t="s">
        <v>33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3"/>
        <v xml:space="preserve">INSERT INTO SC_SystemeProduits(RefDimension,NomSysteme,typePresta,ligne,Quantite,formule,cte1,DateModif) values (1,'FV8','MOA',16,4,null,null,now());
</v>
      </c>
      <c r="BH12"/>
      <c r="BI12"/>
      <c r="BJ12" t="str">
        <f t="shared" si="7"/>
        <v xml:space="preserve">INSERT INTO SC_SystemeProduits(RefDimension,NomSysteme,typePresta,ligne,Quantite,formule,cte1,DateModif) values (2,'FV8','MOA',16,4,null,null,now());
</v>
      </c>
      <c r="BK12"/>
      <c r="BL12"/>
      <c r="BM12" t="str">
        <f t="shared" si="8"/>
        <v xml:space="preserve">INSERT INTO SC_SystemeProduits(RefDimension,NomSysteme,typePresta,ligne,Quantite,formule,cte1,DateModif) values (3,'FV8','MOA',16,4,null,null,now());
</v>
      </c>
      <c r="BP12" t="str">
        <f t="shared" si="9"/>
        <v xml:space="preserve">INSERT INTO SC_SystemeProduits(RefDimension,NomSysteme,typePresta,ligne,Quantite,formule,cte1,DateModif) values (4,'FV8','MOA',16,4,null,null,now());
</v>
      </c>
      <c r="BS12" t="str">
        <f t="shared" si="10"/>
        <v xml:space="preserve">INSERT INTO SC_SystemeProduits(RefDimension,NomSysteme,typePresta,ligne,Quantite,formule,cte1,DateModif) values (5,'FV8','MOA',16,4,null,null,now());
</v>
      </c>
      <c r="BV12" t="str">
        <f t="shared" si="11"/>
        <v xml:space="preserve">INSERT INTO SC_SystemeProduits(RefDimension,NomSysteme,typePresta,ligne,Quantite,formule,cte1,DateModif) values (6,'FV8','MOA',16,4,null,null,now());
</v>
      </c>
      <c r="BY12" t="str">
        <f t="shared" si="12"/>
        <v xml:space="preserve">INSERT INTO SC_SystemeProduits(RefDimension,NomSysteme,typePresta,ligne,Quantite,formule,cte1,DateModif) values (7,'FV8','MOA',16,4,null,null,now());
</v>
      </c>
      <c r="CB12" t="str">
        <f t="shared" si="13"/>
        <v xml:space="preserve">INSERT INTO SC_SystemeProduits(RefDimension,NomSysteme,typePresta,ligne,Quantite,formule,cte1,DateModif) values (8,'FV8','MOA',16,4,null,null,now());
</v>
      </c>
      <c r="CE12" t="str">
        <f t="shared" si="14"/>
        <v xml:space="preserve">INSERT INTO SC_SystemeProduits(RefDimension,NomSysteme,typePresta,ligne,Quantite,formule,cte1,DateModif) values (9,'FV8','MOA',16,4,null,null,now());
</v>
      </c>
      <c r="CH12" t="str">
        <f t="shared" si="15"/>
        <v xml:space="preserve">INSERT INTO SC_SystemeProduits(RefDimension,NomSysteme,typePresta,ligne,Quantite,formule,cte1,DateModif) values (10,'FV8','MOA',16,4,null,null,now());
</v>
      </c>
      <c r="CK12" t="str">
        <f t="shared" si="16"/>
        <v xml:space="preserve">INSERT INTO SC_SystemeProduits(RefDimension,NomSysteme,typePresta,ligne,Quantite,formule,cte1,DateModif) values (11,'FV8','MOA',16,4,null,null,now());
</v>
      </c>
      <c r="CN12" t="str">
        <f t="shared" si="17"/>
        <v xml:space="preserve">INSERT INTO SC_SystemeProduits(RefDimension,NomSysteme,typePresta,ligne,Quantite,formule,cte1,DateModif) values (12,'FV8','MOA',16,4,null,null,now());
</v>
      </c>
      <c r="CQ12" t="str">
        <f t="shared" si="18"/>
        <v xml:space="preserve">INSERT INTO SC_SystemeProduits(RefDimension,NomSysteme,typePresta,ligne,Quantite,formule,cte1,DateModif) values (13,'FV8','MOA',16,4,null,null,now());
</v>
      </c>
      <c r="CT12" t="str">
        <f t="shared" si="19"/>
        <v xml:space="preserve">INSERT INTO SC_SystemeProduits(RefDimension,NomSysteme,typePresta,ligne,Quantite,formule,cte1,DateModif) values (14,'FV8','MOA',16,4,null,null,now());
</v>
      </c>
      <c r="CW12" t="str">
        <f t="shared" si="20"/>
        <v xml:space="preserve">INSERT INTO SC_SystemeProduits(RefDimension,NomSysteme,typePresta,ligne,Quantite,formule,cte1,DateModif) values (15,'FV8','MOA',16,4,null,null,now());
</v>
      </c>
      <c r="CZ12" t="str">
        <f t="shared" si="4"/>
        <v xml:space="preserve">INSERT INTO SC_SystemeProduits(RefDimension,NomSysteme,typePresta,ligne,Quantite,formule,cte1,DateModif) values (16,'FV8','MOA',16,4,null,null,now());
</v>
      </c>
      <c r="DC12" t="str">
        <f t="shared" si="5"/>
        <v xml:space="preserve">INSERT INTO SC_SystemeProduits(RefDimension,NomSysteme,typePresta,ligne,Quantite,formule,cte1,DateModif) values (17,'FV8','MOA',16,4,null,null,now());
</v>
      </c>
      <c r="DF12" t="str">
        <f t="shared" si="6"/>
        <v xml:space="preserve">INSERT INTO SC_SystemeProduits(RefDimension,NomSysteme,typePresta,ligne,Quantite,formule,cte1,DateModif) values (18,'FV8','MOA',16,4,null,null,now());
</v>
      </c>
    </row>
    <row r="13" spans="1:112" x14ac:dyDescent="0.25">
      <c r="A13" s="12">
        <f>VLOOKUP($C13,[1]ATELIER!$A$2:$K$291,11,0)</f>
        <v>9</v>
      </c>
      <c r="B13" t="s">
        <v>298</v>
      </c>
      <c r="C13" t="s">
        <v>22</v>
      </c>
      <c r="D13" t="s">
        <v>8</v>
      </c>
      <c r="E13">
        <v>4.270833333333333</v>
      </c>
      <c r="F13" s="14" t="s">
        <v>700</v>
      </c>
      <c r="G13" s="14" t="s">
        <v>632</v>
      </c>
      <c r="H13">
        <v>5.2083333333333339</v>
      </c>
      <c r="I13" s="14" t="s">
        <v>700</v>
      </c>
      <c r="J13" s="14" t="s">
        <v>632</v>
      </c>
      <c r="K13">
        <v>6.25</v>
      </c>
      <c r="L13" s="14" t="s">
        <v>700</v>
      </c>
      <c r="M13" s="14" t="s">
        <v>632</v>
      </c>
      <c r="N13">
        <v>6.7708333333333339</v>
      </c>
      <c r="O13" s="14" t="s">
        <v>700</v>
      </c>
      <c r="P13" s="14" t="s">
        <v>632</v>
      </c>
      <c r="Q13">
        <v>7.291666666666667</v>
      </c>
      <c r="R13" s="14" t="s">
        <v>700</v>
      </c>
      <c r="S13" s="14" t="s">
        <v>632</v>
      </c>
      <c r="T13">
        <v>7.8125</v>
      </c>
      <c r="U13" s="14" t="s">
        <v>700</v>
      </c>
      <c r="V13" s="14" t="s">
        <v>632</v>
      </c>
      <c r="W13">
        <v>8.3333333333333339</v>
      </c>
      <c r="X13" s="14" t="s">
        <v>700</v>
      </c>
      <c r="Y13" s="14" t="s">
        <v>632</v>
      </c>
      <c r="Z13">
        <v>8.8541666666666679</v>
      </c>
      <c r="AA13" s="14" t="s">
        <v>700</v>
      </c>
      <c r="AB13" s="14" t="s">
        <v>632</v>
      </c>
      <c r="AC13">
        <v>9.375</v>
      </c>
      <c r="AD13" s="14" t="s">
        <v>700</v>
      </c>
      <c r="AE13" s="14" t="s">
        <v>632</v>
      </c>
      <c r="AF13">
        <v>10.416666666666668</v>
      </c>
      <c r="AG13" s="14" t="s">
        <v>700</v>
      </c>
      <c r="AH13" s="14" t="s">
        <v>632</v>
      </c>
      <c r="AI13">
        <v>11.458333333333334</v>
      </c>
      <c r="AJ13" s="14" t="s">
        <v>700</v>
      </c>
      <c r="AK13" s="14" t="s">
        <v>632</v>
      </c>
      <c r="AL13">
        <v>11.979166666666668</v>
      </c>
      <c r="AM13" s="14" t="s">
        <v>700</v>
      </c>
      <c r="AN13" s="14" t="s">
        <v>632</v>
      </c>
      <c r="AO13">
        <v>11.458333333333334</v>
      </c>
      <c r="AP13" s="14" t="s">
        <v>700</v>
      </c>
      <c r="AQ13" s="14" t="s">
        <v>632</v>
      </c>
      <c r="AR13">
        <v>12.5</v>
      </c>
      <c r="AS13" s="14" t="s">
        <v>700</v>
      </c>
      <c r="AT13" s="14" t="s">
        <v>632</v>
      </c>
      <c r="AU13">
        <v>13.020833333333334</v>
      </c>
      <c r="AV13" s="14" t="s">
        <v>700</v>
      </c>
      <c r="AW13" s="14" t="s">
        <v>632</v>
      </c>
      <c r="AX13">
        <v>13.541666666666668</v>
      </c>
      <c r="AY13" s="14" t="s">
        <v>700</v>
      </c>
      <c r="AZ13" s="14" t="s">
        <v>632</v>
      </c>
      <c r="BA13">
        <v>14.583333333333334</v>
      </c>
      <c r="BB13" s="14" t="s">
        <v>700</v>
      </c>
      <c r="BC13" s="14" t="s">
        <v>632</v>
      </c>
      <c r="BD13">
        <v>13.541666666666668</v>
      </c>
      <c r="BE13" s="14" t="s">
        <v>700</v>
      </c>
      <c r="BF13" s="14" t="s">
        <v>632</v>
      </c>
      <c r="BG13" t="str">
        <f t="shared" si="3"/>
        <v xml:space="preserve">INSERT INTO SC_SystemeProduits(RefDimension,NomSysteme,typePresta,ligne,Quantite,formule,cte1,DateModif) values (1,'FV8','MOA',9,null,'CTE1/1.92','PERIMETRE',now());
</v>
      </c>
      <c r="BH13"/>
      <c r="BI13"/>
      <c r="BJ13" t="str">
        <f t="shared" si="7"/>
        <v xml:space="preserve">INSERT INTO SC_SystemeProduits(RefDimension,NomSysteme,typePresta,ligne,Quantite,formule,cte1,DateModif) values (2,'FV8','MOA',9,null,'CTE1/1.92','PERIMETRE',now());
</v>
      </c>
      <c r="BK13"/>
      <c r="BL13"/>
      <c r="BM13" t="str">
        <f t="shared" si="8"/>
        <v xml:space="preserve">INSERT INTO SC_SystemeProduits(RefDimension,NomSysteme,typePresta,ligne,Quantite,formule,cte1,DateModif) values (3,'FV8','MOA',9,null,'CTE1/1.92','PERIMETRE',now());
</v>
      </c>
      <c r="BP13" t="str">
        <f t="shared" si="9"/>
        <v xml:space="preserve">INSERT INTO SC_SystemeProduits(RefDimension,NomSysteme,typePresta,ligne,Quantite,formule,cte1,DateModif) values (4,'FV8','MOA',9,null,'CTE1/1.92','PERIMETRE',now());
</v>
      </c>
      <c r="BS13" t="str">
        <f t="shared" si="10"/>
        <v xml:space="preserve">INSERT INTO SC_SystemeProduits(RefDimension,NomSysteme,typePresta,ligne,Quantite,formule,cte1,DateModif) values (5,'FV8','MOA',9,null,'CTE1/1.92','PERIMETRE',now());
</v>
      </c>
      <c r="BV13" t="str">
        <f t="shared" si="11"/>
        <v xml:space="preserve">INSERT INTO SC_SystemeProduits(RefDimension,NomSysteme,typePresta,ligne,Quantite,formule,cte1,DateModif) values (6,'FV8','MOA',9,null,'CTE1/1.92','PERIMETRE',now());
</v>
      </c>
      <c r="BY13" t="str">
        <f t="shared" si="12"/>
        <v xml:space="preserve">INSERT INTO SC_SystemeProduits(RefDimension,NomSysteme,typePresta,ligne,Quantite,formule,cte1,DateModif) values (7,'FV8','MOA',9,null,'CTE1/1.92','PERIMETRE',now());
</v>
      </c>
      <c r="CB13" t="str">
        <f t="shared" si="13"/>
        <v xml:space="preserve">INSERT INTO SC_SystemeProduits(RefDimension,NomSysteme,typePresta,ligne,Quantite,formule,cte1,DateModif) values (8,'FV8','MOA',9,null,'CTE1/1.92','PERIMETRE',now());
</v>
      </c>
      <c r="CE13" t="str">
        <f t="shared" si="14"/>
        <v xml:space="preserve">INSERT INTO SC_SystemeProduits(RefDimension,NomSysteme,typePresta,ligne,Quantite,formule,cte1,DateModif) values (9,'FV8','MOA',9,null,'CTE1/1.92','PERIMETRE',now());
</v>
      </c>
      <c r="CH13" t="str">
        <f t="shared" si="15"/>
        <v xml:space="preserve">INSERT INTO SC_SystemeProduits(RefDimension,NomSysteme,typePresta,ligne,Quantite,formule,cte1,DateModif) values (10,'FV8','MOA',9,null,'CTE1/1.92','PERIMETRE',now());
</v>
      </c>
      <c r="CK13" t="str">
        <f t="shared" si="16"/>
        <v xml:space="preserve">INSERT INTO SC_SystemeProduits(RefDimension,NomSysteme,typePresta,ligne,Quantite,formule,cte1,DateModif) values (11,'FV8','MOA',9,null,'CTE1/1.92','PERIMETRE',now());
</v>
      </c>
      <c r="CN13" t="str">
        <f t="shared" si="17"/>
        <v xml:space="preserve">INSERT INTO SC_SystemeProduits(RefDimension,NomSysteme,typePresta,ligne,Quantite,formule,cte1,DateModif) values (12,'FV8','MOA',9,null,'CTE1/1.92','PERIMETRE',now());
</v>
      </c>
      <c r="CQ13" t="str">
        <f t="shared" si="18"/>
        <v xml:space="preserve">INSERT INTO SC_SystemeProduits(RefDimension,NomSysteme,typePresta,ligne,Quantite,formule,cte1,DateModif) values (13,'FV8','MOA',9,null,'CTE1/1.92','PERIMETRE',now());
</v>
      </c>
      <c r="CT13" t="str">
        <f t="shared" si="19"/>
        <v xml:space="preserve">INSERT INTO SC_SystemeProduits(RefDimension,NomSysteme,typePresta,ligne,Quantite,formule,cte1,DateModif) values (14,'FV8','MOA',9,null,'CTE1/1.92','PERIMETRE',now());
</v>
      </c>
      <c r="CW13" t="str">
        <f t="shared" si="20"/>
        <v xml:space="preserve">INSERT INTO SC_SystemeProduits(RefDimension,NomSysteme,typePresta,ligne,Quantite,formule,cte1,DateModif) values (15,'FV8','MOA',9,null,'CTE1/1.92','PERIMETRE',now());
</v>
      </c>
      <c r="CZ13" t="str">
        <f t="shared" si="4"/>
        <v xml:space="preserve">INSERT INTO SC_SystemeProduits(RefDimension,NomSysteme,typePresta,ligne,Quantite,formule,cte1,DateModif) values (16,'FV8','MOA',9,null,'CTE1/1.92','PERIMETRE',now());
</v>
      </c>
      <c r="DC13" t="str">
        <f t="shared" si="5"/>
        <v xml:space="preserve">INSERT INTO SC_SystemeProduits(RefDimension,NomSysteme,typePresta,ligne,Quantite,formule,cte1,DateModif) values (17,'FV8','MOA',9,null,'CTE1/1.92','PERIMETRE',now());
</v>
      </c>
      <c r="DF13" t="str">
        <f t="shared" si="6"/>
        <v xml:space="preserve">INSERT INTO SC_SystemeProduits(RefDimension,NomSysteme,typePresta,ligne,Quantite,formule,cte1,DateModif) values (18,'FV8','MOA',9,null,'CTE1/1.92','PERIMETRE',now());
</v>
      </c>
    </row>
    <row r="14" spans="1:112" x14ac:dyDescent="0.25">
      <c r="A14" s="12">
        <f>VLOOKUP($C14,[1]ATELIER!$A$2:$K$291,11,0)</f>
        <v>11</v>
      </c>
      <c r="B14" t="s">
        <v>298</v>
      </c>
      <c r="C14" t="s">
        <v>26</v>
      </c>
      <c r="D14" t="s">
        <v>8</v>
      </c>
      <c r="E14">
        <v>17.083333333333332</v>
      </c>
      <c r="F14" s="14" t="s">
        <v>701</v>
      </c>
      <c r="G14" s="14" t="s">
        <v>632</v>
      </c>
      <c r="H14">
        <v>20.833333333333336</v>
      </c>
      <c r="I14" s="14" t="s">
        <v>701</v>
      </c>
      <c r="J14" s="14" t="s">
        <v>632</v>
      </c>
      <c r="K14">
        <v>25</v>
      </c>
      <c r="L14" s="14" t="s">
        <v>701</v>
      </c>
      <c r="M14" s="14" t="s">
        <v>632</v>
      </c>
      <c r="N14">
        <v>27.083333333333336</v>
      </c>
      <c r="O14" s="14" t="s">
        <v>701</v>
      </c>
      <c r="P14" s="14" t="s">
        <v>632</v>
      </c>
      <c r="Q14">
        <v>29.166666666666668</v>
      </c>
      <c r="R14" s="14" t="s">
        <v>701</v>
      </c>
      <c r="S14" s="14" t="s">
        <v>632</v>
      </c>
      <c r="T14">
        <v>31.25</v>
      </c>
      <c r="U14" s="14" t="s">
        <v>701</v>
      </c>
      <c r="V14" s="14" t="s">
        <v>632</v>
      </c>
      <c r="W14">
        <v>33.333333333333336</v>
      </c>
      <c r="X14" s="14" t="s">
        <v>701</v>
      </c>
      <c r="Y14" s="14" t="s">
        <v>632</v>
      </c>
      <c r="Z14">
        <v>35.416666666666671</v>
      </c>
      <c r="AA14" s="14" t="s">
        <v>701</v>
      </c>
      <c r="AB14" s="14" t="s">
        <v>632</v>
      </c>
      <c r="AC14">
        <v>37.5</v>
      </c>
      <c r="AD14" s="14" t="s">
        <v>701</v>
      </c>
      <c r="AE14" s="14" t="s">
        <v>632</v>
      </c>
      <c r="AF14">
        <v>41.666666666666671</v>
      </c>
      <c r="AG14" s="14" t="s">
        <v>701</v>
      </c>
      <c r="AH14" s="14" t="s">
        <v>632</v>
      </c>
      <c r="AI14">
        <v>45.833333333333336</v>
      </c>
      <c r="AJ14" s="14" t="s">
        <v>701</v>
      </c>
      <c r="AK14" s="14" t="s">
        <v>632</v>
      </c>
      <c r="AL14">
        <v>47.916666666666671</v>
      </c>
      <c r="AM14" s="14" t="s">
        <v>701</v>
      </c>
      <c r="AN14" s="14" t="s">
        <v>632</v>
      </c>
      <c r="AO14">
        <v>45.833333333333336</v>
      </c>
      <c r="AP14" s="14" t="s">
        <v>701</v>
      </c>
      <c r="AQ14" s="14" t="s">
        <v>632</v>
      </c>
      <c r="AR14">
        <v>50</v>
      </c>
      <c r="AS14" s="14" t="s">
        <v>701</v>
      </c>
      <c r="AT14" s="14" t="s">
        <v>632</v>
      </c>
      <c r="AU14">
        <v>52.083333333333336</v>
      </c>
      <c r="AV14" s="14" t="s">
        <v>701</v>
      </c>
      <c r="AW14" s="14" t="s">
        <v>632</v>
      </c>
      <c r="AX14">
        <v>54.166666666666671</v>
      </c>
      <c r="AY14" s="14" t="s">
        <v>701</v>
      </c>
      <c r="AZ14" s="14" t="s">
        <v>632</v>
      </c>
      <c r="BA14">
        <v>58.333333333333336</v>
      </c>
      <c r="BB14" s="14" t="s">
        <v>701</v>
      </c>
      <c r="BC14" s="14" t="s">
        <v>632</v>
      </c>
      <c r="BD14">
        <v>54.166666666666671</v>
      </c>
      <c r="BE14" s="14" t="s">
        <v>701</v>
      </c>
      <c r="BF14" s="14" t="s">
        <v>632</v>
      </c>
      <c r="BG14" t="str">
        <f t="shared" si="3"/>
        <v xml:space="preserve">INSERT INTO SC_SystemeProduits(RefDimension,NomSysteme,typePresta,ligne,Quantite,formule,cte1,DateModif) values (1,'FV8','MOA',11,null,'4*CTE1/1.92','PERIMETRE',now());
</v>
      </c>
      <c r="BH14"/>
      <c r="BI14"/>
      <c r="BJ14" t="str">
        <f t="shared" si="7"/>
        <v xml:space="preserve">INSERT INTO SC_SystemeProduits(RefDimension,NomSysteme,typePresta,ligne,Quantite,formule,cte1,DateModif) values (2,'FV8','MOA',11,null,'4*CTE1/1.92','PERIMETRE',now());
</v>
      </c>
      <c r="BK14"/>
      <c r="BL14"/>
      <c r="BM14" t="str">
        <f t="shared" si="8"/>
        <v xml:space="preserve">INSERT INTO SC_SystemeProduits(RefDimension,NomSysteme,typePresta,ligne,Quantite,formule,cte1,DateModif) values (3,'FV8','MOA',11,null,'4*CTE1/1.92','PERIMETRE',now());
</v>
      </c>
      <c r="BP14" t="str">
        <f t="shared" si="9"/>
        <v xml:space="preserve">INSERT INTO SC_SystemeProduits(RefDimension,NomSysteme,typePresta,ligne,Quantite,formule,cte1,DateModif) values (4,'FV8','MOA',11,null,'4*CTE1/1.92','PERIMETRE',now());
</v>
      </c>
      <c r="BS14" t="str">
        <f t="shared" si="10"/>
        <v xml:space="preserve">INSERT INTO SC_SystemeProduits(RefDimension,NomSysteme,typePresta,ligne,Quantite,formule,cte1,DateModif) values (5,'FV8','MOA',11,null,'4*CTE1/1.92','PERIMETRE',now());
</v>
      </c>
      <c r="BV14" t="str">
        <f t="shared" si="11"/>
        <v xml:space="preserve">INSERT INTO SC_SystemeProduits(RefDimension,NomSysteme,typePresta,ligne,Quantite,formule,cte1,DateModif) values (6,'FV8','MOA',11,null,'4*CTE1/1.92','PERIMETRE',now());
</v>
      </c>
      <c r="BY14" t="str">
        <f t="shared" si="12"/>
        <v xml:space="preserve">INSERT INTO SC_SystemeProduits(RefDimension,NomSysteme,typePresta,ligne,Quantite,formule,cte1,DateModif) values (7,'FV8','MOA',11,null,'4*CTE1/1.92','PERIMETRE',now());
</v>
      </c>
      <c r="CB14" t="str">
        <f t="shared" si="13"/>
        <v xml:space="preserve">INSERT INTO SC_SystemeProduits(RefDimension,NomSysteme,typePresta,ligne,Quantite,formule,cte1,DateModif) values (8,'FV8','MOA',11,null,'4*CTE1/1.92','PERIMETRE',now());
</v>
      </c>
      <c r="CE14" t="str">
        <f t="shared" si="14"/>
        <v xml:space="preserve">INSERT INTO SC_SystemeProduits(RefDimension,NomSysteme,typePresta,ligne,Quantite,formule,cte1,DateModif) values (9,'FV8','MOA',11,null,'4*CTE1/1.92','PERIMETRE',now());
</v>
      </c>
      <c r="CH14" t="str">
        <f t="shared" si="15"/>
        <v xml:space="preserve">INSERT INTO SC_SystemeProduits(RefDimension,NomSysteme,typePresta,ligne,Quantite,formule,cte1,DateModif) values (10,'FV8','MOA',11,null,'4*CTE1/1.92','PERIMETRE',now());
</v>
      </c>
      <c r="CK14" t="str">
        <f t="shared" si="16"/>
        <v xml:space="preserve">INSERT INTO SC_SystemeProduits(RefDimension,NomSysteme,typePresta,ligne,Quantite,formule,cte1,DateModif) values (11,'FV8','MOA',11,null,'4*CTE1/1.92','PERIMETRE',now());
</v>
      </c>
      <c r="CN14" t="str">
        <f t="shared" si="17"/>
        <v xml:space="preserve">INSERT INTO SC_SystemeProduits(RefDimension,NomSysteme,typePresta,ligne,Quantite,formule,cte1,DateModif) values (12,'FV8','MOA',11,null,'4*CTE1/1.92','PERIMETRE',now());
</v>
      </c>
      <c r="CQ14" t="str">
        <f t="shared" si="18"/>
        <v xml:space="preserve">INSERT INTO SC_SystemeProduits(RefDimension,NomSysteme,typePresta,ligne,Quantite,formule,cte1,DateModif) values (13,'FV8','MOA',11,null,'4*CTE1/1.92','PERIMETRE',now());
</v>
      </c>
      <c r="CT14" t="str">
        <f t="shared" si="19"/>
        <v xml:space="preserve">INSERT INTO SC_SystemeProduits(RefDimension,NomSysteme,typePresta,ligne,Quantite,formule,cte1,DateModif) values (14,'FV8','MOA',11,null,'4*CTE1/1.92','PERIMETRE',now());
</v>
      </c>
      <c r="CW14" t="str">
        <f t="shared" si="20"/>
        <v xml:space="preserve">INSERT INTO SC_SystemeProduits(RefDimension,NomSysteme,typePresta,ligne,Quantite,formule,cte1,DateModif) values (15,'FV8','MOA',11,null,'4*CTE1/1.92','PERIMETRE',now());
</v>
      </c>
      <c r="CZ14" t="str">
        <f t="shared" si="4"/>
        <v xml:space="preserve">INSERT INTO SC_SystemeProduits(RefDimension,NomSysteme,typePresta,ligne,Quantite,formule,cte1,DateModif) values (16,'FV8','MOA',11,null,'4*CTE1/1.92','PERIMETRE',now());
</v>
      </c>
      <c r="DC14" t="str">
        <f t="shared" si="5"/>
        <v xml:space="preserve">INSERT INTO SC_SystemeProduits(RefDimension,NomSysteme,typePresta,ligne,Quantite,formule,cte1,DateModif) values (17,'FV8','MOA',11,null,'4*CTE1/1.92','PERIMETRE',now());
</v>
      </c>
      <c r="DF14" t="str">
        <f t="shared" si="6"/>
        <v xml:space="preserve">INSERT INTO SC_SystemeProduits(RefDimension,NomSysteme,typePresta,ligne,Quantite,formule,cte1,DateModif) values (18,'FV8','MOA',11,null,'4*CTE1/1.92','PERIMETRE',now());
</v>
      </c>
    </row>
    <row r="15" spans="1:112" x14ac:dyDescent="0.25">
      <c r="BH15"/>
      <c r="BI15"/>
      <c r="BK15"/>
      <c r="BL15"/>
    </row>
    <row r="16" spans="1:112" s="20" customFormat="1" x14ac:dyDescent="0.25">
      <c r="A16" s="19">
        <f>VLOOKUP($C16,[1]CHANTIER!$A$2:$K$291,11,0)</f>
        <v>37</v>
      </c>
      <c r="B16" s="20" t="s">
        <v>299</v>
      </c>
      <c r="C16" s="20" t="s">
        <v>138</v>
      </c>
      <c r="D16" s="20" t="s">
        <v>42</v>
      </c>
      <c r="E16" s="20">
        <v>12.54</v>
      </c>
      <c r="F16" s="21" t="s">
        <v>702</v>
      </c>
      <c r="G16" s="21" t="s">
        <v>632</v>
      </c>
      <c r="H16" s="20">
        <v>15.400000000000002</v>
      </c>
      <c r="I16" s="21" t="s">
        <v>702</v>
      </c>
      <c r="J16" s="21" t="s">
        <v>632</v>
      </c>
      <c r="K16" s="20">
        <v>17.600000000000001</v>
      </c>
      <c r="L16" s="21" t="s">
        <v>702</v>
      </c>
      <c r="M16" s="21" t="s">
        <v>632</v>
      </c>
      <c r="N16" s="20">
        <v>19.8</v>
      </c>
      <c r="O16" s="21" t="s">
        <v>702</v>
      </c>
      <c r="P16" s="21" t="s">
        <v>632</v>
      </c>
      <c r="Q16" s="20">
        <v>22</v>
      </c>
      <c r="R16" s="21" t="s">
        <v>702</v>
      </c>
      <c r="S16" s="21" t="s">
        <v>632</v>
      </c>
      <c r="T16" s="20">
        <v>24.200000000000003</v>
      </c>
      <c r="U16" s="21" t="s">
        <v>702</v>
      </c>
      <c r="V16" s="21" t="s">
        <v>632</v>
      </c>
      <c r="W16" s="20">
        <v>26.400000000000002</v>
      </c>
      <c r="X16" s="21" t="s">
        <v>702</v>
      </c>
      <c r="Y16" s="21" t="s">
        <v>632</v>
      </c>
      <c r="Z16" s="20">
        <v>27.500000000000004</v>
      </c>
      <c r="AA16" s="21" t="s">
        <v>702</v>
      </c>
      <c r="AB16" s="21" t="s">
        <v>632</v>
      </c>
      <c r="AC16" s="20">
        <v>28.6</v>
      </c>
      <c r="AD16" s="21" t="s">
        <v>702</v>
      </c>
      <c r="AE16" s="21" t="s">
        <v>632</v>
      </c>
      <c r="AF16" s="20">
        <v>30.800000000000004</v>
      </c>
      <c r="AG16" s="21" t="s">
        <v>702</v>
      </c>
      <c r="AH16" s="21" t="s">
        <v>632</v>
      </c>
      <c r="AI16" s="20">
        <v>30.800000000000004</v>
      </c>
      <c r="AJ16" s="21" t="s">
        <v>702</v>
      </c>
      <c r="AK16" s="21" t="s">
        <v>632</v>
      </c>
      <c r="AL16" s="20">
        <v>33</v>
      </c>
      <c r="AM16" s="21" t="s">
        <v>702</v>
      </c>
      <c r="AN16" s="21" t="s">
        <v>632</v>
      </c>
      <c r="AO16" s="20">
        <v>33</v>
      </c>
      <c r="AP16" s="21" t="s">
        <v>702</v>
      </c>
      <c r="AQ16" s="21" t="s">
        <v>632</v>
      </c>
      <c r="AR16" s="20">
        <v>35.200000000000003</v>
      </c>
      <c r="AS16" s="21" t="s">
        <v>702</v>
      </c>
      <c r="AT16" s="21" t="s">
        <v>632</v>
      </c>
      <c r="AU16" s="20">
        <v>37.400000000000006</v>
      </c>
      <c r="AV16" s="21" t="s">
        <v>702</v>
      </c>
      <c r="AW16" s="21" t="s">
        <v>632</v>
      </c>
      <c r="AX16" s="20">
        <v>37.400000000000006</v>
      </c>
      <c r="AY16" s="21" t="s">
        <v>702</v>
      </c>
      <c r="AZ16" s="21" t="s">
        <v>632</v>
      </c>
      <c r="BA16" s="20">
        <v>39.6</v>
      </c>
      <c r="BB16" s="21" t="s">
        <v>702</v>
      </c>
      <c r="BC16" s="21" t="s">
        <v>632</v>
      </c>
      <c r="BD16" s="20">
        <v>39.6</v>
      </c>
      <c r="BE16" s="21" t="s">
        <v>702</v>
      </c>
      <c r="BF16" s="21" t="s">
        <v>632</v>
      </c>
      <c r="BG16" t="str">
        <f>IF(AND(E16="",F16=""),"",SUBSTITUTE(SUBSTITUTE(SUBSTITUTE(SUBSTITUTE(SUBSTITUTE(SUBSTITUTE(SUBSTITUTE($BH$1,"#SYSTEME#",$A$1),"#DIM#",E$1),"#TYPE#",$B16),"#LIGNE#",$A16),"#Q#",IF(F16="",SUBSTITUTE(E16,",","."),"null")),"#FORMULE#",IF(F16="","null",CONCATENATE("'",F16,"'"))),"#CTE#",IF(G16="","null",CONCATENATE("'",G16,"'"))))</f>
        <v xml:space="preserve">INSERT INTO SC_SystemeProduits(RefDimension,NomSysteme,typePresta,ligne,Quantite,formule,cte1,cte2,DateModif) values (1,'FV8','MOC',37,null,'1.1*(CTE1+2*CTE2)','PERIMETRE','LONGUEUR',now());
</v>
      </c>
      <c r="BH16"/>
      <c r="BI16"/>
      <c r="BJ16" t="str">
        <f t="shared" ref="BJ16:DF16" si="21">IF(AND(H16="",I16=""),"",SUBSTITUTE(SUBSTITUTE(SUBSTITUTE(SUBSTITUTE(SUBSTITUTE(SUBSTITUTE(SUBSTITUTE($BH$1,"#SYSTEME#",$A$1),"#DIM#",H$1),"#TYPE#",$B16),"#LIGNE#",$A16),"#Q#",IF(I16="",SUBSTITUTE(H16,",","."),"null")),"#FORMULE#",IF(I16="","null",CONCATENATE("'",I16,"'"))),"#CTE#",IF(J16="","null",CONCATENATE("'",J16,"'"))))</f>
        <v xml:space="preserve">INSERT INTO SC_SystemeProduits(RefDimension,NomSysteme,typePresta,ligne,Quantite,formule,cte1,cte2,DateModif) values (2,'FV8','MOC',37,null,'1.1*(CTE1+2*CTE2)','PERIMETRE','LONGUEUR',now());
</v>
      </c>
      <c r="BK16"/>
      <c r="BL16"/>
      <c r="BM16" t="str">
        <f t="shared" si="21"/>
        <v xml:space="preserve">INSERT INTO SC_SystemeProduits(RefDimension,NomSysteme,typePresta,ligne,Quantite,formule,cte1,cte2,DateModif) values (3,'FV8','MOC',37,null,'1.1*(CTE1+2*CTE2)','PERIMETRE','LONGUEUR',now());
</v>
      </c>
      <c r="BN16"/>
      <c r="BO16"/>
      <c r="BP16" t="str">
        <f t="shared" si="21"/>
        <v xml:space="preserve">INSERT INTO SC_SystemeProduits(RefDimension,NomSysteme,typePresta,ligne,Quantite,formule,cte1,cte2,DateModif) values (4,'FV8','MOC',37,null,'1.1*(CTE1+2*CTE2)','PERIMETRE','LONGUEUR',now());
</v>
      </c>
      <c r="BQ16"/>
      <c r="BR16"/>
      <c r="BS16" t="str">
        <f t="shared" si="21"/>
        <v xml:space="preserve">INSERT INTO SC_SystemeProduits(RefDimension,NomSysteme,typePresta,ligne,Quantite,formule,cte1,cte2,DateModif) values (5,'FV8','MOC',37,null,'1.1*(CTE1+2*CTE2)','PERIMETRE','LONGUEUR',now());
</v>
      </c>
      <c r="BT16"/>
      <c r="BU16"/>
      <c r="BV16" t="str">
        <f t="shared" si="21"/>
        <v xml:space="preserve">INSERT INTO SC_SystemeProduits(RefDimension,NomSysteme,typePresta,ligne,Quantite,formule,cte1,cte2,DateModif) values (6,'FV8','MOC',37,null,'1.1*(CTE1+2*CTE2)','PERIMETRE','LONGUEUR',now());
</v>
      </c>
      <c r="BW16"/>
      <c r="BX16"/>
      <c r="BY16" t="str">
        <f t="shared" si="21"/>
        <v xml:space="preserve">INSERT INTO SC_SystemeProduits(RefDimension,NomSysteme,typePresta,ligne,Quantite,formule,cte1,cte2,DateModif) values (7,'FV8','MOC',37,null,'1.1*(CTE1+2*CTE2)','PERIMETRE','LONGUEUR',now());
</v>
      </c>
      <c r="BZ16"/>
      <c r="CA16"/>
      <c r="CB16" t="str">
        <f t="shared" si="21"/>
        <v xml:space="preserve">INSERT INTO SC_SystemeProduits(RefDimension,NomSysteme,typePresta,ligne,Quantite,formule,cte1,cte2,DateModif) values (8,'FV8','MOC',37,null,'1.1*(CTE1+2*CTE2)','PERIMETRE','LONGUEUR',now());
</v>
      </c>
      <c r="CC16"/>
      <c r="CD16"/>
      <c r="CE16" t="str">
        <f t="shared" si="21"/>
        <v xml:space="preserve">INSERT INTO SC_SystemeProduits(RefDimension,NomSysteme,typePresta,ligne,Quantite,formule,cte1,cte2,DateModif) values (9,'FV8','MOC',37,null,'1.1*(CTE1+2*CTE2)','PERIMETRE','LONGUEUR',now());
</v>
      </c>
      <c r="CF16"/>
      <c r="CG16"/>
      <c r="CH16" t="str">
        <f t="shared" si="21"/>
        <v xml:space="preserve">INSERT INTO SC_SystemeProduits(RefDimension,NomSysteme,typePresta,ligne,Quantite,formule,cte1,cte2,DateModif) values (10,'FV8','MOC',37,null,'1.1*(CTE1+2*CTE2)','PERIMETRE','LONGUEUR',now());
</v>
      </c>
      <c r="CI16"/>
      <c r="CJ16"/>
      <c r="CK16" t="str">
        <f t="shared" si="21"/>
        <v xml:space="preserve">INSERT INTO SC_SystemeProduits(RefDimension,NomSysteme,typePresta,ligne,Quantite,formule,cte1,cte2,DateModif) values (11,'FV8','MOC',37,null,'1.1*(CTE1+2*CTE2)','PERIMETRE','LONGUEUR',now());
</v>
      </c>
      <c r="CL16"/>
      <c r="CM16"/>
      <c r="CN16" t="str">
        <f t="shared" si="21"/>
        <v xml:space="preserve">INSERT INTO SC_SystemeProduits(RefDimension,NomSysteme,typePresta,ligne,Quantite,formule,cte1,cte2,DateModif) values (12,'FV8','MOC',37,null,'1.1*(CTE1+2*CTE2)','PERIMETRE','LONGUEUR',now());
</v>
      </c>
      <c r="CO16"/>
      <c r="CP16"/>
      <c r="CQ16" t="str">
        <f t="shared" si="21"/>
        <v xml:space="preserve">INSERT INTO SC_SystemeProduits(RefDimension,NomSysteme,typePresta,ligne,Quantite,formule,cte1,cte2,DateModif) values (13,'FV8','MOC',37,null,'1.1*(CTE1+2*CTE2)','PERIMETRE','LONGUEUR',now());
</v>
      </c>
      <c r="CR16"/>
      <c r="CS16"/>
      <c r="CT16" t="str">
        <f t="shared" si="21"/>
        <v xml:space="preserve">INSERT INTO SC_SystemeProduits(RefDimension,NomSysteme,typePresta,ligne,Quantite,formule,cte1,cte2,DateModif) values (14,'FV8','MOC',37,null,'1.1*(CTE1+2*CTE2)','PERIMETRE','LONGUEUR',now());
</v>
      </c>
      <c r="CU16"/>
      <c r="CV16"/>
      <c r="CW16" t="str">
        <f t="shared" si="21"/>
        <v xml:space="preserve">INSERT INTO SC_SystemeProduits(RefDimension,NomSysteme,typePresta,ligne,Quantite,formule,cte1,cte2,DateModif) values (15,'FV8','MOC',37,null,'1.1*(CTE1+2*CTE2)','PERIMETRE','LONGUEUR',now());
</v>
      </c>
      <c r="CX16"/>
      <c r="CY16"/>
      <c r="CZ16" t="str">
        <f t="shared" si="21"/>
        <v xml:space="preserve">INSERT INTO SC_SystemeProduits(RefDimension,NomSysteme,typePresta,ligne,Quantite,formule,cte1,cte2,DateModif) values (16,'FV8','MOC',37,null,'1.1*(CTE1+2*CTE2)','PERIMETRE','LONGUEUR',now());
</v>
      </c>
      <c r="DA16"/>
      <c r="DB16"/>
      <c r="DC16" t="str">
        <f t="shared" si="21"/>
        <v xml:space="preserve">INSERT INTO SC_SystemeProduits(RefDimension,NomSysteme,typePresta,ligne,Quantite,formule,cte1,cte2,DateModif) values (17,'FV8','MOC',37,null,'1.1*(CTE1+2*CTE2)','PERIMETRE','LONGUEUR',now());
</v>
      </c>
      <c r="DD16"/>
      <c r="DE16"/>
      <c r="DF16" t="str">
        <f t="shared" si="21"/>
        <v xml:space="preserve">INSERT INTO SC_SystemeProduits(RefDimension,NomSysteme,typePresta,ligne,Quantite,formule,cte1,cte2,DateModif) values (18,'FV8','MOC',37,null,'1.1*(CTE1+2*CTE2)','PERIMETRE','LONGUEUR',now());
</v>
      </c>
      <c r="DG16"/>
      <c r="DH16"/>
    </row>
    <row r="17" spans="1:110" x14ac:dyDescent="0.25">
      <c r="A17" s="12">
        <f>VLOOKUP($C17,[1]CHANTIER!$A$2:$K$291,11,0)</f>
        <v>44</v>
      </c>
      <c r="B17" t="s">
        <v>299</v>
      </c>
      <c r="C17" t="s">
        <v>149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4</v>
      </c>
      <c r="AI17">
        <v>4</v>
      </c>
      <c r="AL17">
        <v>4</v>
      </c>
      <c r="AO17">
        <v>4</v>
      </c>
      <c r="AR17">
        <v>4</v>
      </c>
      <c r="AU17">
        <v>4</v>
      </c>
      <c r="AX17">
        <v>4</v>
      </c>
      <c r="BA17">
        <v>4</v>
      </c>
      <c r="BD17">
        <v>4</v>
      </c>
      <c r="BG17" t="str">
        <f t="shared" ref="BG17:BG22" si="22">IF(AND(E17="",F17=""),"",SUBSTITUTE(SUBSTITUTE(SUBSTITUTE(SUBSTITUTE(SUBSTITUTE(SUBSTITUTE(SUBSTITUTE($BG$1,"#SYSTEME#",$A$1),"#DIM#",E$1),"#TYPE#",$B17),"#LIGNE#",$A17),"#Q#",IF(F17="",SUBSTITUTE(E17,",","."),"null")),"#FORMULE#",IF(F17="","null",CONCATENATE("'",F17,"'"))),"#CTE#",IF(G17="","null",CONCATENATE("'",G17,"'"))))</f>
        <v xml:space="preserve">INSERT INTO SC_SystemeProduits(RefDimension,NomSysteme,typePresta,ligne,Quantite,formule,cte1,DateModif) values (1,'FV8','MOC',44,4,null,null,now());
</v>
      </c>
      <c r="BH17"/>
      <c r="BI17"/>
      <c r="BJ17" t="str">
        <f t="shared" ref="BJ17:BJ22" si="23">IF(AND(H17="",I17=""),"",SUBSTITUTE(SUBSTITUTE(SUBSTITUTE(SUBSTITUTE(SUBSTITUTE(SUBSTITUTE(SUBSTITUTE($BG$1,"#SYSTEME#",$A$1),"#DIM#",H$1),"#TYPE#",$B17),"#LIGNE#",$A17),"#Q#",IF(I17="",SUBSTITUTE(H17,",","."),"null")),"#FORMULE#",IF(I17="","null",CONCATENATE("'",I17,"'"))),"#CTE#",IF(J17="","null",CONCATENATE("'",J17,"'"))))</f>
        <v xml:space="preserve">INSERT INTO SC_SystemeProduits(RefDimension,NomSysteme,typePresta,ligne,Quantite,formule,cte1,DateModif) values (2,'FV8','MOC',44,4,null,null,now());
</v>
      </c>
      <c r="BK17"/>
      <c r="BL17"/>
      <c r="BM17" t="str">
        <f t="shared" ref="BM17:BM22" si="24">IF(AND(K17="",L17=""),"",SUBSTITUTE(SUBSTITUTE(SUBSTITUTE(SUBSTITUTE(SUBSTITUTE(SUBSTITUTE(SUBSTITUTE($BG$1,"#SYSTEME#",$A$1),"#DIM#",K$1),"#TYPE#",$B17),"#LIGNE#",$A17),"#Q#",IF(L17="",SUBSTITUTE(K17,",","."),"null")),"#FORMULE#",IF(L17="","null",CONCATENATE("'",L17,"'"))),"#CTE#",IF(M17="","null",CONCATENATE("'",M17,"'"))))</f>
        <v xml:space="preserve">INSERT INTO SC_SystemeProduits(RefDimension,NomSysteme,typePresta,ligne,Quantite,formule,cte1,DateModif) values (3,'FV8','MOC',44,4,null,null,now());
</v>
      </c>
      <c r="BP17" t="str">
        <f t="shared" ref="BP17:BP22" si="25">IF(AND(N17="",O17=""),"",SUBSTITUTE(SUBSTITUTE(SUBSTITUTE(SUBSTITUTE(SUBSTITUTE(SUBSTITUTE(SUBSTITUTE($BG$1,"#SYSTEME#",$A$1),"#DIM#",N$1),"#TYPE#",$B17),"#LIGNE#",$A17),"#Q#",IF(O17="",SUBSTITUTE(N17,",","."),"null")),"#FORMULE#",IF(O17="","null",CONCATENATE("'",O17,"'"))),"#CTE#",IF(P17="","null",CONCATENATE("'",P17,"'"))))</f>
        <v xml:space="preserve">INSERT INTO SC_SystemeProduits(RefDimension,NomSysteme,typePresta,ligne,Quantite,formule,cte1,DateModif) values (4,'FV8','MOC',44,4,null,null,now());
</v>
      </c>
      <c r="BS17" t="str">
        <f t="shared" ref="BS17:BS22" si="26">IF(AND(Q17="",R17=""),"",SUBSTITUTE(SUBSTITUTE(SUBSTITUTE(SUBSTITUTE(SUBSTITUTE(SUBSTITUTE(SUBSTITUTE($BG$1,"#SYSTEME#",$A$1),"#DIM#",Q$1),"#TYPE#",$B17),"#LIGNE#",$A17),"#Q#",IF(R17="",SUBSTITUTE(Q17,",","."),"null")),"#FORMULE#",IF(R17="","null",CONCATENATE("'",R17,"'"))),"#CTE#",IF(S17="","null",CONCATENATE("'",S17,"'"))))</f>
        <v xml:space="preserve">INSERT INTO SC_SystemeProduits(RefDimension,NomSysteme,typePresta,ligne,Quantite,formule,cte1,DateModif) values (5,'FV8','MOC',44,4,null,null,now());
</v>
      </c>
      <c r="BV17" t="str">
        <f t="shared" ref="BV17:BV22" si="27">IF(AND(T17="",U17=""),"",SUBSTITUTE(SUBSTITUTE(SUBSTITUTE(SUBSTITUTE(SUBSTITUTE(SUBSTITUTE(SUBSTITUTE($BG$1,"#SYSTEME#",$A$1),"#DIM#",T$1),"#TYPE#",$B17),"#LIGNE#",$A17),"#Q#",IF(U17="",SUBSTITUTE(T17,",","."),"null")),"#FORMULE#",IF(U17="","null",CONCATENATE("'",U17,"'"))),"#CTE#",IF(V17="","null",CONCATENATE("'",V17,"'"))))</f>
        <v xml:space="preserve">INSERT INTO SC_SystemeProduits(RefDimension,NomSysteme,typePresta,ligne,Quantite,formule,cte1,DateModif) values (6,'FV8','MOC',44,4,null,null,now());
</v>
      </c>
      <c r="BY17" t="str">
        <f t="shared" ref="BY17:BY22" si="28">IF(AND(W17="",X17=""),"",SUBSTITUTE(SUBSTITUTE(SUBSTITUTE(SUBSTITUTE(SUBSTITUTE(SUBSTITUTE(SUBSTITUTE($BG$1,"#SYSTEME#",$A$1),"#DIM#",W$1),"#TYPE#",$B17),"#LIGNE#",$A17),"#Q#",IF(X17="",SUBSTITUTE(W17,",","."),"null")),"#FORMULE#",IF(X17="","null",CONCATENATE("'",X17,"'"))),"#CTE#",IF(Y17="","null",CONCATENATE("'",Y17,"'"))))</f>
        <v xml:space="preserve">INSERT INTO SC_SystemeProduits(RefDimension,NomSysteme,typePresta,ligne,Quantite,formule,cte1,DateModif) values (7,'FV8','MOC',44,4,null,null,now());
</v>
      </c>
      <c r="CB17" t="str">
        <f t="shared" ref="CB17:CB22" si="29">IF(AND(Z17="",AA17=""),"",SUBSTITUTE(SUBSTITUTE(SUBSTITUTE(SUBSTITUTE(SUBSTITUTE(SUBSTITUTE(SUBSTITUTE($BG$1,"#SYSTEME#",$A$1),"#DIM#",Z$1),"#TYPE#",$B17),"#LIGNE#",$A17),"#Q#",IF(AA17="",SUBSTITUTE(Z17,",","."),"null")),"#FORMULE#",IF(AA17="","null",CONCATENATE("'",AA17,"'"))),"#CTE#",IF(AB17="","null",CONCATENATE("'",AB17,"'"))))</f>
        <v xml:space="preserve">INSERT INTO SC_SystemeProduits(RefDimension,NomSysteme,typePresta,ligne,Quantite,formule,cte1,DateModif) values (8,'FV8','MOC',44,4,null,null,now());
</v>
      </c>
      <c r="CE17" t="str">
        <f t="shared" ref="CE17:CE22" si="30">IF(AND(AC17="",AD17=""),"",SUBSTITUTE(SUBSTITUTE(SUBSTITUTE(SUBSTITUTE(SUBSTITUTE(SUBSTITUTE(SUBSTITUTE($BG$1,"#SYSTEME#",$A$1),"#DIM#",AC$1),"#TYPE#",$B17),"#LIGNE#",$A17),"#Q#",IF(AD17="",SUBSTITUTE(AC17,",","."),"null")),"#FORMULE#",IF(AD17="","null",CONCATENATE("'",AD17,"'"))),"#CTE#",IF(AE17="","null",CONCATENATE("'",AE17,"'"))))</f>
        <v xml:space="preserve">INSERT INTO SC_SystemeProduits(RefDimension,NomSysteme,typePresta,ligne,Quantite,formule,cte1,DateModif) values (9,'FV8','MOC',44,4,null,null,now());
</v>
      </c>
      <c r="CH17" t="str">
        <f t="shared" ref="CH17:CH22" si="31">IF(AND(AF17="",AG17=""),"",SUBSTITUTE(SUBSTITUTE(SUBSTITUTE(SUBSTITUTE(SUBSTITUTE(SUBSTITUTE(SUBSTITUTE($BG$1,"#SYSTEME#",$A$1),"#DIM#",AF$1),"#TYPE#",$B17),"#LIGNE#",$A17),"#Q#",IF(AG17="",SUBSTITUTE(AF17,",","."),"null")),"#FORMULE#",IF(AG17="","null",CONCATENATE("'",AG17,"'"))),"#CTE#",IF(AH17="","null",CONCATENATE("'",AH17,"'"))))</f>
        <v xml:space="preserve">INSERT INTO SC_SystemeProduits(RefDimension,NomSysteme,typePresta,ligne,Quantite,formule,cte1,DateModif) values (10,'FV8','MOC',44,4,null,null,now());
</v>
      </c>
      <c r="CK17" t="str">
        <f t="shared" ref="CK17:CK22" si="32">IF(AND(AI17="",AJ17=""),"",SUBSTITUTE(SUBSTITUTE(SUBSTITUTE(SUBSTITUTE(SUBSTITUTE(SUBSTITUTE(SUBSTITUTE($BG$1,"#SYSTEME#",$A$1),"#DIM#",AI$1),"#TYPE#",$B17),"#LIGNE#",$A17),"#Q#",IF(AJ17="",SUBSTITUTE(AI17,",","."),"null")),"#FORMULE#",IF(AJ17="","null",CONCATENATE("'",AJ17,"'"))),"#CTE#",IF(AK17="","null",CONCATENATE("'",AK17,"'"))))</f>
        <v xml:space="preserve">INSERT INTO SC_SystemeProduits(RefDimension,NomSysteme,typePresta,ligne,Quantite,formule,cte1,DateModif) values (11,'FV8','MOC',44,4,null,null,now());
</v>
      </c>
      <c r="CN17" t="str">
        <f t="shared" ref="CN17:CN22" si="33">IF(AND(AL17="",AM17=""),"",SUBSTITUTE(SUBSTITUTE(SUBSTITUTE(SUBSTITUTE(SUBSTITUTE(SUBSTITUTE(SUBSTITUTE($BG$1,"#SYSTEME#",$A$1),"#DIM#",AL$1),"#TYPE#",$B17),"#LIGNE#",$A17),"#Q#",IF(AM17="",SUBSTITUTE(AL17,",","."),"null")),"#FORMULE#",IF(AM17="","null",CONCATENATE("'",AM17,"'"))),"#CTE#",IF(AN17="","null",CONCATENATE("'",AN17,"'"))))</f>
        <v xml:space="preserve">INSERT INTO SC_SystemeProduits(RefDimension,NomSysteme,typePresta,ligne,Quantite,formule,cte1,DateModif) values (12,'FV8','MOC',44,4,null,null,now());
</v>
      </c>
      <c r="CQ17" t="str">
        <f t="shared" ref="CQ17:CQ22" si="34">IF(AND(AO17="",AP17=""),"",SUBSTITUTE(SUBSTITUTE(SUBSTITUTE(SUBSTITUTE(SUBSTITUTE(SUBSTITUTE(SUBSTITUTE($BG$1,"#SYSTEME#",$A$1),"#DIM#",AO$1),"#TYPE#",$B17),"#LIGNE#",$A17),"#Q#",IF(AP17="",SUBSTITUTE(AO17,",","."),"null")),"#FORMULE#",IF(AP17="","null",CONCATENATE("'",AP17,"'"))),"#CTE#",IF(AQ17="","null",CONCATENATE("'",AQ17,"'"))))</f>
        <v xml:space="preserve">INSERT INTO SC_SystemeProduits(RefDimension,NomSysteme,typePresta,ligne,Quantite,formule,cte1,DateModif) values (13,'FV8','MOC',44,4,null,null,now());
</v>
      </c>
      <c r="CT17" t="str">
        <f t="shared" ref="CT17:CT22" si="35">IF(AND(AR17="",AS17=""),"",SUBSTITUTE(SUBSTITUTE(SUBSTITUTE(SUBSTITUTE(SUBSTITUTE(SUBSTITUTE(SUBSTITUTE($BG$1,"#SYSTEME#",$A$1),"#DIM#",AR$1),"#TYPE#",$B17),"#LIGNE#",$A17),"#Q#",IF(AS17="",SUBSTITUTE(AR17,",","."),"null")),"#FORMULE#",IF(AS17="","null",CONCATENATE("'",AS17,"'"))),"#CTE#",IF(AT17="","null",CONCATENATE("'",AT17,"'"))))</f>
        <v xml:space="preserve">INSERT INTO SC_SystemeProduits(RefDimension,NomSysteme,typePresta,ligne,Quantite,formule,cte1,DateModif) values (14,'FV8','MOC',44,4,null,null,now());
</v>
      </c>
      <c r="CW17" t="str">
        <f t="shared" ref="CW17:CW22" si="36">IF(AND(AU17="",AV17=""),"",SUBSTITUTE(SUBSTITUTE(SUBSTITUTE(SUBSTITUTE(SUBSTITUTE(SUBSTITUTE(SUBSTITUTE($BG$1,"#SYSTEME#",$A$1),"#DIM#",AU$1),"#TYPE#",$B17),"#LIGNE#",$A17),"#Q#",IF(AV17="",SUBSTITUTE(AU17,",","."),"null")),"#FORMULE#",IF(AV17="","null",CONCATENATE("'",AV17,"'"))),"#CTE#",IF(AW17="","null",CONCATENATE("'",AW17,"'"))))</f>
        <v xml:space="preserve">INSERT INTO SC_SystemeProduits(RefDimension,NomSysteme,typePresta,ligne,Quantite,formule,cte1,DateModif) values (15,'FV8','MOC',44,4,null,null,now());
</v>
      </c>
      <c r="CZ17" t="str">
        <f t="shared" ref="CZ17:CZ22" si="37">IF(AND(AX17="",AY17=""),"",SUBSTITUTE(SUBSTITUTE(SUBSTITUTE(SUBSTITUTE(SUBSTITUTE(SUBSTITUTE(SUBSTITUTE($BG$1,"#SYSTEME#",$A$1),"#DIM#",AX$1),"#TYPE#",$B17),"#LIGNE#",$A17),"#Q#",IF(AY17="",SUBSTITUTE(AX17,",","."),"null")),"#FORMULE#",IF(AY17="","null",CONCATENATE("'",AY17,"'"))),"#CTE#",IF(AZ17="","null",CONCATENATE("'",AZ17,"'"))))</f>
        <v xml:space="preserve">INSERT INTO SC_SystemeProduits(RefDimension,NomSysteme,typePresta,ligne,Quantite,formule,cte1,DateModif) values (16,'FV8','MOC',44,4,null,null,now());
</v>
      </c>
      <c r="DC17" t="str">
        <f t="shared" ref="DC17:DC22" si="38">IF(AND(BA17="",BB17=""),"",SUBSTITUTE(SUBSTITUTE(SUBSTITUTE(SUBSTITUTE(SUBSTITUTE(SUBSTITUTE(SUBSTITUTE($BG$1,"#SYSTEME#",$A$1),"#DIM#",BA$1),"#TYPE#",$B17),"#LIGNE#",$A17),"#Q#",IF(BB17="",SUBSTITUTE(BA17,",","."),"null")),"#FORMULE#",IF(BB17="","null",CONCATENATE("'",BB17,"'"))),"#CTE#",IF(BC17="","null",CONCATENATE("'",BC17,"'"))))</f>
        <v xml:space="preserve">INSERT INTO SC_SystemeProduits(RefDimension,NomSysteme,typePresta,ligne,Quantite,formule,cte1,DateModif) values (17,'FV8','MOC',44,4,null,null,now());
</v>
      </c>
      <c r="DF17" t="str">
        <f t="shared" ref="DF17:DF22" si="39">IF(AND(BD17="",BE17=""),"",SUBSTITUTE(SUBSTITUTE(SUBSTITUTE(SUBSTITUTE(SUBSTITUTE(SUBSTITUTE(SUBSTITUTE($BG$1,"#SYSTEME#",$A$1),"#DIM#",BD$1),"#TYPE#",$B17),"#LIGNE#",$A17),"#Q#",IF(BE17="",SUBSTITUTE(BD17,",","."),"null")),"#FORMULE#",IF(BE17="","null",CONCATENATE("'",BE17,"'"))),"#CTE#",IF(BF17="","null",CONCATENATE("'",BF17,"'"))))</f>
        <v xml:space="preserve">INSERT INTO SC_SystemeProduits(RefDimension,NomSysteme,typePresta,ligne,Quantite,formule,cte1,DateModif) values (18,'FV8','MOC',44,4,null,null,now());
</v>
      </c>
    </row>
    <row r="18" spans="1:110" x14ac:dyDescent="0.25">
      <c r="A18" s="12">
        <f>VLOOKUP($C18,[1]CHANTIER!$A$2:$K$291,11,0)</f>
        <v>64</v>
      </c>
      <c r="B18" t="s">
        <v>299</v>
      </c>
      <c r="C18" t="s">
        <v>182</v>
      </c>
      <c r="D18" t="s">
        <v>42</v>
      </c>
      <c r="E18">
        <v>8.5</v>
      </c>
      <c r="F18" s="14" t="s">
        <v>665</v>
      </c>
      <c r="G18" s="14" t="s">
        <v>632</v>
      </c>
      <c r="H18">
        <v>10.3</v>
      </c>
      <c r="I18" s="14" t="s">
        <v>665</v>
      </c>
      <c r="J18" s="14" t="s">
        <v>632</v>
      </c>
      <c r="K18">
        <v>12.3</v>
      </c>
      <c r="L18" s="14" t="s">
        <v>665</v>
      </c>
      <c r="M18" s="14" t="s">
        <v>632</v>
      </c>
      <c r="N18">
        <v>13.3</v>
      </c>
      <c r="O18" s="14" t="s">
        <v>665</v>
      </c>
      <c r="P18" s="14" t="s">
        <v>632</v>
      </c>
      <c r="Q18">
        <v>14.3</v>
      </c>
      <c r="R18" s="14" t="s">
        <v>665</v>
      </c>
      <c r="S18" s="14" t="s">
        <v>632</v>
      </c>
      <c r="T18">
        <v>15.3</v>
      </c>
      <c r="U18" s="14" t="s">
        <v>665</v>
      </c>
      <c r="V18" s="14" t="s">
        <v>632</v>
      </c>
      <c r="W18">
        <v>16.3</v>
      </c>
      <c r="X18" s="14" t="s">
        <v>665</v>
      </c>
      <c r="Y18" s="14" t="s">
        <v>632</v>
      </c>
      <c r="Z18">
        <v>17.3</v>
      </c>
      <c r="AA18" s="14" t="s">
        <v>665</v>
      </c>
      <c r="AB18" s="14" t="s">
        <v>632</v>
      </c>
      <c r="AC18">
        <v>18.3</v>
      </c>
      <c r="AD18" s="14" t="s">
        <v>665</v>
      </c>
      <c r="AE18" s="14" t="s">
        <v>632</v>
      </c>
      <c r="AF18">
        <v>20.3</v>
      </c>
      <c r="AG18" s="14" t="s">
        <v>665</v>
      </c>
      <c r="AH18" s="14" t="s">
        <v>632</v>
      </c>
      <c r="AI18">
        <v>22.3</v>
      </c>
      <c r="AJ18" s="14" t="s">
        <v>665</v>
      </c>
      <c r="AK18" s="14" t="s">
        <v>632</v>
      </c>
      <c r="AL18">
        <v>23.3</v>
      </c>
      <c r="AM18" s="14" t="s">
        <v>665</v>
      </c>
      <c r="AN18" s="14" t="s">
        <v>632</v>
      </c>
      <c r="AO18">
        <v>22.3</v>
      </c>
      <c r="AP18" s="14" t="s">
        <v>665</v>
      </c>
      <c r="AQ18" s="14" t="s">
        <v>632</v>
      </c>
      <c r="AR18">
        <v>24.3</v>
      </c>
      <c r="AS18" s="14" t="s">
        <v>665</v>
      </c>
      <c r="AT18" s="14" t="s">
        <v>632</v>
      </c>
      <c r="AU18">
        <v>25.3</v>
      </c>
      <c r="AV18" s="14" t="s">
        <v>665</v>
      </c>
      <c r="AW18" s="14" t="s">
        <v>632</v>
      </c>
      <c r="AX18">
        <v>26.3</v>
      </c>
      <c r="AY18" s="14" t="s">
        <v>665</v>
      </c>
      <c r="AZ18" s="14" t="s">
        <v>632</v>
      </c>
      <c r="BA18">
        <v>28.3</v>
      </c>
      <c r="BB18" s="14" t="s">
        <v>665</v>
      </c>
      <c r="BC18" s="14" t="s">
        <v>632</v>
      </c>
      <c r="BD18">
        <v>26.3</v>
      </c>
      <c r="BE18" s="14" t="s">
        <v>665</v>
      </c>
      <c r="BF18" s="14" t="s">
        <v>632</v>
      </c>
      <c r="BG18" t="str">
        <f t="shared" si="22"/>
        <v xml:space="preserve">INSERT INTO SC_SystemeProduits(RefDimension,NomSysteme,typePresta,ligne,Quantite,formule,cte1,DateModif) values (1,'FV8','MOC',64,null,'CTE1+0.3','PERIMETRE',now());
</v>
      </c>
      <c r="BH18"/>
      <c r="BI18"/>
      <c r="BJ18" t="str">
        <f t="shared" si="23"/>
        <v xml:space="preserve">INSERT INTO SC_SystemeProduits(RefDimension,NomSysteme,typePresta,ligne,Quantite,formule,cte1,DateModif) values (2,'FV8','MOC',64,null,'CTE1+0.3','PERIMETRE',now());
</v>
      </c>
      <c r="BK18"/>
      <c r="BL18"/>
      <c r="BM18" t="str">
        <f t="shared" si="24"/>
        <v xml:space="preserve">INSERT INTO SC_SystemeProduits(RefDimension,NomSysteme,typePresta,ligne,Quantite,formule,cte1,DateModif) values (3,'FV8','MOC',64,null,'CTE1+0.3','PERIMETRE',now());
</v>
      </c>
      <c r="BP18" t="str">
        <f t="shared" si="25"/>
        <v xml:space="preserve">INSERT INTO SC_SystemeProduits(RefDimension,NomSysteme,typePresta,ligne,Quantite,formule,cte1,DateModif) values (4,'FV8','MOC',64,null,'CTE1+0.3','PERIMETRE',now());
</v>
      </c>
      <c r="BS18" t="str">
        <f t="shared" si="26"/>
        <v xml:space="preserve">INSERT INTO SC_SystemeProduits(RefDimension,NomSysteme,typePresta,ligne,Quantite,formule,cte1,DateModif) values (5,'FV8','MOC',64,null,'CTE1+0.3','PERIMETRE',now());
</v>
      </c>
      <c r="BV18" t="str">
        <f t="shared" si="27"/>
        <v xml:space="preserve">INSERT INTO SC_SystemeProduits(RefDimension,NomSysteme,typePresta,ligne,Quantite,formule,cte1,DateModif) values (6,'FV8','MOC',64,null,'CTE1+0.3','PERIMETRE',now());
</v>
      </c>
      <c r="BY18" t="str">
        <f t="shared" si="28"/>
        <v xml:space="preserve">INSERT INTO SC_SystemeProduits(RefDimension,NomSysteme,typePresta,ligne,Quantite,formule,cte1,DateModif) values (7,'FV8','MOC',64,null,'CTE1+0.3','PERIMETRE',now());
</v>
      </c>
      <c r="CB18" t="str">
        <f t="shared" si="29"/>
        <v xml:space="preserve">INSERT INTO SC_SystemeProduits(RefDimension,NomSysteme,typePresta,ligne,Quantite,formule,cte1,DateModif) values (8,'FV8','MOC',64,null,'CTE1+0.3','PERIMETRE',now());
</v>
      </c>
      <c r="CE18" t="str">
        <f t="shared" si="30"/>
        <v xml:space="preserve">INSERT INTO SC_SystemeProduits(RefDimension,NomSysteme,typePresta,ligne,Quantite,formule,cte1,DateModif) values (9,'FV8','MOC',64,null,'CTE1+0.3','PERIMETRE',now());
</v>
      </c>
      <c r="CH18" t="str">
        <f t="shared" si="31"/>
        <v xml:space="preserve">INSERT INTO SC_SystemeProduits(RefDimension,NomSysteme,typePresta,ligne,Quantite,formule,cte1,DateModif) values (10,'FV8','MOC',64,null,'CTE1+0.3','PERIMETRE',now());
</v>
      </c>
      <c r="CK18" t="str">
        <f t="shared" si="32"/>
        <v xml:space="preserve">INSERT INTO SC_SystemeProduits(RefDimension,NomSysteme,typePresta,ligne,Quantite,formule,cte1,DateModif) values (11,'FV8','MOC',64,null,'CTE1+0.3','PERIMETRE',now());
</v>
      </c>
      <c r="CN18" t="str">
        <f t="shared" si="33"/>
        <v xml:space="preserve">INSERT INTO SC_SystemeProduits(RefDimension,NomSysteme,typePresta,ligne,Quantite,formule,cte1,DateModif) values (12,'FV8','MOC',64,null,'CTE1+0.3','PERIMETRE',now());
</v>
      </c>
      <c r="CQ18" t="str">
        <f t="shared" si="34"/>
        <v xml:space="preserve">INSERT INTO SC_SystemeProduits(RefDimension,NomSysteme,typePresta,ligne,Quantite,formule,cte1,DateModif) values (13,'FV8','MOC',64,null,'CTE1+0.3','PERIMETRE',now());
</v>
      </c>
      <c r="CT18" t="str">
        <f t="shared" si="35"/>
        <v xml:space="preserve">INSERT INTO SC_SystemeProduits(RefDimension,NomSysteme,typePresta,ligne,Quantite,formule,cte1,DateModif) values (14,'FV8','MOC',64,null,'CTE1+0.3','PERIMETRE',now());
</v>
      </c>
      <c r="CW18" t="str">
        <f t="shared" si="36"/>
        <v xml:space="preserve">INSERT INTO SC_SystemeProduits(RefDimension,NomSysteme,typePresta,ligne,Quantite,formule,cte1,DateModif) values (15,'FV8','MOC',64,null,'CTE1+0.3','PERIMETRE',now());
</v>
      </c>
      <c r="CZ18" t="str">
        <f t="shared" si="37"/>
        <v xml:space="preserve">INSERT INTO SC_SystemeProduits(RefDimension,NomSysteme,typePresta,ligne,Quantite,formule,cte1,DateModif) values (16,'FV8','MOC',64,null,'CTE1+0.3','PERIMETRE',now());
</v>
      </c>
      <c r="DC18" t="str">
        <f t="shared" si="38"/>
        <v xml:space="preserve">INSERT INTO SC_SystemeProduits(RefDimension,NomSysteme,typePresta,ligne,Quantite,formule,cte1,DateModif) values (17,'FV8','MOC',64,null,'CTE1+0.3','PERIMETRE',now());
</v>
      </c>
      <c r="DF18" t="str">
        <f t="shared" si="39"/>
        <v xml:space="preserve">INSERT INTO SC_SystemeProduits(RefDimension,NomSysteme,typePresta,ligne,Quantite,formule,cte1,DateModif) values (18,'FV8','MOC',64,null,'CTE1+0.3','PERIMETRE',now());
</v>
      </c>
    </row>
    <row r="19" spans="1:110" x14ac:dyDescent="0.25">
      <c r="A19" s="12">
        <f>VLOOKUP($C19,[1]CHANTIER!$A$2:$K$291,11,0)</f>
        <v>46</v>
      </c>
      <c r="B19" t="s">
        <v>299</v>
      </c>
      <c r="C19" t="s">
        <v>153</v>
      </c>
      <c r="D19" t="s">
        <v>42</v>
      </c>
      <c r="E19">
        <v>8.1999999999999993</v>
      </c>
      <c r="F19" s="14" t="s">
        <v>689</v>
      </c>
      <c r="G19" s="14" t="s">
        <v>632</v>
      </c>
      <c r="H19">
        <v>10</v>
      </c>
      <c r="I19" s="14" t="s">
        <v>689</v>
      </c>
      <c r="J19" s="14" t="s">
        <v>632</v>
      </c>
      <c r="K19">
        <v>12</v>
      </c>
      <c r="L19" s="14" t="s">
        <v>689</v>
      </c>
      <c r="M19" s="14" t="s">
        <v>632</v>
      </c>
      <c r="N19">
        <v>13</v>
      </c>
      <c r="O19" s="14" t="s">
        <v>689</v>
      </c>
      <c r="P19" s="14" t="s">
        <v>632</v>
      </c>
      <c r="Q19">
        <v>14</v>
      </c>
      <c r="R19" s="14" t="s">
        <v>689</v>
      </c>
      <c r="S19" s="14" t="s">
        <v>632</v>
      </c>
      <c r="T19">
        <v>15</v>
      </c>
      <c r="U19" s="14" t="s">
        <v>689</v>
      </c>
      <c r="V19" s="14" t="s">
        <v>632</v>
      </c>
      <c r="W19">
        <v>16</v>
      </c>
      <c r="X19" s="14" t="s">
        <v>689</v>
      </c>
      <c r="Y19" s="14" t="s">
        <v>632</v>
      </c>
      <c r="Z19">
        <v>17</v>
      </c>
      <c r="AA19" s="14" t="s">
        <v>689</v>
      </c>
      <c r="AB19" s="14" t="s">
        <v>632</v>
      </c>
      <c r="AC19">
        <v>18</v>
      </c>
      <c r="AD19" s="14" t="s">
        <v>689</v>
      </c>
      <c r="AE19" s="14" t="s">
        <v>632</v>
      </c>
      <c r="AF19">
        <v>20</v>
      </c>
      <c r="AG19" s="14" t="s">
        <v>689</v>
      </c>
      <c r="AH19" s="14" t="s">
        <v>632</v>
      </c>
      <c r="AI19">
        <v>22</v>
      </c>
      <c r="AJ19" s="14" t="s">
        <v>689</v>
      </c>
      <c r="AK19" s="14" t="s">
        <v>632</v>
      </c>
      <c r="AL19">
        <v>23</v>
      </c>
      <c r="AM19" s="14" t="s">
        <v>689</v>
      </c>
      <c r="AN19" s="14" t="s">
        <v>632</v>
      </c>
      <c r="AO19">
        <v>22</v>
      </c>
      <c r="AP19" s="14" t="s">
        <v>689</v>
      </c>
      <c r="AQ19" s="14" t="s">
        <v>632</v>
      </c>
      <c r="AR19">
        <v>24</v>
      </c>
      <c r="AS19" s="14" t="s">
        <v>689</v>
      </c>
      <c r="AT19" s="14" t="s">
        <v>632</v>
      </c>
      <c r="AU19">
        <v>25</v>
      </c>
      <c r="AV19" s="14" t="s">
        <v>689</v>
      </c>
      <c r="AW19" s="14" t="s">
        <v>632</v>
      </c>
      <c r="AX19">
        <v>26</v>
      </c>
      <c r="AY19" s="14" t="s">
        <v>689</v>
      </c>
      <c r="AZ19" s="14" t="s">
        <v>632</v>
      </c>
      <c r="BA19">
        <v>28</v>
      </c>
      <c r="BB19" s="14" t="s">
        <v>689</v>
      </c>
      <c r="BC19" s="14" t="s">
        <v>632</v>
      </c>
      <c r="BD19">
        <v>26</v>
      </c>
      <c r="BE19" s="14" t="s">
        <v>689</v>
      </c>
      <c r="BF19" s="14" t="s">
        <v>632</v>
      </c>
      <c r="BG19" t="str">
        <f t="shared" si="22"/>
        <v xml:space="preserve">INSERT INTO SC_SystemeProduits(RefDimension,NomSysteme,typePresta,ligne,Quantite,formule,cte1,DateModif) values (1,'FV8','MOC',46,null,'1*CTE1','PERIMETRE',now());
</v>
      </c>
      <c r="BH19"/>
      <c r="BI19"/>
      <c r="BJ19" t="str">
        <f t="shared" si="23"/>
        <v xml:space="preserve">INSERT INTO SC_SystemeProduits(RefDimension,NomSysteme,typePresta,ligne,Quantite,formule,cte1,DateModif) values (2,'FV8','MOC',46,null,'1*CTE1','PERIMETRE',now());
</v>
      </c>
      <c r="BK19"/>
      <c r="BL19"/>
      <c r="BM19" t="str">
        <f t="shared" si="24"/>
        <v xml:space="preserve">INSERT INTO SC_SystemeProduits(RefDimension,NomSysteme,typePresta,ligne,Quantite,formule,cte1,DateModif) values (3,'FV8','MOC',46,null,'1*CTE1','PERIMETRE',now());
</v>
      </c>
      <c r="BP19" t="str">
        <f t="shared" si="25"/>
        <v xml:space="preserve">INSERT INTO SC_SystemeProduits(RefDimension,NomSysteme,typePresta,ligne,Quantite,formule,cte1,DateModif) values (4,'FV8','MOC',46,null,'1*CTE1','PERIMETRE',now());
</v>
      </c>
      <c r="BS19" t="str">
        <f t="shared" si="26"/>
        <v xml:space="preserve">INSERT INTO SC_SystemeProduits(RefDimension,NomSysteme,typePresta,ligne,Quantite,formule,cte1,DateModif) values (5,'FV8','MOC',46,null,'1*CTE1','PERIMETRE',now());
</v>
      </c>
      <c r="BV19" t="str">
        <f t="shared" si="27"/>
        <v xml:space="preserve">INSERT INTO SC_SystemeProduits(RefDimension,NomSysteme,typePresta,ligne,Quantite,formule,cte1,DateModif) values (6,'FV8','MOC',46,null,'1*CTE1','PERIMETRE',now());
</v>
      </c>
      <c r="BY19" t="str">
        <f t="shared" si="28"/>
        <v xml:space="preserve">INSERT INTO SC_SystemeProduits(RefDimension,NomSysteme,typePresta,ligne,Quantite,formule,cte1,DateModif) values (7,'FV8','MOC',46,null,'1*CTE1','PERIMETRE',now());
</v>
      </c>
      <c r="CB19" t="str">
        <f t="shared" si="29"/>
        <v xml:space="preserve">INSERT INTO SC_SystemeProduits(RefDimension,NomSysteme,typePresta,ligne,Quantite,formule,cte1,DateModif) values (8,'FV8','MOC',46,null,'1*CTE1','PERIMETRE',now());
</v>
      </c>
      <c r="CE19" t="str">
        <f t="shared" si="30"/>
        <v xml:space="preserve">INSERT INTO SC_SystemeProduits(RefDimension,NomSysteme,typePresta,ligne,Quantite,formule,cte1,DateModif) values (9,'FV8','MOC',46,null,'1*CTE1','PERIMETRE',now());
</v>
      </c>
      <c r="CH19" t="str">
        <f t="shared" si="31"/>
        <v xml:space="preserve">INSERT INTO SC_SystemeProduits(RefDimension,NomSysteme,typePresta,ligne,Quantite,formule,cte1,DateModif) values (10,'FV8','MOC',46,null,'1*CTE1','PERIMETRE',now());
</v>
      </c>
      <c r="CK19" t="str">
        <f t="shared" si="32"/>
        <v xml:space="preserve">INSERT INTO SC_SystemeProduits(RefDimension,NomSysteme,typePresta,ligne,Quantite,formule,cte1,DateModif) values (11,'FV8','MOC',46,null,'1*CTE1','PERIMETRE',now());
</v>
      </c>
      <c r="CN19" t="str">
        <f t="shared" si="33"/>
        <v xml:space="preserve">INSERT INTO SC_SystemeProduits(RefDimension,NomSysteme,typePresta,ligne,Quantite,formule,cte1,DateModif) values (12,'FV8','MOC',46,null,'1*CTE1','PERIMETRE',now());
</v>
      </c>
      <c r="CQ19" t="str">
        <f t="shared" si="34"/>
        <v xml:space="preserve">INSERT INTO SC_SystemeProduits(RefDimension,NomSysteme,typePresta,ligne,Quantite,formule,cte1,DateModif) values (13,'FV8','MOC',46,null,'1*CTE1','PERIMETRE',now());
</v>
      </c>
      <c r="CT19" t="str">
        <f t="shared" si="35"/>
        <v xml:space="preserve">INSERT INTO SC_SystemeProduits(RefDimension,NomSysteme,typePresta,ligne,Quantite,formule,cte1,DateModif) values (14,'FV8','MOC',46,null,'1*CTE1','PERIMETRE',now());
</v>
      </c>
      <c r="CW19" t="str">
        <f t="shared" si="36"/>
        <v xml:space="preserve">INSERT INTO SC_SystemeProduits(RefDimension,NomSysteme,typePresta,ligne,Quantite,formule,cte1,DateModif) values (15,'FV8','MOC',46,null,'1*CTE1','PERIMETRE',now());
</v>
      </c>
      <c r="CZ19" t="str">
        <f t="shared" si="37"/>
        <v xml:space="preserve">INSERT INTO SC_SystemeProduits(RefDimension,NomSysteme,typePresta,ligne,Quantite,formule,cte1,DateModif) values (16,'FV8','MOC',46,null,'1*CTE1','PERIMETRE',now());
</v>
      </c>
      <c r="DC19" t="str">
        <f t="shared" si="38"/>
        <v xml:space="preserve">INSERT INTO SC_SystemeProduits(RefDimension,NomSysteme,typePresta,ligne,Quantite,formule,cte1,DateModif) values (17,'FV8','MOC',46,null,'1*CTE1','PERIMETRE',now());
</v>
      </c>
      <c r="DF19" t="str">
        <f t="shared" si="39"/>
        <v xml:space="preserve">INSERT INTO SC_SystemeProduits(RefDimension,NomSysteme,typePresta,ligne,Quantite,formule,cte1,DateModif) values (18,'FV8','MOC',46,null,'1*CTE1','PERIMETRE',now());
</v>
      </c>
    </row>
    <row r="20" spans="1:110" x14ac:dyDescent="0.25">
      <c r="BG20" t="str">
        <f t="shared" si="22"/>
        <v/>
      </c>
      <c r="BH20"/>
      <c r="BI20"/>
      <c r="BJ20" t="str">
        <f t="shared" si="23"/>
        <v/>
      </c>
      <c r="BK20"/>
      <c r="BL20"/>
      <c r="BM20" t="str">
        <f t="shared" si="24"/>
        <v/>
      </c>
      <c r="BP20" t="str">
        <f t="shared" si="25"/>
        <v/>
      </c>
      <c r="BS20" t="str">
        <f t="shared" si="26"/>
        <v/>
      </c>
      <c r="BV20" t="str">
        <f t="shared" si="27"/>
        <v/>
      </c>
      <c r="BY20" t="str">
        <f t="shared" si="28"/>
        <v/>
      </c>
      <c r="CB20" t="str">
        <f t="shared" si="29"/>
        <v/>
      </c>
      <c r="CE20" t="str">
        <f t="shared" si="30"/>
        <v/>
      </c>
      <c r="CH20" t="str">
        <f t="shared" si="31"/>
        <v/>
      </c>
      <c r="CK20" t="str">
        <f t="shared" si="32"/>
        <v/>
      </c>
      <c r="CN20" t="str">
        <f t="shared" si="33"/>
        <v/>
      </c>
      <c r="CQ20" t="str">
        <f t="shared" si="34"/>
        <v/>
      </c>
      <c r="CT20" t="str">
        <f t="shared" si="35"/>
        <v/>
      </c>
      <c r="CW20" t="str">
        <f t="shared" si="36"/>
        <v/>
      </c>
      <c r="CZ20" t="str">
        <f t="shared" si="37"/>
        <v/>
      </c>
      <c r="DC20" t="str">
        <f t="shared" si="38"/>
        <v/>
      </c>
      <c r="DF20" t="str">
        <f t="shared" si="39"/>
        <v/>
      </c>
    </row>
    <row r="21" spans="1:110" x14ac:dyDescent="0.25">
      <c r="A21" s="12">
        <f>VLOOKUP($C21,[1]MINIPELLE!$A$2:$K$291,11,0)</f>
        <v>9</v>
      </c>
      <c r="B21" t="s">
        <v>300</v>
      </c>
      <c r="C21" t="s">
        <v>216</v>
      </c>
      <c r="D21" t="s">
        <v>42</v>
      </c>
      <c r="E21">
        <v>8.1999999999999993</v>
      </c>
      <c r="F21" s="14" t="s">
        <v>689</v>
      </c>
      <c r="G21" s="14" t="s">
        <v>632</v>
      </c>
      <c r="H21">
        <v>10</v>
      </c>
      <c r="I21" s="14" t="s">
        <v>689</v>
      </c>
      <c r="J21" s="14" t="s">
        <v>632</v>
      </c>
      <c r="K21">
        <v>12</v>
      </c>
      <c r="L21" s="14" t="s">
        <v>689</v>
      </c>
      <c r="M21" s="14" t="s">
        <v>632</v>
      </c>
      <c r="N21">
        <v>13</v>
      </c>
      <c r="O21" s="14" t="s">
        <v>689</v>
      </c>
      <c r="P21" s="14" t="s">
        <v>632</v>
      </c>
      <c r="Q21">
        <v>14</v>
      </c>
      <c r="R21" s="14" t="s">
        <v>689</v>
      </c>
      <c r="S21" s="14" t="s">
        <v>632</v>
      </c>
      <c r="T21">
        <v>15</v>
      </c>
      <c r="U21" s="14" t="s">
        <v>689</v>
      </c>
      <c r="V21" s="14" t="s">
        <v>632</v>
      </c>
      <c r="W21">
        <v>16</v>
      </c>
      <c r="X21" s="14" t="s">
        <v>689</v>
      </c>
      <c r="Y21" s="14" t="s">
        <v>632</v>
      </c>
      <c r="Z21">
        <v>17</v>
      </c>
      <c r="AA21" s="14" t="s">
        <v>689</v>
      </c>
      <c r="AB21" s="14" t="s">
        <v>632</v>
      </c>
      <c r="AC21">
        <v>18</v>
      </c>
      <c r="AD21" s="14" t="s">
        <v>689</v>
      </c>
      <c r="AE21" s="14" t="s">
        <v>632</v>
      </c>
      <c r="AF21">
        <v>20</v>
      </c>
      <c r="AG21" s="14" t="s">
        <v>689</v>
      </c>
      <c r="AH21" s="14" t="s">
        <v>632</v>
      </c>
      <c r="AI21">
        <v>22</v>
      </c>
      <c r="AJ21" s="14" t="s">
        <v>689</v>
      </c>
      <c r="AK21" s="14" t="s">
        <v>632</v>
      </c>
      <c r="AL21">
        <v>23</v>
      </c>
      <c r="AM21" s="14" t="s">
        <v>689</v>
      </c>
      <c r="AN21" s="14" t="s">
        <v>632</v>
      </c>
      <c r="AO21">
        <v>22</v>
      </c>
      <c r="AP21" s="14" t="s">
        <v>689</v>
      </c>
      <c r="AQ21" s="14" t="s">
        <v>632</v>
      </c>
      <c r="AR21">
        <v>24</v>
      </c>
      <c r="AS21" s="14" t="s">
        <v>689</v>
      </c>
      <c r="AT21" s="14" t="s">
        <v>632</v>
      </c>
      <c r="AU21">
        <v>25</v>
      </c>
      <c r="AV21" s="14" t="s">
        <v>689</v>
      </c>
      <c r="AW21" s="14" t="s">
        <v>632</v>
      </c>
      <c r="AX21">
        <v>26</v>
      </c>
      <c r="AY21" s="14" t="s">
        <v>689</v>
      </c>
      <c r="AZ21" s="14" t="s">
        <v>632</v>
      </c>
      <c r="BA21">
        <v>28</v>
      </c>
      <c r="BB21" s="14" t="s">
        <v>689</v>
      </c>
      <c r="BC21" s="14" t="s">
        <v>632</v>
      </c>
      <c r="BD21">
        <v>26</v>
      </c>
      <c r="BE21" s="14" t="s">
        <v>689</v>
      </c>
      <c r="BF21" s="14" t="s">
        <v>632</v>
      </c>
      <c r="BG21" t="str">
        <f t="shared" si="22"/>
        <v xml:space="preserve">INSERT INTO SC_SystemeProduits(RefDimension,NomSysteme,typePresta,ligne,Quantite,formule,cte1,DateModif) values (1,'FV8','MP',9,null,'1*CTE1','PERIMETRE',now());
</v>
      </c>
      <c r="BH21"/>
      <c r="BI21"/>
      <c r="BJ21" t="str">
        <f t="shared" si="23"/>
        <v xml:space="preserve">INSERT INTO SC_SystemeProduits(RefDimension,NomSysteme,typePresta,ligne,Quantite,formule,cte1,DateModif) values (2,'FV8','MP',9,null,'1*CTE1','PERIMETRE',now());
</v>
      </c>
      <c r="BK21"/>
      <c r="BL21"/>
      <c r="BM21" t="str">
        <f t="shared" si="24"/>
        <v xml:space="preserve">INSERT INTO SC_SystemeProduits(RefDimension,NomSysteme,typePresta,ligne,Quantite,formule,cte1,DateModif) values (3,'FV8','MP',9,null,'1*CTE1','PERIMETRE',now());
</v>
      </c>
      <c r="BP21" t="str">
        <f t="shared" si="25"/>
        <v xml:space="preserve">INSERT INTO SC_SystemeProduits(RefDimension,NomSysteme,typePresta,ligne,Quantite,formule,cte1,DateModif) values (4,'FV8','MP',9,null,'1*CTE1','PERIMETRE',now());
</v>
      </c>
      <c r="BS21" t="str">
        <f t="shared" si="26"/>
        <v xml:space="preserve">INSERT INTO SC_SystemeProduits(RefDimension,NomSysteme,typePresta,ligne,Quantite,formule,cte1,DateModif) values (5,'FV8','MP',9,null,'1*CTE1','PERIMETRE',now());
</v>
      </c>
      <c r="BV21" t="str">
        <f t="shared" si="27"/>
        <v xml:space="preserve">INSERT INTO SC_SystemeProduits(RefDimension,NomSysteme,typePresta,ligne,Quantite,formule,cte1,DateModif) values (6,'FV8','MP',9,null,'1*CTE1','PERIMETRE',now());
</v>
      </c>
      <c r="BY21" t="str">
        <f t="shared" si="28"/>
        <v xml:space="preserve">INSERT INTO SC_SystemeProduits(RefDimension,NomSysteme,typePresta,ligne,Quantite,formule,cte1,DateModif) values (7,'FV8','MP',9,null,'1*CTE1','PERIMETRE',now());
</v>
      </c>
      <c r="CB21" t="str">
        <f t="shared" si="29"/>
        <v xml:space="preserve">INSERT INTO SC_SystemeProduits(RefDimension,NomSysteme,typePresta,ligne,Quantite,formule,cte1,DateModif) values (8,'FV8','MP',9,null,'1*CTE1','PERIMETRE',now());
</v>
      </c>
      <c r="CE21" t="str">
        <f t="shared" si="30"/>
        <v xml:space="preserve">INSERT INTO SC_SystemeProduits(RefDimension,NomSysteme,typePresta,ligne,Quantite,formule,cte1,DateModif) values (9,'FV8','MP',9,null,'1*CTE1','PERIMETRE',now());
</v>
      </c>
      <c r="CH21" t="str">
        <f t="shared" si="31"/>
        <v xml:space="preserve">INSERT INTO SC_SystemeProduits(RefDimension,NomSysteme,typePresta,ligne,Quantite,formule,cte1,DateModif) values (10,'FV8','MP',9,null,'1*CTE1','PERIMETRE',now());
</v>
      </c>
      <c r="CK21" t="str">
        <f t="shared" si="32"/>
        <v xml:space="preserve">INSERT INTO SC_SystemeProduits(RefDimension,NomSysteme,typePresta,ligne,Quantite,formule,cte1,DateModif) values (11,'FV8','MP',9,null,'1*CTE1','PERIMETRE',now());
</v>
      </c>
      <c r="CN21" t="str">
        <f t="shared" si="33"/>
        <v xml:space="preserve">INSERT INTO SC_SystemeProduits(RefDimension,NomSysteme,typePresta,ligne,Quantite,formule,cte1,DateModif) values (12,'FV8','MP',9,null,'1*CTE1','PERIMETRE',now());
</v>
      </c>
      <c r="CQ21" t="str">
        <f t="shared" si="34"/>
        <v xml:space="preserve">INSERT INTO SC_SystemeProduits(RefDimension,NomSysteme,typePresta,ligne,Quantite,formule,cte1,DateModif) values (13,'FV8','MP',9,null,'1*CTE1','PERIMETRE',now());
</v>
      </c>
      <c r="CT21" t="str">
        <f t="shared" si="35"/>
        <v xml:space="preserve">INSERT INTO SC_SystemeProduits(RefDimension,NomSysteme,typePresta,ligne,Quantite,formule,cte1,DateModif) values (14,'FV8','MP',9,null,'1*CTE1','PERIMETRE',now());
</v>
      </c>
      <c r="CW21" t="str">
        <f t="shared" si="36"/>
        <v xml:space="preserve">INSERT INTO SC_SystemeProduits(RefDimension,NomSysteme,typePresta,ligne,Quantite,formule,cte1,DateModif) values (15,'FV8','MP',9,null,'1*CTE1','PERIMETRE',now());
</v>
      </c>
      <c r="CZ21" t="str">
        <f t="shared" si="37"/>
        <v xml:space="preserve">INSERT INTO SC_SystemeProduits(RefDimension,NomSysteme,typePresta,ligne,Quantite,formule,cte1,DateModif) values (16,'FV8','MP',9,null,'1*CTE1','PERIMETRE',now());
</v>
      </c>
      <c r="DC21" t="str">
        <f t="shared" si="38"/>
        <v xml:space="preserve">INSERT INTO SC_SystemeProduits(RefDimension,NomSysteme,typePresta,ligne,Quantite,formule,cte1,DateModif) values (17,'FV8','MP',9,null,'1*CTE1','PERIMETRE',now());
</v>
      </c>
      <c r="DF21" t="str">
        <f t="shared" si="39"/>
        <v xml:space="preserve">INSERT INTO SC_SystemeProduits(RefDimension,NomSysteme,typePresta,ligne,Quantite,formule,cte1,DateModif) values (18,'FV8','MP',9,null,'1*CTE1','PERIMETRE',now());
</v>
      </c>
    </row>
    <row r="22" spans="1:110" x14ac:dyDescent="0.25">
      <c r="A22" s="12">
        <f>VLOOKUP($C22,[1]MINIPELLE!$A$2:$K$291,11,0)</f>
        <v>13</v>
      </c>
      <c r="B22" t="s">
        <v>300</v>
      </c>
      <c r="C22" t="s">
        <v>159</v>
      </c>
      <c r="D22" t="s">
        <v>160</v>
      </c>
      <c r="E22">
        <v>2.2000000000000002</v>
      </c>
      <c r="H22">
        <v>3.3000000000000003</v>
      </c>
      <c r="K22">
        <v>4.4000000000000004</v>
      </c>
      <c r="N22">
        <v>5.5</v>
      </c>
      <c r="Q22">
        <v>6.6000000000000005</v>
      </c>
      <c r="T22">
        <v>7.7000000000000011</v>
      </c>
      <c r="W22">
        <v>8.8000000000000007</v>
      </c>
      <c r="Z22">
        <v>9.9</v>
      </c>
      <c r="AC22">
        <v>11</v>
      </c>
      <c r="AF22">
        <v>13.200000000000001</v>
      </c>
      <c r="AI22">
        <v>13.200000000000001</v>
      </c>
      <c r="AL22">
        <v>15.400000000000002</v>
      </c>
      <c r="AO22">
        <v>15.400000000000002</v>
      </c>
      <c r="AR22">
        <v>17.600000000000001</v>
      </c>
      <c r="AU22">
        <v>19.8</v>
      </c>
      <c r="AX22">
        <v>19.8</v>
      </c>
      <c r="BA22">
        <v>22</v>
      </c>
      <c r="BD22">
        <v>22</v>
      </c>
      <c r="BG22" t="str">
        <f t="shared" si="22"/>
        <v xml:space="preserve">INSERT INTO SC_SystemeProduits(RefDimension,NomSysteme,typePresta,ligne,Quantite,formule,cte1,DateModif) values (1,'FV8','MP',13,2.2,null,null,now());
</v>
      </c>
      <c r="BH22"/>
      <c r="BI22"/>
      <c r="BJ22" t="str">
        <f t="shared" si="23"/>
        <v xml:space="preserve">INSERT INTO SC_SystemeProduits(RefDimension,NomSysteme,typePresta,ligne,Quantite,formule,cte1,DateModif) values (2,'FV8','MP',13,3.3,null,null,now());
</v>
      </c>
      <c r="BK22"/>
      <c r="BL22"/>
      <c r="BM22" t="str">
        <f t="shared" si="24"/>
        <v xml:space="preserve">INSERT INTO SC_SystemeProduits(RefDimension,NomSysteme,typePresta,ligne,Quantite,formule,cte1,DateModif) values (3,'FV8','MP',13,4.4,null,null,now());
</v>
      </c>
      <c r="BP22" t="str">
        <f t="shared" si="25"/>
        <v xml:space="preserve">INSERT INTO SC_SystemeProduits(RefDimension,NomSysteme,typePresta,ligne,Quantite,formule,cte1,DateModif) values (4,'FV8','MP',13,5.5,null,null,now());
</v>
      </c>
      <c r="BS22" t="str">
        <f t="shared" si="26"/>
        <v xml:space="preserve">INSERT INTO SC_SystemeProduits(RefDimension,NomSysteme,typePresta,ligne,Quantite,formule,cte1,DateModif) values (5,'FV8','MP',13,6.6,null,null,now());
</v>
      </c>
      <c r="BV22" t="str">
        <f t="shared" si="27"/>
        <v xml:space="preserve">INSERT INTO SC_SystemeProduits(RefDimension,NomSysteme,typePresta,ligne,Quantite,formule,cte1,DateModif) values (6,'FV8','MP',13,7.7,null,null,now());
</v>
      </c>
      <c r="BY22" t="str">
        <f t="shared" si="28"/>
        <v xml:space="preserve">INSERT INTO SC_SystemeProduits(RefDimension,NomSysteme,typePresta,ligne,Quantite,formule,cte1,DateModif) values (7,'FV8','MP',13,8.8,null,null,now());
</v>
      </c>
      <c r="CB22" t="str">
        <f t="shared" si="29"/>
        <v xml:space="preserve">INSERT INTO SC_SystemeProduits(RefDimension,NomSysteme,typePresta,ligne,Quantite,formule,cte1,DateModif) values (8,'FV8','MP',13,9.9,null,null,now());
</v>
      </c>
      <c r="CE22" t="str">
        <f t="shared" si="30"/>
        <v xml:space="preserve">INSERT INTO SC_SystemeProduits(RefDimension,NomSysteme,typePresta,ligne,Quantite,formule,cte1,DateModif) values (9,'FV8','MP',13,11,null,null,now());
</v>
      </c>
      <c r="CH22" t="str">
        <f t="shared" si="31"/>
        <v xml:space="preserve">INSERT INTO SC_SystemeProduits(RefDimension,NomSysteme,typePresta,ligne,Quantite,formule,cte1,DateModif) values (10,'FV8','MP',13,13.2,null,null,now());
</v>
      </c>
      <c r="CK22" t="str">
        <f t="shared" si="32"/>
        <v xml:space="preserve">INSERT INTO SC_SystemeProduits(RefDimension,NomSysteme,typePresta,ligne,Quantite,formule,cte1,DateModif) values (11,'FV8','MP',13,13.2,null,null,now());
</v>
      </c>
      <c r="CN22" t="str">
        <f t="shared" si="33"/>
        <v xml:space="preserve">INSERT INTO SC_SystemeProduits(RefDimension,NomSysteme,typePresta,ligne,Quantite,formule,cte1,DateModif) values (12,'FV8','MP',13,15.4,null,null,now());
</v>
      </c>
      <c r="CQ22" t="str">
        <f t="shared" si="34"/>
        <v xml:space="preserve">INSERT INTO SC_SystemeProduits(RefDimension,NomSysteme,typePresta,ligne,Quantite,formule,cte1,DateModif) values (13,'FV8','MP',13,15.4,null,null,now());
</v>
      </c>
      <c r="CT22" t="str">
        <f t="shared" si="35"/>
        <v xml:space="preserve">INSERT INTO SC_SystemeProduits(RefDimension,NomSysteme,typePresta,ligne,Quantite,formule,cte1,DateModif) values (14,'FV8','MP',13,17.6,null,null,now());
</v>
      </c>
      <c r="CW22" t="str">
        <f t="shared" si="36"/>
        <v xml:space="preserve">INSERT INTO SC_SystemeProduits(RefDimension,NomSysteme,typePresta,ligne,Quantite,formule,cte1,DateModif) values (15,'FV8','MP',13,19.8,null,null,now());
</v>
      </c>
      <c r="CZ22" t="str">
        <f t="shared" si="37"/>
        <v xml:space="preserve">INSERT INTO SC_SystemeProduits(RefDimension,NomSysteme,typePresta,ligne,Quantite,formule,cte1,DateModif) values (16,'FV8','MP',13,19.8,null,null,now());
</v>
      </c>
      <c r="DC22" t="str">
        <f t="shared" si="38"/>
        <v xml:space="preserve">INSERT INTO SC_SystemeProduits(RefDimension,NomSysteme,typePresta,ligne,Quantite,formule,cte1,DateModif) values (17,'FV8','MP',13,22,null,null,now());
</v>
      </c>
      <c r="DF22" t="str">
        <f t="shared" si="39"/>
        <v xml:space="preserve">INSERT INTO SC_SystemeProduits(RefDimension,NomSysteme,typePresta,ligne,Quantite,formule,cte1,DateModif) values (18,'FV8','MP',13,22,null,null,now());
</v>
      </c>
    </row>
    <row r="23" spans="1:110" x14ac:dyDescent="0.25">
      <c r="BH23"/>
      <c r="BI23"/>
      <c r="BK23"/>
      <c r="BL23"/>
    </row>
    <row r="25" spans="1:110" ht="57" x14ac:dyDescent="0.25">
      <c r="A25" s="67">
        <f>IF(B25="MATIERE",VLOOKUP($C25,MATIERE!$B$2:$K$601,10,0),IF(B25="MOA",VLOOKUP($C25,ATELIER!$B$2:$K$291,10,0),IF(B25="MOC",VLOOKUP($C25,CHANTIER!$B$2:$K$291,10,0),IF(B25="MP",VLOOKUP($C25,MINIPELLE!$B$2:$K$291,10,0),""))))</f>
        <v>94</v>
      </c>
      <c r="B25" s="89" t="s">
        <v>299</v>
      </c>
      <c r="C25" s="60" t="s">
        <v>2055</v>
      </c>
      <c r="D25" s="89"/>
      <c r="E25" s="89"/>
      <c r="F25" s="69" t="s">
        <v>689</v>
      </c>
      <c r="G25" s="69" t="s">
        <v>668</v>
      </c>
      <c r="H25" s="89"/>
      <c r="I25" s="69" t="s">
        <v>689</v>
      </c>
      <c r="J25" s="69" t="s">
        <v>668</v>
      </c>
      <c r="K25" s="89"/>
      <c r="L25" s="69" t="s">
        <v>689</v>
      </c>
      <c r="M25" s="69" t="s">
        <v>668</v>
      </c>
      <c r="N25" s="89"/>
      <c r="O25" s="69" t="s">
        <v>689</v>
      </c>
      <c r="P25" s="69" t="s">
        <v>668</v>
      </c>
      <c r="Q25" s="89"/>
      <c r="R25" s="69" t="s">
        <v>689</v>
      </c>
      <c r="S25" s="69" t="s">
        <v>668</v>
      </c>
      <c r="T25" s="89"/>
      <c r="U25" s="69" t="s">
        <v>689</v>
      </c>
      <c r="V25" s="69" t="s">
        <v>668</v>
      </c>
      <c r="W25" s="89"/>
      <c r="X25" s="69" t="s">
        <v>689</v>
      </c>
      <c r="Y25" s="69" t="s">
        <v>668</v>
      </c>
      <c r="Z25" s="89"/>
      <c r="AA25" s="69" t="s">
        <v>689</v>
      </c>
      <c r="AB25" s="69" t="s">
        <v>668</v>
      </c>
      <c r="AC25" s="89"/>
      <c r="AD25" s="69" t="s">
        <v>689</v>
      </c>
      <c r="AE25" s="69" t="s">
        <v>668</v>
      </c>
      <c r="AF25" s="89"/>
      <c r="AG25" s="69" t="s">
        <v>689</v>
      </c>
      <c r="AH25" s="69" t="s">
        <v>668</v>
      </c>
      <c r="AI25" s="89"/>
      <c r="AJ25" s="69" t="s">
        <v>689</v>
      </c>
      <c r="AK25" s="69" t="s">
        <v>668</v>
      </c>
      <c r="AL25" s="89"/>
      <c r="AM25" s="69" t="s">
        <v>689</v>
      </c>
      <c r="AN25" s="69" t="s">
        <v>668</v>
      </c>
      <c r="AO25" s="89"/>
      <c r="AP25" s="69" t="s">
        <v>689</v>
      </c>
      <c r="AQ25" s="69" t="s">
        <v>668</v>
      </c>
      <c r="AR25" s="89"/>
      <c r="AS25" s="69" t="s">
        <v>689</v>
      </c>
      <c r="AT25" s="69" t="s">
        <v>668</v>
      </c>
      <c r="AU25" s="89"/>
      <c r="AV25" s="69" t="s">
        <v>689</v>
      </c>
      <c r="AW25" s="69" t="s">
        <v>668</v>
      </c>
      <c r="AX25" s="89"/>
      <c r="AY25" s="69" t="s">
        <v>689</v>
      </c>
      <c r="AZ25" s="69" t="s">
        <v>668</v>
      </c>
      <c r="BA25" s="89"/>
      <c r="BB25" s="69" t="s">
        <v>689</v>
      </c>
      <c r="BC25" s="69" t="s">
        <v>668</v>
      </c>
      <c r="BD25" s="89"/>
      <c r="BE25" s="69" t="s">
        <v>689</v>
      </c>
      <c r="BF25" s="69" t="s">
        <v>668</v>
      </c>
    </row>
    <row r="26" spans="1:110" x14ac:dyDescent="0.25">
      <c r="A26" s="67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B26" s="89"/>
      <c r="C26" s="89"/>
      <c r="D26" s="89"/>
      <c r="E26" s="89"/>
      <c r="F26" s="90"/>
      <c r="G26" s="90"/>
      <c r="H26" s="89"/>
      <c r="I26" s="90"/>
      <c r="J26" s="90"/>
      <c r="K26" s="89"/>
      <c r="L26" s="90"/>
      <c r="M26" s="90"/>
      <c r="N26" s="89"/>
      <c r="O26" s="90"/>
      <c r="P26" s="90"/>
      <c r="Q26" s="89"/>
      <c r="R26" s="90"/>
      <c r="S26" s="90"/>
      <c r="T26" s="89"/>
      <c r="U26" s="90"/>
      <c r="V26" s="90"/>
      <c r="W26" s="89"/>
      <c r="X26" s="90"/>
      <c r="Y26" s="90"/>
      <c r="Z26" s="89"/>
      <c r="AA26" s="90"/>
      <c r="AB26" s="90"/>
      <c r="AC26" s="89"/>
      <c r="AD26" s="90"/>
      <c r="AE26" s="90"/>
      <c r="AF26" s="89"/>
      <c r="AG26" s="90"/>
      <c r="AH26" s="90"/>
      <c r="AI26" s="89"/>
      <c r="AJ26" s="90"/>
      <c r="AK26" s="90"/>
      <c r="AL26" s="89"/>
      <c r="AM26" s="90"/>
      <c r="AN26" s="90"/>
      <c r="AO26" s="89"/>
      <c r="AP26" s="90"/>
      <c r="AQ26" s="90"/>
      <c r="AR26" s="89"/>
      <c r="AS26" s="90"/>
      <c r="AT26" s="90"/>
      <c r="AU26" s="89"/>
      <c r="AV26" s="90"/>
      <c r="AW26" s="90"/>
      <c r="AX26" s="89"/>
      <c r="AY26" s="90"/>
      <c r="AZ26" s="90"/>
      <c r="BA26" s="89"/>
      <c r="BB26" s="90"/>
      <c r="BC26" s="90"/>
      <c r="BD26" s="89"/>
      <c r="BE26" s="90"/>
      <c r="BF26" s="90"/>
    </row>
    <row r="27" spans="1:110" x14ac:dyDescent="0.25">
      <c r="A27" s="67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B27" s="89"/>
      <c r="C27" s="89"/>
      <c r="D27" s="89"/>
      <c r="E27" s="89"/>
      <c r="F27" s="90"/>
      <c r="G27" s="90"/>
      <c r="H27" s="89"/>
      <c r="I27" s="90"/>
      <c r="J27" s="90"/>
      <c r="K27" s="89"/>
      <c r="L27" s="90"/>
      <c r="M27" s="90"/>
      <c r="N27" s="89"/>
      <c r="O27" s="90"/>
      <c r="P27" s="90"/>
      <c r="Q27" s="89"/>
      <c r="R27" s="90"/>
      <c r="S27" s="90"/>
      <c r="T27" s="89"/>
      <c r="U27" s="90"/>
      <c r="V27" s="90"/>
      <c r="W27" s="89"/>
      <c r="X27" s="90"/>
      <c r="Y27" s="90"/>
      <c r="Z27" s="89"/>
      <c r="AA27" s="90"/>
      <c r="AB27" s="90"/>
      <c r="AC27" s="89"/>
      <c r="AD27" s="90"/>
      <c r="AE27" s="90"/>
      <c r="AF27" s="89"/>
      <c r="AG27" s="90"/>
      <c r="AH27" s="90"/>
      <c r="AI27" s="89"/>
      <c r="AJ27" s="90"/>
      <c r="AK27" s="90"/>
      <c r="AL27" s="89"/>
      <c r="AM27" s="90"/>
      <c r="AN27" s="90"/>
      <c r="AO27" s="89"/>
      <c r="AP27" s="90"/>
      <c r="AQ27" s="90"/>
      <c r="AR27" s="89"/>
      <c r="AS27" s="90"/>
      <c r="AT27" s="90"/>
      <c r="AU27" s="89"/>
      <c r="AV27" s="90"/>
      <c r="AW27" s="90"/>
      <c r="AX27" s="89"/>
      <c r="AY27" s="90"/>
      <c r="AZ27" s="90"/>
      <c r="BA27" s="89"/>
      <c r="BB27" s="90"/>
      <c r="BC27" s="90"/>
      <c r="BD27" s="89"/>
      <c r="BE27" s="90"/>
      <c r="BF27" s="90"/>
    </row>
    <row r="28" spans="1:110" x14ac:dyDescent="0.25">
      <c r="A28" s="67">
        <f>IF(B28="MATIERE",VLOOKUP($C28,MATIERE!$B$2:$K$601,10,0),IF(B28="MOA",VLOOKUP($C28,ATELIER!$B$2:$K$291,10,0),IF(B28="MOC",VLOOKUP($C28,CHANTIER!$B$2:$K$291,10,0),IF(B28="MP",VLOOKUP($C28,MINIPELLE!$B$2:$K$291,10,0),""))))</f>
        <v>558</v>
      </c>
      <c r="B28" s="89" t="s">
        <v>295</v>
      </c>
      <c r="C28" s="125" t="s">
        <v>2037</v>
      </c>
      <c r="D28" s="89"/>
      <c r="E28" s="91"/>
      <c r="F28" s="90"/>
      <c r="G28" s="90"/>
      <c r="H28" s="91">
        <v>1</v>
      </c>
      <c r="I28" s="90"/>
      <c r="J28" s="90"/>
      <c r="K28" s="91"/>
      <c r="L28" s="90"/>
      <c r="M28" s="90"/>
      <c r="N28" s="91"/>
      <c r="O28" s="90"/>
      <c r="P28" s="90"/>
      <c r="Q28" s="91"/>
      <c r="R28" s="90"/>
      <c r="S28" s="90"/>
      <c r="T28" s="91"/>
      <c r="U28" s="90"/>
      <c r="V28" s="90"/>
      <c r="W28" s="91"/>
      <c r="X28" s="90"/>
      <c r="Y28" s="90"/>
      <c r="Z28" s="91"/>
      <c r="AA28" s="90"/>
      <c r="AB28" s="90"/>
      <c r="AC28" s="91"/>
      <c r="AD28" s="90"/>
      <c r="AE28" s="90"/>
      <c r="AF28" s="91"/>
      <c r="AG28" s="90"/>
      <c r="AH28" s="90"/>
      <c r="AI28" s="91"/>
      <c r="AJ28" s="90"/>
      <c r="AK28" s="90"/>
      <c r="AL28" s="91"/>
      <c r="AM28" s="90"/>
      <c r="AN28" s="90"/>
      <c r="AO28" s="91"/>
      <c r="AP28" s="90"/>
      <c r="AQ28" s="90"/>
      <c r="AR28" s="91"/>
      <c r="AS28" s="90"/>
      <c r="AT28" s="90"/>
      <c r="AU28" s="91"/>
      <c r="AV28" s="90"/>
      <c r="AW28" s="90"/>
      <c r="AX28" s="91"/>
      <c r="AY28" s="90"/>
      <c r="AZ28" s="90"/>
      <c r="BA28" s="91"/>
      <c r="BB28" s="90"/>
      <c r="BC28" s="90"/>
      <c r="BD28" s="91"/>
      <c r="BE28" s="90"/>
      <c r="BF28" s="90"/>
    </row>
    <row r="29" spans="1:110" x14ac:dyDescent="0.25">
      <c r="A29" s="67">
        <f>IF(B29="MATIERE",VLOOKUP($C29,MATIERE!$B$2:$K$601,10,0),IF(B29="MOA",VLOOKUP($C29,ATELIER!$B$2:$K$291,10,0),IF(B29="MOC",VLOOKUP($C29,CHANTIER!$B$2:$K$291,10,0),IF(B29="MP",VLOOKUP($C29,MINIPELLE!$B$2:$K$291,10,0),""))))</f>
        <v>559</v>
      </c>
      <c r="B29" s="89" t="s">
        <v>295</v>
      </c>
      <c r="C29" s="125" t="s">
        <v>2038</v>
      </c>
      <c r="D29" s="89"/>
      <c r="E29" s="91"/>
      <c r="F29" s="90"/>
      <c r="G29" s="90"/>
      <c r="H29" s="91"/>
      <c r="I29" s="90"/>
      <c r="J29" s="90"/>
      <c r="K29" s="91">
        <v>1</v>
      </c>
      <c r="L29" s="90"/>
      <c r="M29" s="90"/>
      <c r="N29" s="91"/>
      <c r="O29" s="90"/>
      <c r="P29" s="90"/>
      <c r="Q29" s="91"/>
      <c r="R29" s="90"/>
      <c r="S29" s="90"/>
      <c r="T29" s="91"/>
      <c r="U29" s="90"/>
      <c r="V29" s="90"/>
      <c r="W29" s="91"/>
      <c r="X29" s="90"/>
      <c r="Y29" s="90"/>
      <c r="Z29" s="91"/>
      <c r="AA29" s="90"/>
      <c r="AB29" s="90"/>
      <c r="AC29" s="91"/>
      <c r="AD29" s="90"/>
      <c r="AE29" s="90"/>
      <c r="AF29" s="91"/>
      <c r="AG29" s="90"/>
      <c r="AH29" s="90"/>
      <c r="AI29" s="91"/>
      <c r="AJ29" s="90"/>
      <c r="AK29" s="90"/>
      <c r="AL29" s="91"/>
      <c r="AM29" s="90"/>
      <c r="AN29" s="90"/>
      <c r="AO29" s="91"/>
      <c r="AP29" s="90"/>
      <c r="AQ29" s="90"/>
      <c r="AR29" s="91"/>
      <c r="AS29" s="90"/>
      <c r="AT29" s="90"/>
      <c r="AU29" s="91"/>
      <c r="AV29" s="90"/>
      <c r="AW29" s="90"/>
      <c r="AX29" s="91"/>
      <c r="AY29" s="90"/>
      <c r="AZ29" s="90"/>
      <c r="BA29" s="91"/>
      <c r="BB29" s="90"/>
      <c r="BC29" s="90"/>
      <c r="BD29" s="91"/>
      <c r="BE29" s="90"/>
      <c r="BF29" s="90"/>
    </row>
    <row r="30" spans="1:110" x14ac:dyDescent="0.25">
      <c r="A30" s="67">
        <f>IF(B30="MATIERE",VLOOKUP($C30,MATIERE!$B$2:$K$601,10,0),IF(B30="MOA",VLOOKUP($C30,ATELIER!$B$2:$K$291,10,0),IF(B30="MOC",VLOOKUP($C30,CHANTIER!$B$2:$K$291,10,0),IF(B30="MP",VLOOKUP($C30,MINIPELLE!$B$2:$K$291,10,0),""))))</f>
        <v>560</v>
      </c>
      <c r="B30" s="89" t="s">
        <v>295</v>
      </c>
      <c r="C30" s="125" t="s">
        <v>2039</v>
      </c>
      <c r="D30" s="89"/>
      <c r="E30" s="91"/>
      <c r="F30" s="90"/>
      <c r="G30" s="90"/>
      <c r="H30" s="91"/>
      <c r="I30" s="90"/>
      <c r="J30" s="90"/>
      <c r="K30" s="91"/>
      <c r="L30" s="90"/>
      <c r="M30" s="90"/>
      <c r="N30" s="91">
        <v>1</v>
      </c>
      <c r="O30" s="90"/>
      <c r="P30" s="90"/>
      <c r="Q30" s="91"/>
      <c r="R30" s="90"/>
      <c r="S30" s="90"/>
      <c r="T30" s="91"/>
      <c r="U30" s="90"/>
      <c r="V30" s="90"/>
      <c r="W30" s="91"/>
      <c r="X30" s="90"/>
      <c r="Y30" s="90"/>
      <c r="Z30" s="91"/>
      <c r="AA30" s="90"/>
      <c r="AB30" s="90"/>
      <c r="AC30" s="91"/>
      <c r="AD30" s="90"/>
      <c r="AE30" s="90"/>
      <c r="AF30" s="91"/>
      <c r="AG30" s="90"/>
      <c r="AH30" s="90"/>
      <c r="AI30" s="91"/>
      <c r="AJ30" s="90"/>
      <c r="AK30" s="90"/>
      <c r="AL30" s="91"/>
      <c r="AM30" s="90"/>
      <c r="AN30" s="90"/>
      <c r="AO30" s="91"/>
      <c r="AP30" s="90"/>
      <c r="AQ30" s="90"/>
      <c r="AR30" s="91"/>
      <c r="AS30" s="90"/>
      <c r="AT30" s="90"/>
      <c r="AU30" s="91"/>
      <c r="AV30" s="90"/>
      <c r="AW30" s="90"/>
      <c r="AX30" s="91"/>
      <c r="AY30" s="90"/>
      <c r="AZ30" s="90"/>
      <c r="BA30" s="91"/>
      <c r="BB30" s="90"/>
      <c r="BC30" s="90"/>
      <c r="BD30" s="91"/>
      <c r="BE30" s="90"/>
      <c r="BF30" s="90"/>
    </row>
    <row r="31" spans="1:110" x14ac:dyDescent="0.25">
      <c r="A31" s="67">
        <f>IF(B31="MATIERE",VLOOKUP($C31,MATIERE!$B$2:$K$601,10,0),IF(B31="MOA",VLOOKUP($C31,ATELIER!$B$2:$K$291,10,0),IF(B31="MOC",VLOOKUP($C31,CHANTIER!$B$2:$K$291,10,0),IF(B31="MP",VLOOKUP($C31,MINIPELLE!$B$2:$K$291,10,0),""))))</f>
        <v>561</v>
      </c>
      <c r="B31" s="89" t="s">
        <v>295</v>
      </c>
      <c r="C31" s="125" t="s">
        <v>2040</v>
      </c>
      <c r="D31" s="89"/>
      <c r="E31" s="91"/>
      <c r="F31" s="90"/>
      <c r="G31" s="90"/>
      <c r="H31" s="91"/>
      <c r="I31" s="90"/>
      <c r="J31" s="90"/>
      <c r="K31" s="91"/>
      <c r="L31" s="90"/>
      <c r="M31" s="90"/>
      <c r="N31" s="91"/>
      <c r="O31" s="90"/>
      <c r="P31" s="90"/>
      <c r="Q31" s="91">
        <v>1</v>
      </c>
      <c r="R31" s="90"/>
      <c r="S31" s="90"/>
      <c r="T31" s="91"/>
      <c r="U31" s="90"/>
      <c r="V31" s="90"/>
      <c r="W31" s="91"/>
      <c r="X31" s="90"/>
      <c r="Y31" s="90"/>
      <c r="Z31" s="91"/>
      <c r="AA31" s="90"/>
      <c r="AB31" s="90"/>
      <c r="AC31" s="91"/>
      <c r="AD31" s="90"/>
      <c r="AE31" s="90"/>
      <c r="AF31" s="91"/>
      <c r="AG31" s="90"/>
      <c r="AH31" s="90"/>
      <c r="AI31" s="91"/>
      <c r="AJ31" s="90"/>
      <c r="AK31" s="90"/>
      <c r="AL31" s="91"/>
      <c r="AM31" s="90"/>
      <c r="AN31" s="90"/>
      <c r="AO31" s="91"/>
      <c r="AP31" s="90"/>
      <c r="AQ31" s="90"/>
      <c r="AR31" s="91"/>
      <c r="AS31" s="90"/>
      <c r="AT31" s="90"/>
      <c r="AU31" s="91"/>
      <c r="AV31" s="90"/>
      <c r="AW31" s="90"/>
      <c r="AX31" s="91"/>
      <c r="AY31" s="90"/>
      <c r="AZ31" s="90"/>
      <c r="BA31" s="91"/>
      <c r="BB31" s="90"/>
      <c r="BC31" s="90"/>
      <c r="BD31" s="91"/>
      <c r="BE31" s="90"/>
      <c r="BF31" s="90"/>
    </row>
    <row r="32" spans="1:110" x14ac:dyDescent="0.25">
      <c r="A32" s="67">
        <f>IF(B32="MATIERE",VLOOKUP($C32,MATIERE!$B$2:$K$601,10,0),IF(B32="MOA",VLOOKUP($C32,ATELIER!$B$2:$K$291,10,0),IF(B32="MOC",VLOOKUP($C32,CHANTIER!$B$2:$K$291,10,0),IF(B32="MP",VLOOKUP($C32,MINIPELLE!$B$2:$K$291,10,0),""))))</f>
        <v>563</v>
      </c>
      <c r="B32" s="89" t="s">
        <v>295</v>
      </c>
      <c r="C32" s="125" t="s">
        <v>2042</v>
      </c>
      <c r="D32" s="89"/>
      <c r="E32" s="91"/>
      <c r="F32" s="90"/>
      <c r="G32" s="90"/>
      <c r="H32" s="91"/>
      <c r="I32" s="90"/>
      <c r="J32" s="90"/>
      <c r="K32" s="91"/>
      <c r="L32" s="90"/>
      <c r="M32" s="90"/>
      <c r="N32" s="91"/>
      <c r="O32" s="90"/>
      <c r="P32" s="90"/>
      <c r="Q32" s="91"/>
      <c r="R32" s="90"/>
      <c r="S32" s="90"/>
      <c r="T32" s="91">
        <v>1</v>
      </c>
      <c r="U32" s="90"/>
      <c r="V32" s="90"/>
      <c r="W32" s="91"/>
      <c r="X32" s="90"/>
      <c r="Y32" s="90"/>
      <c r="Z32" s="91"/>
      <c r="AA32" s="90"/>
      <c r="AB32" s="90"/>
      <c r="AC32" s="91"/>
      <c r="AD32" s="90"/>
      <c r="AE32" s="90"/>
      <c r="AF32" s="91"/>
      <c r="AG32" s="90"/>
      <c r="AH32" s="90"/>
      <c r="AI32" s="91"/>
      <c r="AJ32" s="90"/>
      <c r="AK32" s="90"/>
      <c r="AL32" s="91"/>
      <c r="AM32" s="90"/>
      <c r="AN32" s="90"/>
      <c r="AO32" s="91"/>
      <c r="AP32" s="90"/>
      <c r="AQ32" s="90"/>
      <c r="AR32" s="91"/>
      <c r="AS32" s="90"/>
      <c r="AT32" s="90"/>
      <c r="AU32" s="91"/>
      <c r="AV32" s="90"/>
      <c r="AW32" s="90"/>
      <c r="AX32" s="91"/>
      <c r="AY32" s="90"/>
      <c r="AZ32" s="90"/>
      <c r="BA32" s="91"/>
      <c r="BB32" s="90"/>
      <c r="BC32" s="90"/>
      <c r="BD32" s="91"/>
      <c r="BE32" s="90"/>
      <c r="BF32" s="90"/>
    </row>
    <row r="33" spans="1:58" x14ac:dyDescent="0.25">
      <c r="A33" s="67">
        <f>IF(B33="MATIERE",VLOOKUP($C33,MATIERE!$B$2:$K$601,10,0),IF(B33="MOA",VLOOKUP($C33,ATELIER!$B$2:$K$291,10,0),IF(B33="MOC",VLOOKUP($C33,CHANTIER!$B$2:$K$291,10,0),IF(B33="MP",VLOOKUP($C33,MINIPELLE!$B$2:$K$291,10,0),""))))</f>
        <v>564</v>
      </c>
      <c r="B33" s="89" t="s">
        <v>295</v>
      </c>
      <c r="C33" s="125" t="s">
        <v>2043</v>
      </c>
      <c r="D33" s="89"/>
      <c r="E33" s="91"/>
      <c r="F33" s="90"/>
      <c r="G33" s="90"/>
      <c r="H33" s="91"/>
      <c r="I33" s="90"/>
      <c r="J33" s="90"/>
      <c r="K33" s="91"/>
      <c r="L33" s="90"/>
      <c r="M33" s="90"/>
      <c r="N33" s="91"/>
      <c r="O33" s="90"/>
      <c r="P33" s="90"/>
      <c r="Q33" s="91"/>
      <c r="R33" s="90"/>
      <c r="S33" s="90"/>
      <c r="T33" s="91"/>
      <c r="U33" s="90"/>
      <c r="V33" s="90"/>
      <c r="W33" s="91">
        <v>1</v>
      </c>
      <c r="X33" s="90"/>
      <c r="Y33" s="90"/>
      <c r="Z33" s="91"/>
      <c r="AA33" s="90"/>
      <c r="AB33" s="90"/>
      <c r="AC33" s="91"/>
      <c r="AD33" s="90"/>
      <c r="AE33" s="90"/>
      <c r="AF33" s="91"/>
      <c r="AG33" s="90"/>
      <c r="AH33" s="90"/>
      <c r="AI33" s="91"/>
      <c r="AJ33" s="90"/>
      <c r="AK33" s="90"/>
      <c r="AL33" s="91"/>
      <c r="AM33" s="90"/>
      <c r="AN33" s="90"/>
      <c r="AO33" s="91"/>
      <c r="AP33" s="90"/>
      <c r="AQ33" s="90"/>
      <c r="AR33" s="91"/>
      <c r="AS33" s="90"/>
      <c r="AT33" s="90"/>
      <c r="AU33" s="91"/>
      <c r="AV33" s="90"/>
      <c r="AW33" s="90"/>
      <c r="AX33" s="91"/>
      <c r="AY33" s="90"/>
      <c r="AZ33" s="90"/>
      <c r="BA33" s="91"/>
      <c r="BB33" s="90"/>
      <c r="BC33" s="90"/>
      <c r="BD33" s="91"/>
      <c r="BE33" s="90"/>
      <c r="BF33" s="90"/>
    </row>
    <row r="34" spans="1:58" x14ac:dyDescent="0.25">
      <c r="A34" s="67">
        <f>IF(B34="MATIERE",VLOOKUP($C34,MATIERE!$B$2:$K$601,10,0),IF(B34="MOA",VLOOKUP($C34,ATELIER!$B$2:$K$291,10,0),IF(B34="MOC",VLOOKUP($C34,CHANTIER!$B$2:$K$291,10,0),IF(B34="MP",VLOOKUP($C34,MINIPELLE!$B$2:$K$291,10,0),""))))</f>
        <v>565</v>
      </c>
      <c r="B34" s="89" t="s">
        <v>295</v>
      </c>
      <c r="C34" s="125" t="s">
        <v>2044</v>
      </c>
      <c r="D34" s="89"/>
      <c r="E34" s="91"/>
      <c r="F34" s="90"/>
      <c r="G34" s="90"/>
      <c r="H34" s="91"/>
      <c r="I34" s="90"/>
      <c r="J34" s="90"/>
      <c r="K34" s="91"/>
      <c r="L34" s="90"/>
      <c r="M34" s="90"/>
      <c r="N34" s="91"/>
      <c r="O34" s="90"/>
      <c r="P34" s="90"/>
      <c r="Q34" s="91"/>
      <c r="R34" s="90"/>
      <c r="S34" s="90"/>
      <c r="T34" s="91"/>
      <c r="U34" s="90"/>
      <c r="V34" s="90"/>
      <c r="W34" s="91"/>
      <c r="X34" s="90"/>
      <c r="Y34" s="90"/>
      <c r="Z34" s="91">
        <v>1</v>
      </c>
      <c r="AA34" s="90"/>
      <c r="AB34" s="90"/>
      <c r="AC34" s="91"/>
      <c r="AD34" s="90"/>
      <c r="AE34" s="90"/>
      <c r="AF34" s="91"/>
      <c r="AG34" s="90"/>
      <c r="AH34" s="90"/>
      <c r="AI34" s="91"/>
      <c r="AJ34" s="90"/>
      <c r="AK34" s="90"/>
      <c r="AL34" s="91"/>
      <c r="AM34" s="90"/>
      <c r="AN34" s="90"/>
      <c r="AO34" s="91"/>
      <c r="AP34" s="90"/>
      <c r="AQ34" s="90"/>
      <c r="AR34" s="91"/>
      <c r="AS34" s="90"/>
      <c r="AT34" s="90"/>
      <c r="AU34" s="91"/>
      <c r="AV34" s="90"/>
      <c r="AW34" s="90"/>
      <c r="AX34" s="91"/>
      <c r="AY34" s="90"/>
      <c r="AZ34" s="90"/>
      <c r="BA34" s="91"/>
      <c r="BB34" s="90"/>
      <c r="BC34" s="90"/>
      <c r="BD34" s="91"/>
      <c r="BE34" s="90"/>
      <c r="BF34" s="90"/>
    </row>
    <row r="35" spans="1:58" x14ac:dyDescent="0.25">
      <c r="A35" s="67">
        <f>IF(B35="MATIERE",VLOOKUP($C35,MATIERE!$B$2:$K$601,10,0),IF(B35="MOA",VLOOKUP($C35,ATELIER!$B$2:$K$291,10,0),IF(B35="MOC",VLOOKUP($C35,CHANTIER!$B$2:$K$291,10,0),IF(B35="MP",VLOOKUP($C35,MINIPELLE!$B$2:$K$291,10,0),""))))</f>
        <v>566</v>
      </c>
      <c r="B35" s="89" t="s">
        <v>295</v>
      </c>
      <c r="C35" s="125" t="s">
        <v>2045</v>
      </c>
      <c r="D35" s="89"/>
      <c r="E35" s="91"/>
      <c r="F35" s="90"/>
      <c r="G35" s="90"/>
      <c r="H35" s="91"/>
      <c r="I35" s="90"/>
      <c r="J35" s="90"/>
      <c r="K35" s="91"/>
      <c r="L35" s="90"/>
      <c r="M35" s="90"/>
      <c r="N35" s="91"/>
      <c r="O35" s="90"/>
      <c r="P35" s="90"/>
      <c r="Q35" s="91"/>
      <c r="R35" s="90"/>
      <c r="S35" s="90"/>
      <c r="T35" s="91"/>
      <c r="U35" s="90"/>
      <c r="V35" s="90"/>
      <c r="W35" s="91"/>
      <c r="X35" s="90"/>
      <c r="Y35" s="90"/>
      <c r="Z35" s="91"/>
      <c r="AA35" s="90"/>
      <c r="AB35" s="90"/>
      <c r="AC35" s="91">
        <v>1</v>
      </c>
      <c r="AD35" s="90"/>
      <c r="AE35" s="90"/>
      <c r="AF35" s="91"/>
      <c r="AG35" s="90"/>
      <c r="AH35" s="90"/>
      <c r="AI35" s="91"/>
      <c r="AJ35" s="90"/>
      <c r="AK35" s="90"/>
      <c r="AL35" s="91"/>
      <c r="AM35" s="90"/>
      <c r="AN35" s="90"/>
      <c r="AO35" s="91"/>
      <c r="AP35" s="90"/>
      <c r="AQ35" s="90"/>
      <c r="AR35" s="91"/>
      <c r="AS35" s="90"/>
      <c r="AT35" s="90"/>
      <c r="AU35" s="91"/>
      <c r="AV35" s="90"/>
      <c r="AW35" s="90"/>
      <c r="AX35" s="91"/>
      <c r="AY35" s="90"/>
      <c r="AZ35" s="90"/>
      <c r="BA35" s="91"/>
      <c r="BB35" s="90"/>
      <c r="BC35" s="90"/>
      <c r="BD35" s="91"/>
      <c r="BE35" s="90"/>
      <c r="BF35" s="90"/>
    </row>
    <row r="36" spans="1:58" x14ac:dyDescent="0.25">
      <c r="A36" s="67">
        <f>IF(B36="MATIERE",VLOOKUP($C36,MATIERE!$B$2:$K$601,10,0),IF(B36="MOA",VLOOKUP($C36,ATELIER!$B$2:$K$291,10,0),IF(B36="MOC",VLOOKUP($C36,CHANTIER!$B$2:$K$291,10,0),IF(B36="MP",VLOOKUP($C36,MINIPELLE!$B$2:$K$291,10,0),""))))</f>
        <v>567</v>
      </c>
      <c r="B36" s="89" t="s">
        <v>295</v>
      </c>
      <c r="C36" s="125" t="s">
        <v>2046</v>
      </c>
      <c r="D36" s="89"/>
      <c r="E36" s="91"/>
      <c r="F36" s="90"/>
      <c r="G36" s="90"/>
      <c r="H36" s="91"/>
      <c r="I36" s="90"/>
      <c r="J36" s="90"/>
      <c r="K36" s="91"/>
      <c r="L36" s="90"/>
      <c r="M36" s="90"/>
      <c r="N36" s="91"/>
      <c r="O36" s="90"/>
      <c r="P36" s="90"/>
      <c r="Q36" s="91"/>
      <c r="R36" s="90"/>
      <c r="S36" s="90"/>
      <c r="T36" s="91"/>
      <c r="U36" s="90"/>
      <c r="V36" s="90"/>
      <c r="W36" s="91"/>
      <c r="X36" s="90"/>
      <c r="Y36" s="90"/>
      <c r="Z36" s="91"/>
      <c r="AA36" s="90"/>
      <c r="AB36" s="90"/>
      <c r="AC36" s="91"/>
      <c r="AD36" s="90"/>
      <c r="AE36" s="90"/>
      <c r="AF36" s="91">
        <v>1</v>
      </c>
      <c r="AG36" s="90"/>
      <c r="AH36" s="90"/>
      <c r="AI36" s="91"/>
      <c r="AJ36" s="90"/>
      <c r="AK36" s="90"/>
      <c r="AL36" s="91"/>
      <c r="AM36" s="90"/>
      <c r="AN36" s="90"/>
      <c r="AO36" s="91"/>
      <c r="AP36" s="90"/>
      <c r="AQ36" s="90"/>
      <c r="AR36" s="91"/>
      <c r="AS36" s="90"/>
      <c r="AT36" s="90"/>
      <c r="AU36" s="91"/>
      <c r="AV36" s="90"/>
      <c r="AW36" s="90"/>
      <c r="AX36" s="91"/>
      <c r="AY36" s="90"/>
      <c r="AZ36" s="90"/>
      <c r="BA36" s="91"/>
      <c r="BB36" s="90"/>
      <c r="BC36" s="90"/>
      <c r="BD36" s="91"/>
      <c r="BE36" s="90"/>
      <c r="BF36" s="90"/>
    </row>
    <row r="37" spans="1:58" x14ac:dyDescent="0.25">
      <c r="A37" s="67">
        <f>IF(B37="MATIERE",VLOOKUP($C37,MATIERE!$B$2:$K$601,10,0),IF(B37="MOA",VLOOKUP($C37,ATELIER!$B$2:$K$291,10,0),IF(B37="MOC",VLOOKUP($C37,CHANTIER!$B$2:$K$291,10,0),IF(B37="MP",VLOOKUP($C37,MINIPELLE!$B$2:$K$291,10,0),""))))</f>
        <v>568</v>
      </c>
      <c r="B37" s="89" t="s">
        <v>295</v>
      </c>
      <c r="C37" s="125" t="s">
        <v>2047</v>
      </c>
      <c r="D37" s="89"/>
      <c r="E37" s="91"/>
      <c r="F37" s="90"/>
      <c r="G37" s="90"/>
      <c r="H37" s="91"/>
      <c r="I37" s="90"/>
      <c r="J37" s="90"/>
      <c r="K37" s="91"/>
      <c r="L37" s="90"/>
      <c r="M37" s="90"/>
      <c r="N37" s="91"/>
      <c r="O37" s="90"/>
      <c r="P37" s="90"/>
      <c r="Q37" s="91"/>
      <c r="R37" s="90"/>
      <c r="S37" s="90"/>
      <c r="T37" s="91"/>
      <c r="U37" s="90"/>
      <c r="V37" s="90"/>
      <c r="W37" s="91"/>
      <c r="X37" s="90"/>
      <c r="Y37" s="90"/>
      <c r="Z37" s="91"/>
      <c r="AA37" s="90"/>
      <c r="AB37" s="90"/>
      <c r="AC37" s="91"/>
      <c r="AD37" s="90"/>
      <c r="AE37" s="90"/>
      <c r="AF37" s="91"/>
      <c r="AG37" s="90"/>
      <c r="AH37" s="90"/>
      <c r="AI37" s="91">
        <v>1</v>
      </c>
      <c r="AJ37" s="90"/>
      <c r="AK37" s="90"/>
      <c r="AL37" s="91"/>
      <c r="AM37" s="90"/>
      <c r="AN37" s="90"/>
      <c r="AO37" s="91"/>
      <c r="AP37" s="90"/>
      <c r="AQ37" s="90"/>
      <c r="AR37" s="91"/>
      <c r="AS37" s="90"/>
      <c r="AT37" s="90"/>
      <c r="AU37" s="91"/>
      <c r="AV37" s="90"/>
      <c r="AW37" s="90"/>
      <c r="AX37" s="91"/>
      <c r="AY37" s="90"/>
      <c r="AZ37" s="90"/>
      <c r="BA37" s="91"/>
      <c r="BB37" s="90"/>
      <c r="BC37" s="90"/>
      <c r="BD37" s="91"/>
      <c r="BE37" s="90"/>
      <c r="BF37" s="90"/>
    </row>
    <row r="38" spans="1:58" x14ac:dyDescent="0.25">
      <c r="A38" s="67">
        <f>IF(B38="MATIERE",VLOOKUP($C38,MATIERE!$B$2:$K$601,10,0),IF(B38="MOA",VLOOKUP($C38,ATELIER!$B$2:$K$291,10,0),IF(B38="MOC",VLOOKUP($C38,CHANTIER!$B$2:$K$291,10,0),IF(B38="MP",VLOOKUP($C38,MINIPELLE!$B$2:$K$291,10,0),""))))</f>
        <v>569</v>
      </c>
      <c r="B38" s="89" t="s">
        <v>295</v>
      </c>
      <c r="C38" s="125" t="s">
        <v>2048</v>
      </c>
      <c r="D38" s="89"/>
      <c r="E38" s="91"/>
      <c r="F38" s="90"/>
      <c r="G38" s="90"/>
      <c r="H38" s="91"/>
      <c r="I38" s="90"/>
      <c r="J38" s="90"/>
      <c r="K38" s="91"/>
      <c r="L38" s="90"/>
      <c r="M38" s="90"/>
      <c r="N38" s="91"/>
      <c r="O38" s="90"/>
      <c r="P38" s="90"/>
      <c r="Q38" s="91"/>
      <c r="R38" s="90"/>
      <c r="S38" s="90"/>
      <c r="T38" s="91"/>
      <c r="U38" s="90"/>
      <c r="V38" s="90"/>
      <c r="W38" s="91"/>
      <c r="X38" s="90"/>
      <c r="Y38" s="90"/>
      <c r="Z38" s="91"/>
      <c r="AA38" s="90"/>
      <c r="AB38" s="90"/>
      <c r="AC38" s="91"/>
      <c r="AD38" s="90"/>
      <c r="AE38" s="90"/>
      <c r="AF38" s="91"/>
      <c r="AG38" s="90"/>
      <c r="AH38" s="90"/>
      <c r="AI38" s="91"/>
      <c r="AJ38" s="90"/>
      <c r="AK38" s="90"/>
      <c r="AL38" s="91">
        <v>1</v>
      </c>
      <c r="AM38" s="90"/>
      <c r="AN38" s="90"/>
      <c r="AO38" s="91"/>
      <c r="AP38" s="90"/>
      <c r="AQ38" s="90"/>
      <c r="AR38" s="91"/>
      <c r="AS38" s="90"/>
      <c r="AT38" s="90"/>
      <c r="AU38" s="91"/>
      <c r="AV38" s="90"/>
      <c r="AW38" s="90"/>
      <c r="AX38" s="91"/>
      <c r="AY38" s="90"/>
      <c r="AZ38" s="90"/>
      <c r="BA38" s="91"/>
      <c r="BB38" s="90"/>
      <c r="BC38" s="90"/>
      <c r="BD38" s="91"/>
      <c r="BE38" s="90"/>
      <c r="BF38" s="90"/>
    </row>
    <row r="39" spans="1:58" x14ac:dyDescent="0.25">
      <c r="A39" s="67">
        <f>IF(B39="MATIERE",VLOOKUP($C39,MATIERE!$B$2:$K$601,10,0),IF(B39="MOA",VLOOKUP($C39,ATELIER!$B$2:$K$291,10,0),IF(B39="MOC",VLOOKUP($C39,CHANTIER!$B$2:$K$291,10,0),IF(B39="MP",VLOOKUP($C39,MINIPELLE!$B$2:$K$291,10,0),""))))</f>
        <v>570</v>
      </c>
      <c r="B39" s="89" t="s">
        <v>295</v>
      </c>
      <c r="C39" s="125" t="s">
        <v>2049</v>
      </c>
      <c r="D39" s="89"/>
      <c r="E39" s="91"/>
      <c r="F39" s="90"/>
      <c r="G39" s="90"/>
      <c r="H39" s="91"/>
      <c r="I39" s="90"/>
      <c r="J39" s="90"/>
      <c r="K39" s="91"/>
      <c r="L39" s="90"/>
      <c r="M39" s="90"/>
      <c r="N39" s="91"/>
      <c r="O39" s="90"/>
      <c r="P39" s="90"/>
      <c r="Q39" s="91"/>
      <c r="R39" s="90"/>
      <c r="S39" s="90"/>
      <c r="T39" s="91"/>
      <c r="U39" s="90"/>
      <c r="V39" s="90"/>
      <c r="W39" s="91"/>
      <c r="X39" s="90"/>
      <c r="Y39" s="90"/>
      <c r="Z39" s="91"/>
      <c r="AA39" s="90"/>
      <c r="AB39" s="90"/>
      <c r="AC39" s="91"/>
      <c r="AD39" s="90"/>
      <c r="AE39" s="90"/>
      <c r="AF39" s="91"/>
      <c r="AG39" s="90"/>
      <c r="AH39" s="90"/>
      <c r="AI39" s="91"/>
      <c r="AJ39" s="90"/>
      <c r="AK39" s="90"/>
      <c r="AL39" s="91"/>
      <c r="AM39" s="90"/>
      <c r="AN39" s="90"/>
      <c r="AO39" s="91">
        <v>1</v>
      </c>
      <c r="AP39" s="90"/>
      <c r="AQ39" s="90"/>
      <c r="AR39" s="91"/>
      <c r="AS39" s="90"/>
      <c r="AT39" s="90"/>
      <c r="AU39" s="91"/>
      <c r="AV39" s="90"/>
      <c r="AW39" s="90"/>
      <c r="AX39" s="91"/>
      <c r="AY39" s="90"/>
      <c r="AZ39" s="90"/>
      <c r="BA39" s="91"/>
      <c r="BB39" s="90"/>
      <c r="BC39" s="90"/>
      <c r="BD39" s="91"/>
      <c r="BE39" s="90"/>
      <c r="BF39" s="90"/>
    </row>
    <row r="40" spans="1:58" x14ac:dyDescent="0.25">
      <c r="A40" s="67">
        <f>IF(B40="MATIERE",VLOOKUP($C40,MATIERE!$B$2:$K$601,10,0),IF(B40="MOA",VLOOKUP($C40,ATELIER!$B$2:$K$291,10,0),IF(B40="MOC",VLOOKUP($C40,CHANTIER!$B$2:$K$291,10,0),IF(B40="MP",VLOOKUP($C40,MINIPELLE!$B$2:$K$291,10,0),""))))</f>
        <v>571</v>
      </c>
      <c r="B40" s="89" t="s">
        <v>295</v>
      </c>
      <c r="C40" s="125" t="s">
        <v>2050</v>
      </c>
      <c r="D40" s="89"/>
      <c r="E40" s="91"/>
      <c r="F40" s="90"/>
      <c r="G40" s="90"/>
      <c r="H40" s="91"/>
      <c r="I40" s="90"/>
      <c r="J40" s="90"/>
      <c r="K40" s="91"/>
      <c r="L40" s="90"/>
      <c r="M40" s="90"/>
      <c r="N40" s="91"/>
      <c r="O40" s="90"/>
      <c r="P40" s="90"/>
      <c r="Q40" s="91"/>
      <c r="R40" s="90"/>
      <c r="S40" s="90"/>
      <c r="T40" s="91"/>
      <c r="U40" s="90"/>
      <c r="V40" s="90"/>
      <c r="W40" s="91"/>
      <c r="X40" s="90"/>
      <c r="Y40" s="90"/>
      <c r="Z40" s="91"/>
      <c r="AA40" s="90"/>
      <c r="AB40" s="90"/>
      <c r="AC40" s="91"/>
      <c r="AD40" s="90"/>
      <c r="AE40" s="90"/>
      <c r="AF40" s="91"/>
      <c r="AG40" s="90"/>
      <c r="AH40" s="90"/>
      <c r="AI40" s="91"/>
      <c r="AJ40" s="90"/>
      <c r="AK40" s="90"/>
      <c r="AL40" s="91"/>
      <c r="AM40" s="90"/>
      <c r="AN40" s="90"/>
      <c r="AO40" s="91"/>
      <c r="AP40" s="90"/>
      <c r="AQ40" s="90"/>
      <c r="AR40" s="91">
        <v>1</v>
      </c>
      <c r="AS40" s="90"/>
      <c r="AT40" s="90"/>
      <c r="AU40" s="91"/>
      <c r="AV40" s="90"/>
      <c r="AW40" s="90"/>
      <c r="AX40" s="91"/>
      <c r="AY40" s="90"/>
      <c r="AZ40" s="90"/>
      <c r="BA40" s="91"/>
      <c r="BB40" s="90"/>
      <c r="BC40" s="90"/>
      <c r="BD40" s="91"/>
      <c r="BE40" s="90"/>
      <c r="BF40" s="90"/>
    </row>
    <row r="41" spans="1:58" x14ac:dyDescent="0.25">
      <c r="A41" s="67">
        <f>IF(B41="MATIERE",VLOOKUP($C41,MATIERE!$B$2:$K$601,10,0),IF(B41="MOA",VLOOKUP($C41,ATELIER!$B$2:$K$291,10,0),IF(B41="MOC",VLOOKUP($C41,CHANTIER!$B$2:$K$291,10,0),IF(B41="MP",VLOOKUP($C41,MINIPELLE!$B$2:$K$291,10,0),""))))</f>
        <v>572</v>
      </c>
      <c r="B41" s="89" t="s">
        <v>295</v>
      </c>
      <c r="C41" s="125" t="s">
        <v>2051</v>
      </c>
      <c r="D41" s="89"/>
      <c r="E41" s="91"/>
      <c r="F41" s="90"/>
      <c r="G41" s="90"/>
      <c r="H41" s="91"/>
      <c r="I41" s="90"/>
      <c r="J41" s="90"/>
      <c r="K41" s="91"/>
      <c r="L41" s="90"/>
      <c r="M41" s="90"/>
      <c r="N41" s="91"/>
      <c r="O41" s="90"/>
      <c r="P41" s="90"/>
      <c r="Q41" s="91"/>
      <c r="R41" s="90"/>
      <c r="S41" s="90"/>
      <c r="T41" s="91"/>
      <c r="U41" s="90"/>
      <c r="V41" s="90"/>
      <c r="W41" s="91"/>
      <c r="X41" s="90"/>
      <c r="Y41" s="90"/>
      <c r="Z41" s="91"/>
      <c r="AA41" s="90"/>
      <c r="AB41" s="90"/>
      <c r="AC41" s="91"/>
      <c r="AD41" s="90"/>
      <c r="AE41" s="90"/>
      <c r="AF41" s="91"/>
      <c r="AG41" s="90"/>
      <c r="AH41" s="90"/>
      <c r="AI41" s="91"/>
      <c r="AJ41" s="90"/>
      <c r="AK41" s="90"/>
      <c r="AL41" s="91"/>
      <c r="AM41" s="90"/>
      <c r="AN41" s="90"/>
      <c r="AO41" s="91"/>
      <c r="AP41" s="90"/>
      <c r="AQ41" s="90"/>
      <c r="AR41" s="91"/>
      <c r="AS41" s="90"/>
      <c r="AT41" s="90"/>
      <c r="AU41" s="91">
        <v>1</v>
      </c>
      <c r="AV41" s="90"/>
      <c r="AW41" s="90"/>
      <c r="AX41" s="91">
        <v>1</v>
      </c>
      <c r="AY41" s="90"/>
      <c r="AZ41" s="90"/>
      <c r="BA41" s="91"/>
      <c r="BB41" s="90"/>
      <c r="BC41" s="90"/>
      <c r="BD41" s="91"/>
      <c r="BE41" s="90"/>
      <c r="BF41" s="90"/>
    </row>
    <row r="42" spans="1:58" x14ac:dyDescent="0.25">
      <c r="A42" s="67">
        <f>IF(B42="MATIERE",VLOOKUP($C42,MATIERE!$B$2:$K$601,10,0),IF(B42="MOA",VLOOKUP($C42,ATELIER!$B$2:$K$291,10,0),IF(B42="MOC",VLOOKUP($C42,CHANTIER!$B$2:$K$291,10,0),IF(B42="MP",VLOOKUP($C42,MINIPELLE!$B$2:$K$291,10,0),""))))</f>
        <v>573</v>
      </c>
      <c r="B42" s="89" t="s">
        <v>295</v>
      </c>
      <c r="C42" s="125" t="s">
        <v>2052</v>
      </c>
      <c r="D42" s="89"/>
      <c r="E42" s="91"/>
      <c r="F42" s="90"/>
      <c r="G42" s="90"/>
      <c r="H42" s="91"/>
      <c r="I42" s="90"/>
      <c r="J42" s="90"/>
      <c r="K42" s="91"/>
      <c r="L42" s="90"/>
      <c r="M42" s="90"/>
      <c r="N42" s="91"/>
      <c r="O42" s="90"/>
      <c r="P42" s="90"/>
      <c r="Q42" s="91"/>
      <c r="R42" s="90"/>
      <c r="S42" s="90"/>
      <c r="T42" s="91"/>
      <c r="U42" s="90"/>
      <c r="V42" s="90"/>
      <c r="W42" s="91"/>
      <c r="X42" s="90"/>
      <c r="Y42" s="90"/>
      <c r="Z42" s="91"/>
      <c r="AA42" s="90"/>
      <c r="AB42" s="90"/>
      <c r="AC42" s="91"/>
      <c r="AD42" s="90"/>
      <c r="AE42" s="90"/>
      <c r="AF42" s="91"/>
      <c r="AG42" s="90"/>
      <c r="AH42" s="90"/>
      <c r="AI42" s="91"/>
      <c r="AJ42" s="90"/>
      <c r="AK42" s="90"/>
      <c r="AL42" s="91"/>
      <c r="AM42" s="90"/>
      <c r="AN42" s="90"/>
      <c r="AO42" s="91"/>
      <c r="AP42" s="90"/>
      <c r="AQ42" s="90"/>
      <c r="AR42" s="91"/>
      <c r="AS42" s="90"/>
      <c r="AT42" s="90"/>
      <c r="AU42" s="91"/>
      <c r="AV42" s="90"/>
      <c r="AW42" s="90"/>
      <c r="AX42" s="91"/>
      <c r="AY42" s="90"/>
      <c r="AZ42" s="90"/>
      <c r="BA42" s="91">
        <v>1</v>
      </c>
      <c r="BB42" s="90"/>
      <c r="BC42" s="90"/>
      <c r="BD42" s="91">
        <v>1</v>
      </c>
      <c r="BE42" s="90"/>
      <c r="BF42" s="90"/>
    </row>
    <row r="43" spans="1:58" x14ac:dyDescent="0.25">
      <c r="A43" s="89"/>
      <c r="B43" s="89"/>
      <c r="C43" s="89"/>
      <c r="D43" s="89"/>
      <c r="E43" s="89"/>
      <c r="F43" s="90"/>
      <c r="G43" s="90"/>
      <c r="H43" s="89"/>
      <c r="I43" s="90"/>
      <c r="J43" s="90"/>
      <c r="K43" s="89"/>
      <c r="L43" s="90"/>
      <c r="M43" s="90"/>
      <c r="N43" s="89"/>
      <c r="O43" s="90"/>
      <c r="P43" s="90"/>
      <c r="Q43" s="89"/>
      <c r="R43" s="90"/>
      <c r="S43" s="90"/>
      <c r="T43" s="89"/>
      <c r="U43" s="90"/>
      <c r="V43" s="90"/>
      <c r="W43" s="89"/>
      <c r="X43" s="90"/>
      <c r="Y43" s="90"/>
      <c r="Z43" s="89"/>
      <c r="AA43" s="90"/>
      <c r="AB43" s="90"/>
      <c r="AC43" s="89"/>
      <c r="AD43" s="90"/>
      <c r="AE43" s="90"/>
      <c r="AF43" s="89"/>
      <c r="AG43" s="90"/>
      <c r="AH43" s="90"/>
      <c r="AI43" s="89"/>
      <c r="AJ43" s="90"/>
      <c r="AK43" s="90"/>
      <c r="AL43" s="89"/>
      <c r="AM43" s="90"/>
      <c r="AN43" s="90"/>
      <c r="AO43" s="89"/>
      <c r="AP43" s="90"/>
      <c r="AQ43" s="90"/>
      <c r="AR43" s="89"/>
      <c r="AS43" s="90"/>
      <c r="AT43" s="90"/>
      <c r="AU43" s="89"/>
      <c r="AV43" s="90"/>
      <c r="AW43" s="90"/>
      <c r="AX43" s="89"/>
      <c r="AY43" s="90"/>
      <c r="AZ43" s="90"/>
      <c r="BA43" s="89"/>
      <c r="BB43" s="90"/>
      <c r="BC43" s="90"/>
      <c r="BD43" s="89"/>
      <c r="BE43" s="90"/>
      <c r="BF43" s="9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J73"/>
  <sheetViews>
    <sheetView workbookViewId="0">
      <pane xSplit="4" ySplit="3" topLeftCell="G49" activePane="bottomRight" state="frozen"/>
      <selection activeCell="BG4" sqref="BG4:DH52"/>
      <selection pane="topRight" activeCell="BG4" sqref="BG4:DH52"/>
      <selection pane="bottomLeft" activeCell="BG4" sqref="BG4:DH52"/>
      <selection pane="bottomRight" activeCell="J56" sqref="J56"/>
    </sheetView>
  </sheetViews>
  <sheetFormatPr baseColWidth="10" defaultRowHeight="15" x14ac:dyDescent="0.25"/>
  <cols>
    <col min="1" max="1" width="11.5703125" style="84"/>
    <col min="3" max="3" width="32" customWidth="1"/>
    <col min="5" max="5" width="13.5703125" customWidth="1"/>
    <col min="6" max="6" width="24.5703125" customWidth="1"/>
    <col min="7" max="8" width="13.5703125" customWidth="1"/>
    <col min="9" max="10" width="13.5703125" style="66" customWidth="1"/>
    <col min="11" max="12" width="17.5703125" style="66" customWidth="1"/>
    <col min="13" max="14" width="17.5703125" customWidth="1"/>
    <col min="15" max="16" width="17.5703125" style="66" customWidth="1"/>
    <col min="17" max="20" width="13.5703125" customWidth="1"/>
    <col min="21" max="36" width="5.85546875" customWidth="1"/>
  </cols>
  <sheetData>
    <row r="1" spans="1:36" x14ac:dyDescent="0.25">
      <c r="E1" t="s">
        <v>849</v>
      </c>
      <c r="G1" t="s">
        <v>850</v>
      </c>
      <c r="I1" s="66" t="s">
        <v>851</v>
      </c>
      <c r="K1" s="66" t="s">
        <v>1365</v>
      </c>
      <c r="M1" t="s">
        <v>1366</v>
      </c>
      <c r="O1" s="66" t="s">
        <v>1367</v>
      </c>
      <c r="Q1" t="s">
        <v>852</v>
      </c>
      <c r="S1" t="s">
        <v>860</v>
      </c>
      <c r="U1" t="str">
        <f>CONCATENATE("INSERT INTO SC_SystemeProduits(RefDimension,NomSysteme,typePresta,ligne,Quantite,formule,DateModif) values (null,'#ID#','#TYPE#',#LIGNE#,#Q#,#FORMULE#,now());",CHAR(10))</f>
        <v xml:space="preserve">INSERT INTO SC_SystemeProduits(RefDimension,NomSysteme,typePresta,ligne,Quantite,formule,DateModif) values (null,'#ID#','#TYPE#',#LIGNE#,#Q#,#FORMULE#,now());
</v>
      </c>
    </row>
    <row r="2" spans="1:36" x14ac:dyDescent="0.25">
      <c r="E2" s="149" t="s">
        <v>847</v>
      </c>
      <c r="F2" s="149"/>
      <c r="G2" s="149" t="s">
        <v>848</v>
      </c>
      <c r="H2" s="149"/>
      <c r="I2" s="149" t="s">
        <v>1349</v>
      </c>
      <c r="J2" s="149"/>
      <c r="K2" s="149" t="s">
        <v>1321</v>
      </c>
      <c r="L2" s="149"/>
      <c r="M2" s="149" t="s">
        <v>1350</v>
      </c>
      <c r="N2" s="149"/>
      <c r="O2" s="149" t="s">
        <v>1351</v>
      </c>
      <c r="P2" s="149"/>
      <c r="Q2" s="149" t="s">
        <v>1348</v>
      </c>
      <c r="R2" s="149"/>
      <c r="S2" s="148" t="s">
        <v>859</v>
      </c>
      <c r="T2" s="149"/>
    </row>
    <row r="3" spans="1:36" x14ac:dyDescent="0.25">
      <c r="E3" t="s">
        <v>246</v>
      </c>
      <c r="F3" s="14" t="s">
        <v>626</v>
      </c>
      <c r="G3" t="s">
        <v>246</v>
      </c>
      <c r="H3" s="14" t="s">
        <v>626</v>
      </c>
      <c r="I3" s="66" t="s">
        <v>246</v>
      </c>
      <c r="J3" s="68" t="s">
        <v>626</v>
      </c>
      <c r="K3" s="66" t="s">
        <v>246</v>
      </c>
      <c r="L3" s="68" t="s">
        <v>626</v>
      </c>
      <c r="M3" t="s">
        <v>246</v>
      </c>
      <c r="N3" s="14" t="s">
        <v>626</v>
      </c>
      <c r="O3" s="66" t="s">
        <v>246</v>
      </c>
      <c r="P3" s="68" t="s">
        <v>626</v>
      </c>
      <c r="Q3" t="s">
        <v>246</v>
      </c>
      <c r="R3" s="14" t="s">
        <v>626</v>
      </c>
      <c r="S3" t="s">
        <v>246</v>
      </c>
      <c r="T3" s="14" t="s">
        <v>626</v>
      </c>
    </row>
    <row r="4" spans="1:36" ht="24" x14ac:dyDescent="0.25">
      <c r="A4" s="67">
        <f>IF(B4="MATIERE",VLOOKUP($C4,MATIERE!$B$2:$K$601,10,0),IF(B4="MOA",VLOOKUP($C4,ATELIER!$B$2:$K$291,10,0),IF(B4="MOC",VLOOKUP($C4,CHANTIER!$B$2:$K$291,10,0),IF(B4="MP",VLOOKUP($C4,MINIPELLE!$B$2:$K$291,10,0),""))))</f>
        <v>158</v>
      </c>
      <c r="B4" t="s">
        <v>295</v>
      </c>
      <c r="C4" s="22" t="s">
        <v>418</v>
      </c>
      <c r="D4" s="26" t="str">
        <f>IF($C4="","",VLOOKUP($C4,[2]MATIERES!$A$2:$F$448,5,0))</f>
        <v>m²</v>
      </c>
      <c r="E4" s="27"/>
      <c r="F4" s="28" t="s">
        <v>853</v>
      </c>
      <c r="G4" s="27"/>
      <c r="H4" s="28" t="s">
        <v>853</v>
      </c>
      <c r="I4" s="27"/>
      <c r="J4" s="28"/>
      <c r="K4" s="27"/>
      <c r="L4" s="28"/>
      <c r="M4" s="27"/>
      <c r="N4" s="28"/>
      <c r="O4" s="27"/>
      <c r="P4" s="28"/>
      <c r="Q4" s="27"/>
      <c r="R4" s="28" t="s">
        <v>862</v>
      </c>
      <c r="S4" s="27"/>
      <c r="T4" s="28" t="s">
        <v>866</v>
      </c>
      <c r="U4" t="str">
        <f t="shared" ref="U4" si="0">IF(AND(F4="",E4=""),"",SUBSTITUTE(SUBSTITUTE(SUBSTITUTE(SUBSTITUTE(SUBSTITUTE($U$1,"#ID#",E$1),"#TYPE#",$B4),"#LIGNE#",$A4),"#Q#",IF(F4="",SUBSTITUTE(E4,",","."),"null")),"#FORMULE#",IF(F4="","null",CONCATENATE("'",F4,"'"))))</f>
        <v xml:space="preserve">INSERT INTO SC_SystemeProduits(RefDimension,NomSysteme,typePresta,ligne,Quantite,formule,DateModif) values (null,'ZI_PEU_PROFONDE','MATIERE',158,null,'SURFACE_ZI',now());
</v>
      </c>
      <c r="V4" s="66"/>
      <c r="W4" s="66" t="str">
        <f t="shared" ref="W4" si="1">IF(AND(H4="",G4=""),"",SUBSTITUTE(SUBSTITUTE(SUBSTITUTE(SUBSTITUTE(SUBSTITUTE($U$1,"#ID#",G$1),"#TYPE#",$B4),"#LIGNE#",$A4),"#Q#",IF(H4="",SUBSTITUTE(G4,",","."),"null")),"#FORMULE#",IF(H4="","null",CONCATENATE("'",H4,"'"))))</f>
        <v xml:space="preserve">INSERT INTO SC_SystemeProduits(RefDimension,NomSysteme,typePresta,ligne,Quantite,formule,DateModif) values (null,'ZI_PROFONDE','MATIERE',158,null,'SURFACE_ZI',now());
</v>
      </c>
      <c r="X4" s="66"/>
      <c r="Y4" s="66" t="str">
        <f t="shared" ref="Y4" si="2">IF(AND(J4="",I4=""),"",SUBSTITUTE(SUBSTITUTE(SUBSTITUTE(SUBSTITUTE(SUBSTITUTE($U$1,"#ID#",I$1),"#TYPE#",$B4),"#LIGNE#",$A4),"#Q#",IF(J4="",SUBSTITUTE(I4,",","."),"null")),"#FORMULE#",IF(J4="","null",CONCATENATE("'",J4,"'"))))</f>
        <v/>
      </c>
      <c r="Z4" s="66"/>
      <c r="AA4" s="66" t="str">
        <f t="shared" ref="AA4" si="3">IF(AND(L4="",K4=""),"",SUBSTITUTE(SUBSTITUTE(SUBSTITUTE(SUBSTITUTE(SUBSTITUTE($U$1,"#ID#",K$1),"#TYPE#",$B4),"#LIGNE#",$A4),"#Q#",IF(L4="",SUBSTITUTE(K4,",","."),"null")),"#FORMULE#",IF(L4="","null",CONCATENATE("'",L4,"'"))))</f>
        <v/>
      </c>
      <c r="AB4" s="66"/>
      <c r="AC4" s="66" t="str">
        <f t="shared" ref="AC4" si="4">IF(AND(N4="",M4=""),"",SUBSTITUTE(SUBSTITUTE(SUBSTITUTE(SUBSTITUTE(SUBSTITUTE($U$1,"#ID#",M$1),"#TYPE#",$B4),"#LIGNE#",$A4),"#Q#",IF(N4="",SUBSTITUTE(M4,",","."),"null")),"#FORMULE#",IF(N4="","null",CONCATENATE("'",N4,"'"))))</f>
        <v/>
      </c>
      <c r="AD4" s="66"/>
      <c r="AE4" s="66" t="str">
        <f t="shared" ref="AE4" si="5">IF(AND(P4="",O4=""),"",SUBSTITUTE(SUBSTITUTE(SUBSTITUTE(SUBSTITUTE(SUBSTITUTE($U$1,"#ID#",O$1),"#TYPE#",$B4),"#LIGNE#",$A4),"#Q#",IF(P4="",SUBSTITUTE(O4,",","."),"null")),"#FORMULE#",IF(P4="","null",CONCATENATE("'",P4,"'"))))</f>
        <v/>
      </c>
      <c r="AF4" s="66"/>
      <c r="AG4" s="66" t="str">
        <f t="shared" ref="AG4" si="6">IF(AND(R4="",Q4=""),"",SUBSTITUTE(SUBSTITUTE(SUBSTITUTE(SUBSTITUTE(SUBSTITUTE($U$1,"#ID#",Q$1),"#TYPE#",$B4),"#LIGNE#",$A4),"#Q#",IF(R4="",SUBSTITUTE(Q4,",","."),"null")),"#FORMULE#",IF(R4="","null",CONCATENATE("'",R4,"'"))))</f>
        <v xml:space="preserve">INSERT INTO SC_SystemeProduits(RefDimension,NomSysteme,typePresta,ligne,Quantite,formule,DateModif) values (null,'ZRV2','MATIERE',158,null,'SURFACE_ZRV2',now());
</v>
      </c>
      <c r="AH4" s="66"/>
      <c r="AI4" s="66" t="str">
        <f t="shared" ref="AI4" si="7">IF(AND(T4="",S4=""),"",SUBSTITUTE(SUBSTITUTE(SUBSTITUTE(SUBSTITUTE(SUBSTITUTE($U$1,"#ID#",S$1),"#TYPE#",$B4),"#LIGNE#",$A4),"#Q#",IF(T4="",SUBSTITUTE(S4,",","."),"null")),"#FORMULE#",IF(T4="","null",CONCATENATE("'",T4,"'"))))</f>
        <v xml:space="preserve">INSERT INTO SC_SystemeProduits(RefDimension,NomSysteme,typePresta,ligne,Quantite,formule,DateModif) values (null,'EPANDRAIN','MATIERE',158,null,'0.5*EPANDRAIN',now());
</v>
      </c>
      <c r="AJ4" s="66"/>
    </row>
    <row r="5" spans="1:36" x14ac:dyDescent="0.25">
      <c r="A5" s="67">
        <f>IF(B5="MATIERE",VLOOKUP($C5,MATIERE!$B$2:$K$601,10,0),IF(B5="MOA",VLOOKUP($C5,ATELIER!$B$2:$K$291,10,0),IF(B5="MOC",VLOOKUP($C5,CHANTIER!$B$2:$K$291,10,0),IF(B5="MP",VLOOKUP($C5,MINIPELLE!$B$2:$K$291,10,0),""))))</f>
        <v>360</v>
      </c>
      <c r="B5" t="s">
        <v>295</v>
      </c>
      <c r="C5" s="22" t="s">
        <v>273</v>
      </c>
      <c r="D5" s="26" t="str">
        <f>IF($C5="","",VLOOKUP($C5,[2]MATIERES!$A$2:$F$448,5,0))</f>
        <v>ml</v>
      </c>
      <c r="E5" s="27"/>
      <c r="F5" s="28" t="s">
        <v>853</v>
      </c>
      <c r="G5" s="27"/>
      <c r="H5" s="28" t="s">
        <v>853</v>
      </c>
      <c r="I5" s="27"/>
      <c r="J5" s="28"/>
      <c r="K5" s="27"/>
      <c r="L5" s="28"/>
      <c r="M5" s="27"/>
      <c r="N5" s="28"/>
      <c r="O5" s="27"/>
      <c r="P5" s="28"/>
      <c r="Q5" s="27"/>
      <c r="R5" s="28"/>
      <c r="S5" s="27"/>
      <c r="T5" s="28" t="s">
        <v>860</v>
      </c>
      <c r="U5" s="66" t="str">
        <f t="shared" ref="U5:U62" si="8">IF(AND(F5="",E5=""),"",SUBSTITUTE(SUBSTITUTE(SUBSTITUTE(SUBSTITUTE(SUBSTITUTE($U$1,"#ID#",E$1),"#TYPE#",$B5),"#LIGNE#",$A5),"#Q#",IF(F5="",SUBSTITUTE(E5,",","."),"null")),"#FORMULE#",IF(F5="","null",CONCATENATE("'",F5,"'"))))</f>
        <v xml:space="preserve">INSERT INTO SC_SystemeProduits(RefDimension,NomSysteme,typePresta,ligne,Quantite,formule,DateModif) values (null,'ZI_PEU_PROFONDE','MATIERE',360,null,'SURFACE_ZI',now());
</v>
      </c>
      <c r="V5" s="66"/>
      <c r="W5" s="66" t="str">
        <f t="shared" ref="W5:W62" si="9">IF(AND(H5="",G5=""),"",SUBSTITUTE(SUBSTITUTE(SUBSTITUTE(SUBSTITUTE(SUBSTITUTE($U$1,"#ID#",G$1),"#TYPE#",$B5),"#LIGNE#",$A5),"#Q#",IF(H5="",SUBSTITUTE(G5,",","."),"null")),"#FORMULE#",IF(H5="","null",CONCATENATE("'",H5,"'"))))</f>
        <v xml:space="preserve">INSERT INTO SC_SystemeProduits(RefDimension,NomSysteme,typePresta,ligne,Quantite,formule,DateModif) values (null,'ZI_PROFONDE','MATIERE',360,null,'SURFACE_ZI',now());
</v>
      </c>
      <c r="X5" s="66"/>
      <c r="Y5" s="66" t="str">
        <f t="shared" ref="Y5:Y62" si="10">IF(AND(J5="",I5=""),"",SUBSTITUTE(SUBSTITUTE(SUBSTITUTE(SUBSTITUTE(SUBSTITUTE($U$1,"#ID#",I$1),"#TYPE#",$B5),"#LIGNE#",$A5),"#Q#",IF(J5="",SUBSTITUTE(I5,",","."),"null")),"#FORMULE#",IF(J5="","null",CONCATENATE("'",J5,"'"))))</f>
        <v/>
      </c>
      <c r="Z5" s="66"/>
      <c r="AA5" s="66" t="str">
        <f t="shared" ref="AA5:AA62" si="11">IF(AND(L5="",K5=""),"",SUBSTITUTE(SUBSTITUTE(SUBSTITUTE(SUBSTITUTE(SUBSTITUTE($U$1,"#ID#",K$1),"#TYPE#",$B5),"#LIGNE#",$A5),"#Q#",IF(L5="",SUBSTITUTE(K5,",","."),"null")),"#FORMULE#",IF(L5="","null",CONCATENATE("'",L5,"'"))))</f>
        <v/>
      </c>
      <c r="AB5" s="66"/>
      <c r="AC5" s="66" t="str">
        <f t="shared" ref="AC5:AC62" si="12">IF(AND(N5="",M5=""),"",SUBSTITUTE(SUBSTITUTE(SUBSTITUTE(SUBSTITUTE(SUBSTITUTE($U$1,"#ID#",M$1),"#TYPE#",$B5),"#LIGNE#",$A5),"#Q#",IF(N5="",SUBSTITUTE(M5,",","."),"null")),"#FORMULE#",IF(N5="","null",CONCATENATE("'",N5,"'"))))</f>
        <v/>
      </c>
      <c r="AD5" s="66"/>
      <c r="AE5" s="66" t="str">
        <f t="shared" ref="AE5:AE62" si="13">IF(AND(P5="",O5=""),"",SUBSTITUTE(SUBSTITUTE(SUBSTITUTE(SUBSTITUTE(SUBSTITUTE($U$1,"#ID#",O$1),"#TYPE#",$B5),"#LIGNE#",$A5),"#Q#",IF(P5="",SUBSTITUTE(O5,",","."),"null")),"#FORMULE#",IF(P5="","null",CONCATENATE("'",P5,"'"))))</f>
        <v/>
      </c>
      <c r="AF5" s="66"/>
      <c r="AG5" s="66" t="str">
        <f t="shared" ref="AG5:AG62" si="14">IF(AND(R5="",Q5=""),"",SUBSTITUTE(SUBSTITUTE(SUBSTITUTE(SUBSTITUTE(SUBSTITUTE($U$1,"#ID#",Q$1),"#TYPE#",$B5),"#LIGNE#",$A5),"#Q#",IF(R5="",SUBSTITUTE(Q5,",","."),"null")),"#FORMULE#",IF(R5="","null",CONCATENATE("'",R5,"'"))))</f>
        <v/>
      </c>
      <c r="AH5" s="66"/>
      <c r="AI5" s="66" t="str">
        <f t="shared" ref="AI5:AI62" si="15">IF(AND(T5="",S5=""),"",SUBSTITUTE(SUBSTITUTE(SUBSTITUTE(SUBSTITUTE(SUBSTITUTE($U$1,"#ID#",S$1),"#TYPE#",$B5),"#LIGNE#",$A5),"#Q#",IF(T5="",SUBSTITUTE(S5,",","."),"null")),"#FORMULE#",IF(T5="","null",CONCATENATE("'",T5,"'"))))</f>
        <v xml:space="preserve">INSERT INTO SC_SystemeProduits(RefDimension,NomSysteme,typePresta,ligne,Quantite,formule,DateModif) values (null,'EPANDRAIN','MATIERE',360,null,'EPANDRAIN',now());
</v>
      </c>
      <c r="AJ5" s="66"/>
    </row>
    <row r="6" spans="1:36" x14ac:dyDescent="0.25">
      <c r="A6" s="67">
        <f>IF(B6="MATIERE",VLOOKUP($C6,MATIERE!$B$2:$K$601,10,0),IF(B6="MOA",VLOOKUP($C6,ATELIER!$B$2:$K$291,10,0),IF(B6="MOC",VLOOKUP($C6,CHANTIER!$B$2:$K$291,10,0),IF(B6="MP",VLOOKUP($C6,MINIPELLE!$B$2:$K$291,10,0),""))))</f>
        <v>369</v>
      </c>
      <c r="B6" t="s">
        <v>295</v>
      </c>
      <c r="C6" s="22" t="s">
        <v>846</v>
      </c>
      <c r="D6" s="26" t="str">
        <f>IF($C6="","",VLOOKUP($C6,[2]MATIERES!$A$2:$F$448,5,0))</f>
        <v>pc</v>
      </c>
      <c r="E6" s="27"/>
      <c r="F6" s="28"/>
      <c r="G6" s="27"/>
      <c r="H6" s="28"/>
      <c r="I6" s="27"/>
      <c r="J6" s="28"/>
      <c r="K6" s="27"/>
      <c r="L6" s="28"/>
      <c r="M6" s="27"/>
      <c r="N6" s="28"/>
      <c r="O6" s="27"/>
      <c r="P6" s="28"/>
      <c r="Q6" s="27"/>
      <c r="R6" s="28"/>
      <c r="S6" s="27"/>
      <c r="T6" s="28"/>
      <c r="U6" s="66" t="str">
        <f t="shared" si="8"/>
        <v/>
      </c>
      <c r="V6" s="66"/>
      <c r="W6" s="66" t="str">
        <f t="shared" si="9"/>
        <v/>
      </c>
      <c r="X6" s="66"/>
      <c r="Y6" s="66" t="str">
        <f t="shared" si="10"/>
        <v/>
      </c>
      <c r="Z6" s="66"/>
      <c r="AA6" s="66" t="str">
        <f t="shared" si="11"/>
        <v/>
      </c>
      <c r="AB6" s="66"/>
      <c r="AC6" s="66" t="str">
        <f t="shared" si="12"/>
        <v/>
      </c>
      <c r="AD6" s="66"/>
      <c r="AE6" s="66" t="str">
        <f t="shared" si="13"/>
        <v/>
      </c>
      <c r="AF6" s="66"/>
      <c r="AG6" s="66" t="str">
        <f t="shared" si="14"/>
        <v/>
      </c>
      <c r="AH6" s="66"/>
      <c r="AI6" s="66" t="str">
        <f t="shared" si="15"/>
        <v/>
      </c>
      <c r="AJ6" s="66"/>
    </row>
    <row r="7" spans="1:36" ht="12.75" customHeight="1" x14ac:dyDescent="0.25">
      <c r="A7" s="67">
        <f>IF(B7="MATIERE",VLOOKUP($C7,MATIERE!$B$2:$K$601,10,0),IF(B7="MOA",VLOOKUP($C7,ATELIER!$B$2:$K$291,10,0),IF(B7="MOC",VLOOKUP($C7,CHANTIER!$B$2:$K$291,10,0),IF(B7="MP",VLOOKUP($C7,MINIPELLE!$B$2:$K$291,10,0),""))))</f>
        <v>376</v>
      </c>
      <c r="B7" t="s">
        <v>295</v>
      </c>
      <c r="C7" s="22" t="s">
        <v>252</v>
      </c>
      <c r="D7" s="26" t="s">
        <v>285</v>
      </c>
      <c r="E7" s="29"/>
      <c r="F7" s="28" t="s">
        <v>854</v>
      </c>
      <c r="G7" s="29"/>
      <c r="H7" s="28" t="s">
        <v>854</v>
      </c>
      <c r="I7" s="29"/>
      <c r="J7" s="28" t="s">
        <v>1044</v>
      </c>
      <c r="K7" s="29"/>
      <c r="L7" s="28" t="s">
        <v>1044</v>
      </c>
      <c r="M7" s="29"/>
      <c r="N7" s="28" t="s">
        <v>1044</v>
      </c>
      <c r="O7" s="29"/>
      <c r="P7" s="28" t="s">
        <v>1044</v>
      </c>
      <c r="Q7" s="29"/>
      <c r="R7" s="28" t="s">
        <v>863</v>
      </c>
      <c r="S7" s="29"/>
      <c r="T7" s="28" t="s">
        <v>865</v>
      </c>
      <c r="U7" s="66" t="str">
        <f t="shared" si="8"/>
        <v xml:space="preserve">INSERT INTO SC_SystemeProduits(RefDimension,NomSysteme,typePresta,ligne,Quantite,formule,DateModif) values (null,'ZI_PEU_PROFONDE','MATIERE',376,null,'1.6*0.3*SURFACE_ZI',now());
</v>
      </c>
      <c r="V7" s="66"/>
      <c r="W7" s="66" t="str">
        <f t="shared" si="9"/>
        <v xml:space="preserve">INSERT INTO SC_SystemeProduits(RefDimension,NomSysteme,typePresta,ligne,Quantite,formule,DateModif) values (null,'ZI_PROFONDE','MATIERE',376,null,'1.6*0.3*SURFACE_ZI',now());
</v>
      </c>
      <c r="X7" s="66"/>
      <c r="Y7" s="66" t="str">
        <f t="shared" si="10"/>
        <v xml:space="preserve">INSERT INTO SC_SystemeProduits(RefDimension,NomSysteme,typePresta,ligne,Quantite,formule,DateModif) values (null,'ZRV1','MATIERE',376,null,'1.6*0.1*SURFACE_ZRV1',now());
</v>
      </c>
      <c r="Z7" s="66"/>
      <c r="AA7" s="66" t="str">
        <f t="shared" si="11"/>
        <v xml:space="preserve">INSERT INTO SC_SystemeProduits(RefDimension,NomSysteme,typePresta,ligne,Quantite,formule,DateModif) values (null,'ZRV1B','MATIERE',376,null,'1.6*0.1*SURFACE_ZRV1',now());
</v>
      </c>
      <c r="AB7" s="66"/>
      <c r="AC7" s="66" t="str">
        <f t="shared" si="12"/>
        <v xml:space="preserve">INSERT INTO SC_SystemeProduits(RefDimension,NomSysteme,typePresta,ligne,Quantite,formule,DateModif) values (null,'ZRV1C','MATIERE',376,null,'1.6*0.1*SURFACE_ZRV1',now());
</v>
      </c>
      <c r="AD7" s="66"/>
      <c r="AE7" s="66" t="str">
        <f t="shared" si="13"/>
        <v xml:space="preserve">INSERT INTO SC_SystemeProduits(RefDimension,NomSysteme,typePresta,ligne,Quantite,formule,DateModif) values (null,'ZRV1D','MATIERE',376,null,'1.6*0.1*SURFACE_ZRV1',now());
</v>
      </c>
      <c r="AF7" s="66"/>
      <c r="AG7" s="66" t="str">
        <f t="shared" si="14"/>
        <v xml:space="preserve">INSERT INTO SC_SystemeProduits(RefDimension,NomSysteme,typePresta,ligne,Quantite,formule,DateModif) values (null,'ZRV2','MATIERE',376,null,'1.6*0.3*SURFACE_ZRV2',now());
</v>
      </c>
      <c r="AH7" s="66"/>
      <c r="AI7" s="66" t="str">
        <f t="shared" si="15"/>
        <v xml:space="preserve">INSERT INTO SC_SystemeProduits(RefDimension,NomSysteme,typePresta,ligne,Quantite,formule,DateModif) values (null,'EPANDRAIN','MATIERE',376,null,'1.6*0.15*EPANDRAIN',now());
</v>
      </c>
      <c r="AJ7" s="66"/>
    </row>
    <row r="8" spans="1:36" ht="24" x14ac:dyDescent="0.25">
      <c r="A8" s="67">
        <f>IF(B8="MATIERE",VLOOKUP($C8,MATIERE!$B$2:$K$601,10,0),IF(B8="MOA",VLOOKUP($C8,ATELIER!$B$2:$K$291,10,0),IF(B8="MOC",VLOOKUP($C8,CHANTIER!$B$2:$K$291,10,0),IF(B8="MP",VLOOKUP($C8,MINIPELLE!$B$2:$K$291,10,0),""))))</f>
        <v>375</v>
      </c>
      <c r="B8" t="s">
        <v>295</v>
      </c>
      <c r="C8" s="22" t="s">
        <v>250</v>
      </c>
      <c r="D8" s="26" t="str">
        <f>IF($C8="","",VLOOKUP($C8,[2]MATIERES!$A$2:$F$448,5,0))</f>
        <v>t</v>
      </c>
      <c r="E8" s="27"/>
      <c r="F8" s="28"/>
      <c r="G8" s="27"/>
      <c r="H8" s="28"/>
      <c r="I8" s="27"/>
      <c r="J8" s="28" t="s">
        <v>1045</v>
      </c>
      <c r="K8" s="27"/>
      <c r="L8" s="28" t="s">
        <v>1045</v>
      </c>
      <c r="M8" s="27"/>
      <c r="N8" s="28" t="s">
        <v>1045</v>
      </c>
      <c r="O8" s="27"/>
      <c r="P8" s="28" t="s">
        <v>1045</v>
      </c>
      <c r="Q8" s="27"/>
      <c r="R8" s="28"/>
      <c r="S8" s="27"/>
      <c r="T8" s="28"/>
      <c r="U8" s="66" t="str">
        <f t="shared" si="8"/>
        <v/>
      </c>
      <c r="V8" s="66"/>
      <c r="W8" s="66" t="str">
        <f t="shared" si="9"/>
        <v/>
      </c>
      <c r="X8" s="66"/>
      <c r="Y8" s="66" t="str">
        <f t="shared" si="10"/>
        <v xml:space="preserve">INSERT INTO SC_SystemeProduits(RefDimension,NomSysteme,typePresta,ligne,Quantite,formule,DateModif) values (null,'ZRV1','MATIERE',375,null,'0.1*1.6*SURFACE_ZRV1',now());
</v>
      </c>
      <c r="Z8" s="66"/>
      <c r="AA8" s="66" t="str">
        <f t="shared" si="11"/>
        <v xml:space="preserve">INSERT INTO SC_SystemeProduits(RefDimension,NomSysteme,typePresta,ligne,Quantite,formule,DateModif) values (null,'ZRV1B','MATIERE',375,null,'0.1*1.6*SURFACE_ZRV1',now());
</v>
      </c>
      <c r="AB8" s="66"/>
      <c r="AC8" s="66" t="str">
        <f t="shared" si="12"/>
        <v xml:space="preserve">INSERT INTO SC_SystemeProduits(RefDimension,NomSysteme,typePresta,ligne,Quantite,formule,DateModif) values (null,'ZRV1C','MATIERE',375,null,'0.1*1.6*SURFACE_ZRV1',now());
</v>
      </c>
      <c r="AD8" s="66"/>
      <c r="AE8" s="66" t="str">
        <f t="shared" si="13"/>
        <v xml:space="preserve">INSERT INTO SC_SystemeProduits(RefDimension,NomSysteme,typePresta,ligne,Quantite,formule,DateModif) values (null,'ZRV1D','MATIERE',375,null,'0.1*1.6*SURFACE_ZRV1',now());
</v>
      </c>
      <c r="AF8" s="66"/>
      <c r="AG8" s="66" t="str">
        <f t="shared" si="14"/>
        <v/>
      </c>
      <c r="AH8" s="66"/>
      <c r="AI8" s="66" t="str">
        <f t="shared" si="15"/>
        <v/>
      </c>
      <c r="AJ8" s="66"/>
    </row>
    <row r="9" spans="1:36" ht="24" x14ac:dyDescent="0.25">
      <c r="A9" s="67">
        <f>IF(B9="MATIERE",VLOOKUP($C9,MATIERE!$B$2:$K$601,10,0),IF(B9="MOA",VLOOKUP($C9,ATELIER!$B$2:$K$291,10,0),IF(B9="MOC",VLOOKUP($C9,CHANTIER!$B$2:$K$291,10,0),IF(B9="MP",VLOOKUP($C9,MINIPELLE!$B$2:$K$291,10,0),""))))</f>
        <v>373</v>
      </c>
      <c r="B9" t="s">
        <v>295</v>
      </c>
      <c r="C9" s="22" t="s">
        <v>251</v>
      </c>
      <c r="D9" s="26" t="str">
        <f>IF($C9="","",VLOOKUP($C9,[2]MATIERES!$A$2:$F$448,5,0))</f>
        <v>t</v>
      </c>
      <c r="E9" s="27"/>
      <c r="F9" s="28"/>
      <c r="G9" s="27"/>
      <c r="H9" s="28"/>
      <c r="I9" s="27"/>
      <c r="J9" s="28" t="s">
        <v>1046</v>
      </c>
      <c r="K9" s="27"/>
      <c r="L9" s="28" t="s">
        <v>1046</v>
      </c>
      <c r="M9" s="27"/>
      <c r="N9" s="28" t="s">
        <v>1046</v>
      </c>
      <c r="O9" s="27"/>
      <c r="P9" s="28" t="s">
        <v>1046</v>
      </c>
      <c r="Q9" s="27"/>
      <c r="R9" s="28"/>
      <c r="S9" s="27"/>
      <c r="T9" s="28"/>
      <c r="U9" s="66" t="str">
        <f t="shared" si="8"/>
        <v/>
      </c>
      <c r="V9" s="66"/>
      <c r="W9" s="66" t="str">
        <f t="shared" si="9"/>
        <v/>
      </c>
      <c r="X9" s="66"/>
      <c r="Y9" s="66" t="str">
        <f t="shared" si="10"/>
        <v xml:space="preserve">INSERT INTO SC_SystemeProduits(RefDimension,NomSysteme,typePresta,ligne,Quantite,formule,DateModif) values (null,'ZRV1','MATIERE',373,null,'0.1*1.8*SURFACE_ZRV1',now());
</v>
      </c>
      <c r="Z9" s="66"/>
      <c r="AA9" s="66" t="str">
        <f t="shared" si="11"/>
        <v xml:space="preserve">INSERT INTO SC_SystemeProduits(RefDimension,NomSysteme,typePresta,ligne,Quantite,formule,DateModif) values (null,'ZRV1B','MATIERE',373,null,'0.1*1.8*SURFACE_ZRV1',now());
</v>
      </c>
      <c r="AB9" s="66"/>
      <c r="AC9" s="66" t="str">
        <f t="shared" si="12"/>
        <v xml:space="preserve">INSERT INTO SC_SystemeProduits(RefDimension,NomSysteme,typePresta,ligne,Quantite,formule,DateModif) values (null,'ZRV1C','MATIERE',373,null,'0.1*1.8*SURFACE_ZRV1',now());
</v>
      </c>
      <c r="AD9" s="66"/>
      <c r="AE9" s="66" t="str">
        <f t="shared" si="13"/>
        <v xml:space="preserve">INSERT INTO SC_SystemeProduits(RefDimension,NomSysteme,typePresta,ligne,Quantite,formule,DateModif) values (null,'ZRV1D','MATIERE',373,null,'0.1*1.8*SURFACE_ZRV1',now());
</v>
      </c>
      <c r="AF9" s="66"/>
      <c r="AG9" s="66" t="str">
        <f t="shared" si="14"/>
        <v/>
      </c>
      <c r="AH9" s="66"/>
      <c r="AI9" s="66" t="str">
        <f t="shared" si="15"/>
        <v/>
      </c>
      <c r="AJ9" s="66"/>
    </row>
    <row r="10" spans="1:36" s="66" customFormat="1" x14ac:dyDescent="0.25">
      <c r="A10" s="67">
        <f>IF(B10="MATIERE",VLOOKUP($C10,MATIERE!$B$2:$K$601,10,0),IF(B10="MOA",VLOOKUP($C10,ATELIER!$B$2:$K$291,10,0),IF(B10="MOC",VLOOKUP($C10,CHANTIER!$B$2:$K$291,10,0),IF(B10="MP",VLOOKUP($C10,MINIPELLE!$B$2:$K$291,10,0),""))))</f>
        <v>319</v>
      </c>
      <c r="B10" s="66" t="s">
        <v>295</v>
      </c>
      <c r="C10" s="66" t="s">
        <v>543</v>
      </c>
      <c r="D10" s="26" t="s">
        <v>8</v>
      </c>
      <c r="E10" s="27"/>
      <c r="F10" s="28"/>
      <c r="G10" s="27"/>
      <c r="H10" s="28"/>
      <c r="I10" s="27">
        <v>1</v>
      </c>
      <c r="J10" s="28"/>
      <c r="K10" s="27">
        <v>1</v>
      </c>
      <c r="L10" s="28"/>
      <c r="M10" s="27">
        <v>1</v>
      </c>
      <c r="N10" s="28"/>
      <c r="O10" s="27">
        <v>1</v>
      </c>
      <c r="P10" s="28"/>
      <c r="Q10" s="27">
        <v>1</v>
      </c>
      <c r="R10" s="28"/>
      <c r="S10" s="27"/>
      <c r="T10" s="28"/>
      <c r="U10" s="66" t="str">
        <f t="shared" si="8"/>
        <v/>
      </c>
      <c r="W10" s="66" t="str">
        <f t="shared" si="9"/>
        <v/>
      </c>
      <c r="Y10" s="66" t="str">
        <f t="shared" si="10"/>
        <v xml:space="preserve">INSERT INTO SC_SystemeProduits(RefDimension,NomSysteme,typePresta,ligne,Quantite,formule,DateModif) values (null,'ZRV1','MATIERE',319,1,null,now());
</v>
      </c>
      <c r="AA10" s="66" t="str">
        <f t="shared" si="11"/>
        <v xml:space="preserve">INSERT INTO SC_SystemeProduits(RefDimension,NomSysteme,typePresta,ligne,Quantite,formule,DateModif) values (null,'ZRV1B','MATIERE',319,1,null,now());
</v>
      </c>
      <c r="AC10" s="66" t="str">
        <f t="shared" si="12"/>
        <v xml:space="preserve">INSERT INTO SC_SystemeProduits(RefDimension,NomSysteme,typePresta,ligne,Quantite,formule,DateModif) values (null,'ZRV1C','MATIERE',319,1,null,now());
</v>
      </c>
      <c r="AE10" s="66" t="str">
        <f t="shared" si="13"/>
        <v xml:space="preserve">INSERT INTO SC_SystemeProduits(RefDimension,NomSysteme,typePresta,ligne,Quantite,formule,DateModif) values (null,'ZRV1D','MATIERE',319,1,null,now());
</v>
      </c>
      <c r="AG10" s="66" t="str">
        <f t="shared" si="14"/>
        <v xml:space="preserve">INSERT INTO SC_SystemeProduits(RefDimension,NomSysteme,typePresta,ligne,Quantite,formule,DateModif) values (null,'ZRV2','MATIERE',319,1,null,now());
</v>
      </c>
      <c r="AI10" s="66" t="str">
        <f t="shared" si="15"/>
        <v/>
      </c>
    </row>
    <row r="11" spans="1:36" x14ac:dyDescent="0.25">
      <c r="A11" s="67">
        <f>IF(B11="MATIERE",VLOOKUP($C11,MATIERE!$B$2:$K$601,10,0),IF(B11="MOA",VLOOKUP($C11,ATELIER!$B$2:$K$291,10,0),IF(B11="MOC",VLOOKUP($C11,CHANTIER!$B$2:$K$291,10,0),IF(B11="MP",VLOOKUP($C11,MINIPELLE!$B$2:$K$291,10,0),""))))</f>
        <v>165</v>
      </c>
      <c r="B11" t="s">
        <v>295</v>
      </c>
      <c r="C11" s="22" t="s">
        <v>331</v>
      </c>
      <c r="D11" s="26" t="str">
        <f>IF($C11="","",VLOOKUP($C11,[2]MATIERES!$A$2:$F$448,5,0))</f>
        <v>pc</v>
      </c>
      <c r="E11" s="29">
        <v>2</v>
      </c>
      <c r="F11" s="28"/>
      <c r="G11" s="29">
        <v>4</v>
      </c>
      <c r="H11" s="28"/>
      <c r="I11" s="29">
        <v>2</v>
      </c>
      <c r="J11" s="28"/>
      <c r="K11" s="29">
        <v>1</v>
      </c>
      <c r="L11" s="28"/>
      <c r="M11" s="29">
        <v>1</v>
      </c>
      <c r="N11" s="28"/>
      <c r="O11" s="29">
        <v>1</v>
      </c>
      <c r="P11" s="28"/>
      <c r="Q11" s="29">
        <v>1</v>
      </c>
      <c r="R11" s="28"/>
      <c r="S11" s="29">
        <f>IFERROR(IF(EPANDRAINv=0,0,2),0)</f>
        <v>0</v>
      </c>
      <c r="T11" s="28"/>
      <c r="U11" s="66" t="str">
        <f t="shared" si="8"/>
        <v xml:space="preserve">INSERT INTO SC_SystemeProduits(RefDimension,NomSysteme,typePresta,ligne,Quantite,formule,DateModif) values (null,'ZI_PEU_PROFONDE','MATIERE',165,2,null,now());
</v>
      </c>
      <c r="V11" s="66"/>
      <c r="W11" s="66" t="str">
        <f t="shared" si="9"/>
        <v xml:space="preserve">INSERT INTO SC_SystemeProduits(RefDimension,NomSysteme,typePresta,ligne,Quantite,formule,DateModif) values (null,'ZI_PROFONDE','MATIERE',165,4,null,now());
</v>
      </c>
      <c r="X11" s="66"/>
      <c r="Y11" s="66" t="str">
        <f t="shared" si="10"/>
        <v xml:space="preserve">INSERT INTO SC_SystemeProduits(RefDimension,NomSysteme,typePresta,ligne,Quantite,formule,DateModif) values (null,'ZRV1','MATIERE',165,2,null,now());
</v>
      </c>
      <c r="Z11" s="66"/>
      <c r="AA11" s="66" t="str">
        <f t="shared" si="11"/>
        <v xml:space="preserve">INSERT INTO SC_SystemeProduits(RefDimension,NomSysteme,typePresta,ligne,Quantite,formule,DateModif) values (null,'ZRV1B','MATIERE',165,1,null,now());
</v>
      </c>
      <c r="AB11" s="66"/>
      <c r="AC11" s="66" t="str">
        <f t="shared" si="12"/>
        <v xml:space="preserve">INSERT INTO SC_SystemeProduits(RefDimension,NomSysteme,typePresta,ligne,Quantite,formule,DateModif) values (null,'ZRV1C','MATIERE',165,1,null,now());
</v>
      </c>
      <c r="AD11" s="66"/>
      <c r="AE11" s="66" t="str">
        <f t="shared" si="13"/>
        <v xml:space="preserve">INSERT INTO SC_SystemeProduits(RefDimension,NomSysteme,typePresta,ligne,Quantite,formule,DateModif) values (null,'ZRV1D','MATIERE',165,1,null,now());
</v>
      </c>
      <c r="AF11" s="66"/>
      <c r="AG11" s="66" t="str">
        <f t="shared" si="14"/>
        <v xml:space="preserve">INSERT INTO SC_SystemeProduits(RefDimension,NomSysteme,typePresta,ligne,Quantite,formule,DateModif) values (null,'ZRV2','MATIERE',165,1,null,now());
</v>
      </c>
      <c r="AH11" s="66"/>
      <c r="AI11" s="66" t="str">
        <f t="shared" si="15"/>
        <v xml:space="preserve">INSERT INTO SC_SystemeProduits(RefDimension,NomSysteme,typePresta,ligne,Quantite,formule,DateModif) values (null,'EPANDRAIN','MATIERE',165,0,null,now());
</v>
      </c>
      <c r="AJ11" s="66"/>
    </row>
    <row r="12" spans="1:36" x14ac:dyDescent="0.25">
      <c r="A12" s="67">
        <f>IF(B12="MATIERE",VLOOKUP($C12,MATIERE!$B$2:$K$601,10,0),IF(B12="MOA",VLOOKUP($C12,ATELIER!$B$2:$K$291,10,0),IF(B12="MOC",VLOOKUP($C12,CHANTIER!$B$2:$K$291,10,0),IF(B12="MP",VLOOKUP($C12,MINIPELLE!$B$2:$K$291,10,0),""))))</f>
        <v>166</v>
      </c>
      <c r="B12" t="s">
        <v>295</v>
      </c>
      <c r="C12" s="22" t="s">
        <v>330</v>
      </c>
      <c r="D12" s="26" t="str">
        <f>IF($C12="","",VLOOKUP($C12,[2]MATIERES!$A$2:$F$448,5,0))</f>
        <v>pc</v>
      </c>
      <c r="E12" s="29">
        <v>2</v>
      </c>
      <c r="F12" s="28"/>
      <c r="G12" s="29">
        <v>2</v>
      </c>
      <c r="H12" s="28"/>
      <c r="I12" s="29">
        <v>2</v>
      </c>
      <c r="J12" s="28"/>
      <c r="K12" s="29">
        <v>1</v>
      </c>
      <c r="L12" s="28"/>
      <c r="M12" s="29">
        <v>1</v>
      </c>
      <c r="N12" s="28"/>
      <c r="O12" s="29">
        <v>1</v>
      </c>
      <c r="P12" s="28"/>
      <c r="Q12" s="29">
        <v>1</v>
      </c>
      <c r="R12" s="28"/>
      <c r="S12" s="29">
        <f>IFERROR(IF(EPANDRAINv=0,0,2),0)</f>
        <v>0</v>
      </c>
      <c r="T12" s="28"/>
      <c r="U12" s="66" t="str">
        <f t="shared" si="8"/>
        <v xml:space="preserve">INSERT INTO SC_SystemeProduits(RefDimension,NomSysteme,typePresta,ligne,Quantite,formule,DateModif) values (null,'ZI_PEU_PROFONDE','MATIERE',166,2,null,now());
</v>
      </c>
      <c r="V12" s="66"/>
      <c r="W12" s="66" t="str">
        <f t="shared" si="9"/>
        <v xml:space="preserve">INSERT INTO SC_SystemeProduits(RefDimension,NomSysteme,typePresta,ligne,Quantite,formule,DateModif) values (null,'ZI_PROFONDE','MATIERE',166,2,null,now());
</v>
      </c>
      <c r="X12" s="66"/>
      <c r="Y12" s="66" t="str">
        <f t="shared" si="10"/>
        <v xml:space="preserve">INSERT INTO SC_SystemeProduits(RefDimension,NomSysteme,typePresta,ligne,Quantite,formule,DateModif) values (null,'ZRV1','MATIERE',166,2,null,now());
</v>
      </c>
      <c r="Z12" s="66"/>
      <c r="AA12" s="66" t="str">
        <f t="shared" si="11"/>
        <v xml:space="preserve">INSERT INTO SC_SystemeProduits(RefDimension,NomSysteme,typePresta,ligne,Quantite,formule,DateModif) values (null,'ZRV1B','MATIERE',166,1,null,now());
</v>
      </c>
      <c r="AB12" s="66"/>
      <c r="AC12" s="66" t="str">
        <f t="shared" si="12"/>
        <v xml:space="preserve">INSERT INTO SC_SystemeProduits(RefDimension,NomSysteme,typePresta,ligne,Quantite,formule,DateModif) values (null,'ZRV1C','MATIERE',166,1,null,now());
</v>
      </c>
      <c r="AD12" s="66"/>
      <c r="AE12" s="66" t="str">
        <f t="shared" si="13"/>
        <v xml:space="preserve">INSERT INTO SC_SystemeProduits(RefDimension,NomSysteme,typePresta,ligne,Quantite,formule,DateModif) values (null,'ZRV1D','MATIERE',166,1,null,now());
</v>
      </c>
      <c r="AF12" s="66"/>
      <c r="AG12" s="66" t="str">
        <f t="shared" si="14"/>
        <v xml:space="preserve">INSERT INTO SC_SystemeProduits(RefDimension,NomSysteme,typePresta,ligne,Quantite,formule,DateModif) values (null,'ZRV2','MATIERE',166,1,null,now());
</v>
      </c>
      <c r="AH12" s="66"/>
      <c r="AI12" s="66" t="str">
        <f t="shared" si="15"/>
        <v xml:space="preserve">INSERT INTO SC_SystemeProduits(RefDimension,NomSysteme,typePresta,ligne,Quantite,formule,DateModif) values (null,'EPANDRAIN','MATIERE',166,0,null,now());
</v>
      </c>
      <c r="AJ12" s="66"/>
    </row>
    <row r="13" spans="1:36" s="69" customFormat="1" ht="24" x14ac:dyDescent="0.25">
      <c r="A13" s="67">
        <f>IF(B13="MATIERE",VLOOKUP($C13,MATIERE!$B$2:$K$601,10,0),IF(B13="MOA",VLOOKUP($C13,ATELIER!$B$2:$K$291,10,0),IF(B13="MOC",VLOOKUP($C13,CHANTIER!$B$2:$K$291,10,0),IF(B13="MP",VLOOKUP($C13,MINIPELLE!$B$2:$K$291,10,0),""))))</f>
        <v>402</v>
      </c>
      <c r="B13" s="89" t="s">
        <v>295</v>
      </c>
      <c r="C13" s="22" t="s">
        <v>1322</v>
      </c>
      <c r="D13" s="26"/>
      <c r="E13" s="29"/>
      <c r="F13" s="28"/>
      <c r="G13" s="29"/>
      <c r="H13" s="28"/>
      <c r="I13" s="29"/>
      <c r="J13" s="28" t="s">
        <v>1352</v>
      </c>
      <c r="K13" s="29"/>
      <c r="L13" s="28"/>
      <c r="M13" s="29"/>
      <c r="N13" s="28"/>
      <c r="O13" s="29"/>
      <c r="P13" s="28"/>
      <c r="Q13" s="29"/>
      <c r="R13" s="28"/>
      <c r="S13" s="29"/>
      <c r="T13" s="28"/>
      <c r="U13" s="66" t="str">
        <f t="shared" si="8"/>
        <v/>
      </c>
      <c r="V13" s="66"/>
      <c r="W13" s="66" t="str">
        <f t="shared" si="9"/>
        <v/>
      </c>
      <c r="X13" s="66"/>
      <c r="Y13" s="66" t="str">
        <f t="shared" si="10"/>
        <v xml:space="preserve">INSERT INTO SC_SystemeProduits(RefDimension,NomSysteme,typePresta,ligne,Quantite,formule,DateModif) values (null,'ZRV1','MATIERE',402,null,'1/5*SURFACE_ZRV1',now());
</v>
      </c>
      <c r="Z13" s="66"/>
      <c r="AA13" s="66" t="str">
        <f t="shared" si="11"/>
        <v/>
      </c>
      <c r="AB13" s="66"/>
      <c r="AC13" s="66" t="str">
        <f t="shared" si="12"/>
        <v/>
      </c>
      <c r="AD13" s="66"/>
      <c r="AE13" s="66" t="str">
        <f t="shared" si="13"/>
        <v/>
      </c>
      <c r="AF13" s="66"/>
      <c r="AG13" s="66" t="str">
        <f t="shared" si="14"/>
        <v/>
      </c>
      <c r="AH13" s="66"/>
      <c r="AI13" s="66" t="str">
        <f t="shared" si="15"/>
        <v/>
      </c>
      <c r="AJ13" s="66"/>
    </row>
    <row r="14" spans="1:36" s="69" customFormat="1" ht="24" x14ac:dyDescent="0.25">
      <c r="A14" s="67">
        <f>IF(B14="MATIERE",VLOOKUP($C14,MATIERE!$B$2:$K$601,10,0),IF(B14="MOA",VLOOKUP($C14,ATELIER!$B$2:$K$291,10,0),IF(B14="MOC",VLOOKUP($C14,CHANTIER!$B$2:$K$291,10,0),IF(B14="MP",VLOOKUP($C14,MINIPELLE!$B$2:$K$291,10,0),""))))</f>
        <v>403</v>
      </c>
      <c r="B14" s="89" t="s">
        <v>295</v>
      </c>
      <c r="C14" s="22" t="s">
        <v>1337</v>
      </c>
      <c r="D14" s="26"/>
      <c r="E14" s="29"/>
      <c r="F14" s="28"/>
      <c r="G14" s="29"/>
      <c r="H14" s="28"/>
      <c r="I14" s="29"/>
      <c r="J14" s="28" t="s">
        <v>1352</v>
      </c>
      <c r="K14" s="29"/>
      <c r="L14" s="28"/>
      <c r="M14" s="29"/>
      <c r="N14" s="28"/>
      <c r="O14" s="29"/>
      <c r="P14" s="28"/>
      <c r="Q14" s="29"/>
      <c r="R14" s="28"/>
      <c r="S14" s="29"/>
      <c r="T14" s="28"/>
      <c r="U14" s="66" t="str">
        <f t="shared" si="8"/>
        <v/>
      </c>
      <c r="V14" s="66"/>
      <c r="W14" s="66" t="str">
        <f t="shared" si="9"/>
        <v/>
      </c>
      <c r="X14" s="66"/>
      <c r="Y14" s="66" t="str">
        <f t="shared" si="10"/>
        <v xml:space="preserve">INSERT INTO SC_SystemeProduits(RefDimension,NomSysteme,typePresta,ligne,Quantite,formule,DateModif) values (null,'ZRV1','MATIERE',403,null,'1/5*SURFACE_ZRV1',now());
</v>
      </c>
      <c r="Z14" s="66"/>
      <c r="AA14" s="66" t="str">
        <f t="shared" si="11"/>
        <v/>
      </c>
      <c r="AB14" s="66"/>
      <c r="AC14" s="66" t="str">
        <f t="shared" si="12"/>
        <v/>
      </c>
      <c r="AD14" s="66"/>
      <c r="AE14" s="66" t="str">
        <f t="shared" si="13"/>
        <v/>
      </c>
      <c r="AF14" s="66"/>
      <c r="AG14" s="66" t="str">
        <f t="shared" si="14"/>
        <v/>
      </c>
      <c r="AH14" s="66"/>
      <c r="AI14" s="66" t="str">
        <f t="shared" si="15"/>
        <v/>
      </c>
      <c r="AJ14" s="66"/>
    </row>
    <row r="15" spans="1:36" s="69" customFormat="1" ht="24" x14ac:dyDescent="0.25">
      <c r="A15" s="67">
        <f>IF(B15="MATIERE",VLOOKUP($C15,MATIERE!$B$2:$K$601,10,0),IF(B15="MOA",VLOOKUP($C15,ATELIER!$B$2:$K$291,10,0),IF(B15="MOC",VLOOKUP($C15,CHANTIER!$B$2:$K$291,10,0),IF(B15="MP",VLOOKUP($C15,MINIPELLE!$B$2:$K$291,10,0),""))))</f>
        <v>404</v>
      </c>
      <c r="B15" s="89" t="s">
        <v>295</v>
      </c>
      <c r="C15" s="22" t="s">
        <v>1323</v>
      </c>
      <c r="D15" s="26"/>
      <c r="E15" s="29"/>
      <c r="F15" s="28"/>
      <c r="G15" s="29"/>
      <c r="H15" s="28"/>
      <c r="I15" s="29"/>
      <c r="J15" s="28" t="s">
        <v>1352</v>
      </c>
      <c r="K15" s="29"/>
      <c r="L15" s="28"/>
      <c r="M15" s="29"/>
      <c r="N15" s="28"/>
      <c r="O15" s="29"/>
      <c r="P15" s="28"/>
      <c r="Q15" s="29"/>
      <c r="R15" s="28"/>
      <c r="S15" s="29"/>
      <c r="T15" s="28"/>
      <c r="U15" s="66" t="str">
        <f t="shared" si="8"/>
        <v/>
      </c>
      <c r="V15" s="66"/>
      <c r="W15" s="66" t="str">
        <f t="shared" si="9"/>
        <v/>
      </c>
      <c r="X15" s="66"/>
      <c r="Y15" s="66" t="str">
        <f t="shared" si="10"/>
        <v xml:space="preserve">INSERT INTO SC_SystemeProduits(RefDimension,NomSysteme,typePresta,ligne,Quantite,formule,DateModif) values (null,'ZRV1','MATIERE',404,null,'1/5*SURFACE_ZRV1',now());
</v>
      </c>
      <c r="Z15" s="66"/>
      <c r="AA15" s="66" t="str">
        <f t="shared" si="11"/>
        <v/>
      </c>
      <c r="AB15" s="66"/>
      <c r="AC15" s="66" t="str">
        <f t="shared" si="12"/>
        <v/>
      </c>
      <c r="AD15" s="66"/>
      <c r="AE15" s="66" t="str">
        <f t="shared" si="13"/>
        <v/>
      </c>
      <c r="AF15" s="66"/>
      <c r="AG15" s="66" t="str">
        <f t="shared" si="14"/>
        <v/>
      </c>
      <c r="AH15" s="66"/>
      <c r="AI15" s="66" t="str">
        <f t="shared" si="15"/>
        <v/>
      </c>
      <c r="AJ15" s="66"/>
    </row>
    <row r="16" spans="1:36" s="69" customFormat="1" ht="24" x14ac:dyDescent="0.25">
      <c r="A16" s="67">
        <f>IF(B16="MATIERE",VLOOKUP($C16,MATIERE!$B$2:$K$601,10,0),IF(B16="MOA",VLOOKUP($C16,ATELIER!$B$2:$K$291,10,0),IF(B16="MOC",VLOOKUP($C16,CHANTIER!$B$2:$K$291,10,0),IF(B16="MP",VLOOKUP($C16,MINIPELLE!$B$2:$K$291,10,0),""))))</f>
        <v>405</v>
      </c>
      <c r="B16" s="89" t="s">
        <v>295</v>
      </c>
      <c r="C16" s="22" t="s">
        <v>1324</v>
      </c>
      <c r="D16" s="26"/>
      <c r="E16" s="29"/>
      <c r="F16" s="28"/>
      <c r="G16" s="29"/>
      <c r="H16" s="28"/>
      <c r="I16" s="29"/>
      <c r="J16" s="28" t="s">
        <v>1353</v>
      </c>
      <c r="K16" s="29"/>
      <c r="L16" s="28"/>
      <c r="M16" s="29"/>
      <c r="N16" s="28"/>
      <c r="O16" s="29"/>
      <c r="P16" s="28"/>
      <c r="Q16" s="29"/>
      <c r="R16" s="28"/>
      <c r="S16" s="29"/>
      <c r="T16" s="28"/>
      <c r="U16" s="66" t="str">
        <f t="shared" si="8"/>
        <v/>
      </c>
      <c r="V16" s="66"/>
      <c r="W16" s="66" t="str">
        <f t="shared" si="9"/>
        <v/>
      </c>
      <c r="X16" s="66"/>
      <c r="Y16" s="66" t="str">
        <f t="shared" si="10"/>
        <v xml:space="preserve">INSERT INTO SC_SystemeProduits(RefDimension,NomSysteme,typePresta,ligne,Quantite,formule,DateModif) values (null,'ZRV1','MATIERE',405,null,'3/5*SURFACE_ZRV1',now());
</v>
      </c>
      <c r="Z16" s="66"/>
      <c r="AA16" s="66" t="str">
        <f t="shared" si="11"/>
        <v/>
      </c>
      <c r="AB16" s="66"/>
      <c r="AC16" s="66" t="str">
        <f t="shared" si="12"/>
        <v/>
      </c>
      <c r="AD16" s="66"/>
      <c r="AE16" s="66" t="str">
        <f t="shared" si="13"/>
        <v/>
      </c>
      <c r="AF16" s="66"/>
      <c r="AG16" s="66" t="str">
        <f t="shared" si="14"/>
        <v/>
      </c>
      <c r="AH16" s="66"/>
      <c r="AI16" s="66" t="str">
        <f t="shared" si="15"/>
        <v/>
      </c>
      <c r="AJ16" s="66"/>
    </row>
    <row r="17" spans="1:36" s="69" customFormat="1" ht="24" x14ac:dyDescent="0.25">
      <c r="A17" s="67">
        <f>IF(B17="MATIERE",VLOOKUP($C17,MATIERE!$B$2:$K$601,10,0),IF(B17="MOA",VLOOKUP($C17,ATELIER!$B$2:$K$291,10,0),IF(B17="MOC",VLOOKUP($C17,CHANTIER!$B$2:$K$291,10,0),IF(B17="MP",VLOOKUP($C17,MINIPELLE!$B$2:$K$291,10,0),""))))</f>
        <v>406</v>
      </c>
      <c r="B17" s="89" t="s">
        <v>295</v>
      </c>
      <c r="C17" s="22" t="s">
        <v>1325</v>
      </c>
      <c r="D17" s="26"/>
      <c r="E17" s="29"/>
      <c r="F17" s="28"/>
      <c r="G17" s="29"/>
      <c r="H17" s="28"/>
      <c r="I17" s="29"/>
      <c r="J17" s="28" t="s">
        <v>1353</v>
      </c>
      <c r="K17" s="29"/>
      <c r="L17" s="28"/>
      <c r="M17" s="29"/>
      <c r="N17" s="28"/>
      <c r="O17" s="29"/>
      <c r="P17" s="28"/>
      <c r="Q17" s="29"/>
      <c r="R17" s="28"/>
      <c r="S17" s="29"/>
      <c r="T17" s="28"/>
      <c r="U17" s="66" t="str">
        <f t="shared" si="8"/>
        <v/>
      </c>
      <c r="V17" s="66"/>
      <c r="W17" s="66" t="str">
        <f t="shared" si="9"/>
        <v/>
      </c>
      <c r="X17" s="66"/>
      <c r="Y17" s="66" t="str">
        <f t="shared" si="10"/>
        <v xml:space="preserve">INSERT INTO SC_SystemeProduits(RefDimension,NomSysteme,typePresta,ligne,Quantite,formule,DateModif) values (null,'ZRV1','MATIERE',406,null,'3/5*SURFACE_ZRV1',now());
</v>
      </c>
      <c r="Z17" s="66"/>
      <c r="AA17" s="66" t="str">
        <f t="shared" si="11"/>
        <v/>
      </c>
      <c r="AB17" s="66"/>
      <c r="AC17" s="66" t="str">
        <f t="shared" si="12"/>
        <v/>
      </c>
      <c r="AD17" s="66"/>
      <c r="AE17" s="66" t="str">
        <f t="shared" si="13"/>
        <v/>
      </c>
      <c r="AF17" s="66"/>
      <c r="AG17" s="66" t="str">
        <f t="shared" si="14"/>
        <v/>
      </c>
      <c r="AH17" s="66"/>
      <c r="AI17" s="66" t="str">
        <f t="shared" si="15"/>
        <v/>
      </c>
      <c r="AJ17" s="66"/>
    </row>
    <row r="18" spans="1:36" s="69" customFormat="1" ht="24" x14ac:dyDescent="0.25">
      <c r="A18" s="67">
        <f>IF(B18="MATIERE",VLOOKUP($C18,MATIERE!$B$2:$K$601,10,0),IF(B18="MOA",VLOOKUP($C18,ATELIER!$B$2:$K$291,10,0),IF(B18="MOC",VLOOKUP($C18,CHANTIER!$B$2:$K$291,10,0),IF(B18="MP",VLOOKUP($C18,MINIPELLE!$B$2:$K$291,10,0),""))))</f>
        <v>407</v>
      </c>
      <c r="B18" s="89" t="s">
        <v>295</v>
      </c>
      <c r="C18" s="22" t="s">
        <v>1338</v>
      </c>
      <c r="D18" s="26"/>
      <c r="E18" s="29"/>
      <c r="F18" s="28"/>
      <c r="G18" s="29"/>
      <c r="H18" s="28"/>
      <c r="I18" s="29"/>
      <c r="J18" s="28" t="s">
        <v>1353</v>
      </c>
      <c r="K18" s="29"/>
      <c r="L18" s="28"/>
      <c r="M18" s="29"/>
      <c r="N18" s="28"/>
      <c r="O18" s="29"/>
      <c r="P18" s="28"/>
      <c r="Q18" s="29"/>
      <c r="R18" s="28"/>
      <c r="S18" s="29"/>
      <c r="T18" s="28"/>
      <c r="U18" s="66" t="str">
        <f t="shared" si="8"/>
        <v/>
      </c>
      <c r="V18" s="66"/>
      <c r="W18" s="66" t="str">
        <f t="shared" si="9"/>
        <v/>
      </c>
      <c r="X18" s="66"/>
      <c r="Y18" s="66" t="str">
        <f t="shared" si="10"/>
        <v xml:space="preserve">INSERT INTO SC_SystemeProduits(RefDimension,NomSysteme,typePresta,ligne,Quantite,formule,DateModif) values (null,'ZRV1','MATIERE',407,null,'3/5*SURFACE_ZRV1',now());
</v>
      </c>
      <c r="Z18" s="66"/>
      <c r="AA18" s="66" t="str">
        <f t="shared" si="11"/>
        <v/>
      </c>
      <c r="AB18" s="66"/>
      <c r="AC18" s="66" t="str">
        <f t="shared" si="12"/>
        <v/>
      </c>
      <c r="AD18" s="66"/>
      <c r="AE18" s="66" t="str">
        <f t="shared" si="13"/>
        <v/>
      </c>
      <c r="AF18" s="66"/>
      <c r="AG18" s="66" t="str">
        <f t="shared" si="14"/>
        <v/>
      </c>
      <c r="AH18" s="66"/>
      <c r="AI18" s="66" t="str">
        <f t="shared" si="15"/>
        <v/>
      </c>
      <c r="AJ18" s="66"/>
    </row>
    <row r="19" spans="1:36" s="69" customFormat="1" ht="24" x14ac:dyDescent="0.25">
      <c r="A19" s="67">
        <f>IF(B19="MATIERE",VLOOKUP($C19,MATIERE!$B$2:$K$601,10,0),IF(B19="MOA",VLOOKUP($C19,ATELIER!$B$2:$K$291,10,0),IF(B19="MOC",VLOOKUP($C19,CHANTIER!$B$2:$K$291,10,0),IF(B19="MP",VLOOKUP($C19,MINIPELLE!$B$2:$K$291,10,0),""))))</f>
        <v>408</v>
      </c>
      <c r="B19" s="89" t="s">
        <v>295</v>
      </c>
      <c r="C19" s="22" t="s">
        <v>1339</v>
      </c>
      <c r="D19" s="26"/>
      <c r="E19" s="29"/>
      <c r="F19" s="28"/>
      <c r="G19" s="29"/>
      <c r="H19" s="28"/>
      <c r="I19" s="29"/>
      <c r="J19" s="28" t="s">
        <v>1354</v>
      </c>
      <c r="K19" s="29"/>
      <c r="L19" s="28"/>
      <c r="M19" s="29"/>
      <c r="N19" s="28"/>
      <c r="O19" s="29"/>
      <c r="P19" s="28"/>
      <c r="Q19" s="29"/>
      <c r="R19" s="28"/>
      <c r="S19" s="29"/>
      <c r="T19" s="28"/>
      <c r="U19" s="66" t="str">
        <f t="shared" si="8"/>
        <v/>
      </c>
      <c r="V19" s="66"/>
      <c r="W19" s="66" t="str">
        <f t="shared" si="9"/>
        <v/>
      </c>
      <c r="X19" s="66"/>
      <c r="Y19" s="66" t="str">
        <f t="shared" si="10"/>
        <v xml:space="preserve">INSERT INTO SC_SystemeProduits(RefDimension,NomSysteme,typePresta,ligne,Quantite,formule,DateModif) values (null,'ZRV1','MATIERE',408,null,'6/5*SURFACE_ZRV1',now());
</v>
      </c>
      <c r="Z19" s="66"/>
      <c r="AA19" s="66" t="str">
        <f t="shared" si="11"/>
        <v/>
      </c>
      <c r="AB19" s="66"/>
      <c r="AC19" s="66" t="str">
        <f t="shared" si="12"/>
        <v/>
      </c>
      <c r="AD19" s="66"/>
      <c r="AE19" s="66" t="str">
        <f t="shared" si="13"/>
        <v/>
      </c>
      <c r="AF19" s="66"/>
      <c r="AG19" s="66" t="str">
        <f t="shared" si="14"/>
        <v/>
      </c>
      <c r="AH19" s="66"/>
      <c r="AI19" s="66" t="str">
        <f t="shared" si="15"/>
        <v/>
      </c>
      <c r="AJ19" s="66"/>
    </row>
    <row r="20" spans="1:36" s="69" customFormat="1" ht="24" x14ac:dyDescent="0.25">
      <c r="A20" s="67">
        <f>IF(B20="MATIERE",VLOOKUP($C20,MATIERE!$B$2:$K$601,10,0),IF(B20="MOA",VLOOKUP($C20,ATELIER!$B$2:$K$291,10,0),IF(B20="MOC",VLOOKUP($C20,CHANTIER!$B$2:$K$291,10,0),IF(B20="MP",VLOOKUP($C20,MINIPELLE!$B$2:$K$291,10,0),""))))</f>
        <v>409</v>
      </c>
      <c r="B20" s="89" t="s">
        <v>295</v>
      </c>
      <c r="C20" s="22" t="s">
        <v>1340</v>
      </c>
      <c r="D20" s="26"/>
      <c r="E20" s="29"/>
      <c r="F20" s="28"/>
      <c r="G20" s="29"/>
      <c r="H20" s="28"/>
      <c r="I20" s="29"/>
      <c r="J20" s="28"/>
      <c r="K20" s="29"/>
      <c r="L20" s="28" t="s">
        <v>1352</v>
      </c>
      <c r="M20" s="29"/>
      <c r="N20" s="28"/>
      <c r="O20" s="29"/>
      <c r="P20" s="28"/>
      <c r="Q20" s="29"/>
      <c r="R20" s="28" t="s">
        <v>862</v>
      </c>
      <c r="S20" s="29"/>
      <c r="T20" s="28"/>
      <c r="U20" s="66" t="str">
        <f t="shared" si="8"/>
        <v/>
      </c>
      <c r="V20" s="66"/>
      <c r="W20" s="66" t="str">
        <f t="shared" si="9"/>
        <v/>
      </c>
      <c r="X20" s="66"/>
      <c r="Y20" s="66" t="str">
        <f t="shared" si="10"/>
        <v/>
      </c>
      <c r="Z20" s="66"/>
      <c r="AA20" s="66" t="str">
        <f t="shared" si="11"/>
        <v xml:space="preserve">INSERT INTO SC_SystemeProduits(RefDimension,NomSysteme,typePresta,ligne,Quantite,formule,DateModif) values (null,'ZRV1B','MATIERE',409,null,'1/5*SURFACE_ZRV1',now());
</v>
      </c>
      <c r="AB20" s="66"/>
      <c r="AC20" s="66" t="str">
        <f t="shared" si="12"/>
        <v/>
      </c>
      <c r="AD20" s="66"/>
      <c r="AE20" s="66" t="str">
        <f t="shared" si="13"/>
        <v/>
      </c>
      <c r="AF20" s="66"/>
      <c r="AG20" s="66" t="str">
        <f t="shared" si="14"/>
        <v xml:space="preserve">INSERT INTO SC_SystemeProduits(RefDimension,NomSysteme,typePresta,ligne,Quantite,formule,DateModif) values (null,'ZRV2','MATIERE',409,null,'SURFACE_ZRV2',now());
</v>
      </c>
      <c r="AH20" s="66"/>
      <c r="AI20" s="66" t="str">
        <f t="shared" si="15"/>
        <v/>
      </c>
      <c r="AJ20" s="66"/>
    </row>
    <row r="21" spans="1:36" s="69" customFormat="1" ht="24" x14ac:dyDescent="0.25">
      <c r="A21" s="67">
        <f>IF(B21="MATIERE",VLOOKUP($C21,MATIERE!$B$2:$K$601,10,0),IF(B21="MOA",VLOOKUP($C21,ATELIER!$B$2:$K$291,10,0),IF(B21="MOC",VLOOKUP($C21,CHANTIER!$B$2:$K$291,10,0),IF(B21="MP",VLOOKUP($C21,MINIPELLE!$B$2:$K$291,10,0),""))))</f>
        <v>410</v>
      </c>
      <c r="B21" s="89" t="s">
        <v>295</v>
      </c>
      <c r="C21" s="22" t="s">
        <v>1326</v>
      </c>
      <c r="D21" s="26"/>
      <c r="E21" s="29"/>
      <c r="F21" s="28"/>
      <c r="G21" s="29"/>
      <c r="H21" s="28"/>
      <c r="I21" s="29"/>
      <c r="J21" s="28"/>
      <c r="K21" s="29"/>
      <c r="L21" s="28" t="s">
        <v>1352</v>
      </c>
      <c r="M21" s="29"/>
      <c r="N21" s="28"/>
      <c r="O21" s="29"/>
      <c r="P21" s="28"/>
      <c r="Q21" s="29"/>
      <c r="R21" s="28"/>
      <c r="S21" s="29"/>
      <c r="T21" s="28"/>
      <c r="U21" s="66" t="str">
        <f t="shared" si="8"/>
        <v/>
      </c>
      <c r="V21" s="66"/>
      <c r="W21" s="66" t="str">
        <f t="shared" si="9"/>
        <v/>
      </c>
      <c r="X21" s="66"/>
      <c r="Y21" s="66" t="str">
        <f t="shared" si="10"/>
        <v/>
      </c>
      <c r="Z21" s="66"/>
      <c r="AA21" s="66" t="str">
        <f t="shared" si="11"/>
        <v xml:space="preserve">INSERT INTO SC_SystemeProduits(RefDimension,NomSysteme,typePresta,ligne,Quantite,formule,DateModif) values (null,'ZRV1B','MATIERE',410,null,'1/5*SURFACE_ZRV1',now());
</v>
      </c>
      <c r="AB21" s="66"/>
      <c r="AC21" s="66" t="str">
        <f t="shared" si="12"/>
        <v/>
      </c>
      <c r="AD21" s="66"/>
      <c r="AE21" s="66" t="str">
        <f t="shared" si="13"/>
        <v/>
      </c>
      <c r="AF21" s="66"/>
      <c r="AG21" s="66" t="str">
        <f t="shared" si="14"/>
        <v/>
      </c>
      <c r="AH21" s="66"/>
      <c r="AI21" s="66" t="str">
        <f t="shared" si="15"/>
        <v/>
      </c>
      <c r="AJ21" s="66"/>
    </row>
    <row r="22" spans="1:36" s="69" customFormat="1" ht="24" x14ac:dyDescent="0.25">
      <c r="A22" s="67">
        <f>IF(B22="MATIERE",VLOOKUP($C22,MATIERE!$B$2:$K$601,10,0),IF(B22="MOA",VLOOKUP($C22,ATELIER!$B$2:$K$291,10,0),IF(B22="MOC",VLOOKUP($C22,CHANTIER!$B$2:$K$291,10,0),IF(B22="MP",VLOOKUP($C22,MINIPELLE!$B$2:$K$291,10,0),""))))</f>
        <v>411</v>
      </c>
      <c r="B22" s="89" t="s">
        <v>295</v>
      </c>
      <c r="C22" s="22" t="s">
        <v>1327</v>
      </c>
      <c r="D22" s="26"/>
      <c r="E22" s="29"/>
      <c r="F22" s="28"/>
      <c r="G22" s="29"/>
      <c r="H22" s="28"/>
      <c r="I22" s="29"/>
      <c r="J22" s="28"/>
      <c r="K22" s="29"/>
      <c r="L22" s="28" t="s">
        <v>1355</v>
      </c>
      <c r="M22" s="29"/>
      <c r="N22" s="28"/>
      <c r="O22" s="29"/>
      <c r="P22" s="28"/>
      <c r="Q22" s="29"/>
      <c r="R22" s="28"/>
      <c r="S22" s="29"/>
      <c r="T22" s="28"/>
      <c r="U22" s="66" t="str">
        <f t="shared" si="8"/>
        <v/>
      </c>
      <c r="V22" s="66"/>
      <c r="W22" s="66" t="str">
        <f t="shared" si="9"/>
        <v/>
      </c>
      <c r="X22" s="66"/>
      <c r="Y22" s="66" t="str">
        <f t="shared" si="10"/>
        <v/>
      </c>
      <c r="Z22" s="66"/>
      <c r="AA22" s="66" t="str">
        <f t="shared" si="11"/>
        <v xml:space="preserve">INSERT INTO SC_SystemeProduits(RefDimension,NomSysteme,typePresta,ligne,Quantite,formule,DateModif) values (null,'ZRV1B','MATIERE',411,null,'2/5*SURFACE_ZRV1',now());
</v>
      </c>
      <c r="AB22" s="66"/>
      <c r="AC22" s="66" t="str">
        <f t="shared" si="12"/>
        <v/>
      </c>
      <c r="AD22" s="66"/>
      <c r="AE22" s="66" t="str">
        <f t="shared" si="13"/>
        <v/>
      </c>
      <c r="AF22" s="66"/>
      <c r="AG22" s="66" t="str">
        <f t="shared" si="14"/>
        <v/>
      </c>
      <c r="AH22" s="66"/>
      <c r="AI22" s="66" t="str">
        <f t="shared" si="15"/>
        <v/>
      </c>
      <c r="AJ22" s="66"/>
    </row>
    <row r="23" spans="1:36" s="69" customFormat="1" ht="24" x14ac:dyDescent="0.25">
      <c r="A23" s="67">
        <f>IF(B23="MATIERE",VLOOKUP($C23,MATIERE!$B$2:$K$601,10,0),IF(B23="MOA",VLOOKUP($C23,ATELIER!$B$2:$K$291,10,0),IF(B23="MOC",VLOOKUP($C23,CHANTIER!$B$2:$K$291,10,0),IF(B23="MP",VLOOKUP($C23,MINIPELLE!$B$2:$K$291,10,0),""))))</f>
        <v>412</v>
      </c>
      <c r="B23" s="89" t="s">
        <v>295</v>
      </c>
      <c r="C23" s="22" t="s">
        <v>1328</v>
      </c>
      <c r="D23" s="26"/>
      <c r="E23" s="29"/>
      <c r="F23" s="28"/>
      <c r="G23" s="29"/>
      <c r="H23" s="28"/>
      <c r="I23" s="29"/>
      <c r="J23" s="28"/>
      <c r="K23" s="29"/>
      <c r="L23" s="28" t="s">
        <v>1353</v>
      </c>
      <c r="M23" s="29"/>
      <c r="N23" s="28"/>
      <c r="O23" s="29"/>
      <c r="P23" s="28"/>
      <c r="Q23" s="29"/>
      <c r="R23" s="28"/>
      <c r="S23" s="29"/>
      <c r="T23" s="28"/>
      <c r="U23" s="66" t="str">
        <f t="shared" si="8"/>
        <v/>
      </c>
      <c r="V23" s="66"/>
      <c r="W23" s="66" t="str">
        <f t="shared" si="9"/>
        <v/>
      </c>
      <c r="X23" s="66"/>
      <c r="Y23" s="66" t="str">
        <f t="shared" si="10"/>
        <v/>
      </c>
      <c r="Z23" s="66"/>
      <c r="AA23" s="66" t="str">
        <f t="shared" si="11"/>
        <v xml:space="preserve">INSERT INTO SC_SystemeProduits(RefDimension,NomSysteme,typePresta,ligne,Quantite,formule,DateModif) values (null,'ZRV1B','MATIERE',412,null,'3/5*SURFACE_ZRV1',now());
</v>
      </c>
      <c r="AB23" s="66"/>
      <c r="AC23" s="66" t="str">
        <f t="shared" si="12"/>
        <v/>
      </c>
      <c r="AD23" s="66"/>
      <c r="AE23" s="66" t="str">
        <f t="shared" si="13"/>
        <v/>
      </c>
      <c r="AF23" s="66"/>
      <c r="AG23" s="66" t="str">
        <f t="shared" si="14"/>
        <v/>
      </c>
      <c r="AH23" s="66"/>
      <c r="AI23" s="66" t="str">
        <f t="shared" si="15"/>
        <v/>
      </c>
      <c r="AJ23" s="66"/>
    </row>
    <row r="24" spans="1:36" s="69" customFormat="1" ht="24" x14ac:dyDescent="0.25">
      <c r="A24" s="67">
        <f>IF(B24="MATIERE",VLOOKUP($C24,MATIERE!$B$2:$K$601,10,0),IF(B24="MOA",VLOOKUP($C24,ATELIER!$B$2:$K$291,10,0),IF(B24="MOC",VLOOKUP($C24,CHANTIER!$B$2:$K$291,10,0),IF(B24="MP",VLOOKUP($C24,MINIPELLE!$B$2:$K$291,10,0),""))))</f>
        <v>413</v>
      </c>
      <c r="B24" s="89" t="s">
        <v>295</v>
      </c>
      <c r="C24" s="22" t="s">
        <v>1329</v>
      </c>
      <c r="D24" s="26"/>
      <c r="E24" s="29"/>
      <c r="F24" s="28"/>
      <c r="G24" s="29"/>
      <c r="H24" s="28"/>
      <c r="I24" s="29"/>
      <c r="J24" s="28"/>
      <c r="K24" s="29"/>
      <c r="L24" s="28" t="s">
        <v>1353</v>
      </c>
      <c r="M24" s="29"/>
      <c r="N24" s="28"/>
      <c r="O24" s="29"/>
      <c r="P24" s="28"/>
      <c r="Q24" s="29"/>
      <c r="R24" s="28"/>
      <c r="S24" s="29"/>
      <c r="T24" s="28"/>
      <c r="U24" s="66" t="str">
        <f t="shared" si="8"/>
        <v/>
      </c>
      <c r="V24" s="66"/>
      <c r="W24" s="66" t="str">
        <f t="shared" si="9"/>
        <v/>
      </c>
      <c r="X24" s="66"/>
      <c r="Y24" s="66" t="str">
        <f t="shared" si="10"/>
        <v/>
      </c>
      <c r="Z24" s="66"/>
      <c r="AA24" s="66" t="str">
        <f t="shared" si="11"/>
        <v xml:space="preserve">INSERT INTO SC_SystemeProduits(RefDimension,NomSysteme,typePresta,ligne,Quantite,formule,DateModif) values (null,'ZRV1B','MATIERE',413,null,'3/5*SURFACE_ZRV1',now());
</v>
      </c>
      <c r="AB24" s="66"/>
      <c r="AC24" s="66" t="str">
        <f t="shared" si="12"/>
        <v/>
      </c>
      <c r="AD24" s="66"/>
      <c r="AE24" s="66" t="str">
        <f t="shared" si="13"/>
        <v/>
      </c>
      <c r="AF24" s="66"/>
      <c r="AG24" s="66" t="str">
        <f t="shared" si="14"/>
        <v/>
      </c>
      <c r="AH24" s="66"/>
      <c r="AI24" s="66" t="str">
        <f t="shared" si="15"/>
        <v/>
      </c>
      <c r="AJ24" s="66"/>
    </row>
    <row r="25" spans="1:36" s="69" customFormat="1" ht="24" x14ac:dyDescent="0.25">
      <c r="A25" s="67">
        <f>IF(B25="MATIERE",VLOOKUP($C25,MATIERE!$B$2:$K$601,10,0),IF(B25="MOA",VLOOKUP($C25,ATELIER!$B$2:$K$291,10,0),IF(B25="MOC",VLOOKUP($C25,CHANTIER!$B$2:$K$291,10,0),IF(B25="MP",VLOOKUP($C25,MINIPELLE!$B$2:$K$291,10,0),""))))</f>
        <v>414</v>
      </c>
      <c r="B25" s="89" t="s">
        <v>295</v>
      </c>
      <c r="C25" s="22" t="s">
        <v>1341</v>
      </c>
      <c r="D25" s="26"/>
      <c r="E25" s="29"/>
      <c r="F25" s="28"/>
      <c r="G25" s="29"/>
      <c r="H25" s="28"/>
      <c r="I25" s="29"/>
      <c r="J25" s="28"/>
      <c r="K25" s="29"/>
      <c r="L25" s="28" t="s">
        <v>1353</v>
      </c>
      <c r="M25" s="29"/>
      <c r="N25" s="28"/>
      <c r="O25" s="29"/>
      <c r="P25" s="28"/>
      <c r="Q25" s="29"/>
      <c r="R25" s="28"/>
      <c r="S25" s="29"/>
      <c r="T25" s="28"/>
      <c r="U25" s="66" t="str">
        <f t="shared" si="8"/>
        <v/>
      </c>
      <c r="V25" s="66"/>
      <c r="W25" s="66" t="str">
        <f t="shared" si="9"/>
        <v/>
      </c>
      <c r="X25" s="66"/>
      <c r="Y25" s="66" t="str">
        <f t="shared" si="10"/>
        <v/>
      </c>
      <c r="Z25" s="66"/>
      <c r="AA25" s="66" t="str">
        <f t="shared" si="11"/>
        <v xml:space="preserve">INSERT INTO SC_SystemeProduits(RefDimension,NomSysteme,typePresta,ligne,Quantite,formule,DateModif) values (null,'ZRV1B','MATIERE',414,null,'3/5*SURFACE_ZRV1',now());
</v>
      </c>
      <c r="AB25" s="66"/>
      <c r="AC25" s="66" t="str">
        <f t="shared" si="12"/>
        <v/>
      </c>
      <c r="AD25" s="66"/>
      <c r="AE25" s="66" t="str">
        <f t="shared" si="13"/>
        <v/>
      </c>
      <c r="AF25" s="66"/>
      <c r="AG25" s="66" t="str">
        <f t="shared" si="14"/>
        <v/>
      </c>
      <c r="AH25" s="66"/>
      <c r="AI25" s="66" t="str">
        <f t="shared" si="15"/>
        <v/>
      </c>
      <c r="AJ25" s="66"/>
    </row>
    <row r="26" spans="1:36" s="69" customFormat="1" ht="24" x14ac:dyDescent="0.25">
      <c r="A26" s="67">
        <f>IF(B26="MATIERE",VLOOKUP($C26,MATIERE!$B$2:$K$601,10,0),IF(B26="MOA",VLOOKUP($C26,ATELIER!$B$2:$K$291,10,0),IF(B26="MOC",VLOOKUP($C26,CHANTIER!$B$2:$K$291,10,0),IF(B26="MP",VLOOKUP($C26,MINIPELLE!$B$2:$K$291,10,0),""))))</f>
        <v>415</v>
      </c>
      <c r="B26" s="89" t="s">
        <v>295</v>
      </c>
      <c r="C26" s="22" t="s">
        <v>1330</v>
      </c>
      <c r="D26" s="26"/>
      <c r="E26" s="29"/>
      <c r="F26" s="28"/>
      <c r="G26" s="29"/>
      <c r="H26" s="28"/>
      <c r="I26" s="29"/>
      <c r="J26" s="28"/>
      <c r="K26" s="29"/>
      <c r="L26" s="28" t="s">
        <v>1355</v>
      </c>
      <c r="M26" s="29"/>
      <c r="N26" s="28"/>
      <c r="O26" s="29"/>
      <c r="P26" s="28"/>
      <c r="Q26" s="29"/>
      <c r="R26" s="28"/>
      <c r="S26" s="29"/>
      <c r="T26" s="28"/>
      <c r="U26" s="66" t="str">
        <f t="shared" si="8"/>
        <v/>
      </c>
      <c r="V26" s="66"/>
      <c r="W26" s="66" t="str">
        <f t="shared" si="9"/>
        <v/>
      </c>
      <c r="X26" s="66"/>
      <c r="Y26" s="66" t="str">
        <f t="shared" si="10"/>
        <v/>
      </c>
      <c r="Z26" s="66"/>
      <c r="AA26" s="66" t="str">
        <f t="shared" si="11"/>
        <v xml:space="preserve">INSERT INTO SC_SystemeProduits(RefDimension,NomSysteme,typePresta,ligne,Quantite,formule,DateModif) values (null,'ZRV1B','MATIERE',415,null,'2/5*SURFACE_ZRV1',now());
</v>
      </c>
      <c r="AB26" s="66"/>
      <c r="AC26" s="66" t="str">
        <f t="shared" si="12"/>
        <v/>
      </c>
      <c r="AD26" s="66"/>
      <c r="AE26" s="66" t="str">
        <f t="shared" si="13"/>
        <v/>
      </c>
      <c r="AF26" s="66"/>
      <c r="AG26" s="66" t="str">
        <f t="shared" si="14"/>
        <v/>
      </c>
      <c r="AH26" s="66"/>
      <c r="AI26" s="66" t="str">
        <f t="shared" si="15"/>
        <v/>
      </c>
      <c r="AJ26" s="66"/>
    </row>
    <row r="27" spans="1:36" s="69" customFormat="1" ht="24" x14ac:dyDescent="0.25">
      <c r="A27" s="67">
        <f>IF(B27="MATIERE",VLOOKUP($C27,MATIERE!$B$2:$K$601,10,0),IF(B27="MOA",VLOOKUP($C27,ATELIER!$B$2:$K$291,10,0),IF(B27="MOC",VLOOKUP($C27,CHANTIER!$B$2:$K$291,10,0),IF(B27="MP",VLOOKUP($C27,MINIPELLE!$B$2:$K$291,10,0),""))))</f>
        <v>416</v>
      </c>
      <c r="B27" s="89" t="s">
        <v>295</v>
      </c>
      <c r="C27" s="22" t="s">
        <v>1331</v>
      </c>
      <c r="D27" s="26"/>
      <c r="E27" s="29"/>
      <c r="F27" s="28"/>
      <c r="G27" s="29"/>
      <c r="H27" s="28"/>
      <c r="I27" s="29"/>
      <c r="J27" s="28"/>
      <c r="K27" s="29"/>
      <c r="L27" s="28"/>
      <c r="M27" s="29"/>
      <c r="N27" s="28" t="s">
        <v>1356</v>
      </c>
      <c r="O27" s="29"/>
      <c r="P27" s="28"/>
      <c r="Q27" s="29"/>
      <c r="R27" s="28"/>
      <c r="S27" s="29"/>
      <c r="T27" s="28"/>
      <c r="U27" s="66" t="str">
        <f t="shared" si="8"/>
        <v/>
      </c>
      <c r="V27" s="66"/>
      <c r="W27" s="66" t="str">
        <f t="shared" si="9"/>
        <v/>
      </c>
      <c r="X27" s="66"/>
      <c r="Y27" s="66" t="str">
        <f t="shared" si="10"/>
        <v/>
      </c>
      <c r="Z27" s="66"/>
      <c r="AA27" s="66" t="str">
        <f t="shared" si="11"/>
        <v/>
      </c>
      <c r="AB27" s="66"/>
      <c r="AC27" s="66" t="str">
        <f t="shared" si="12"/>
        <v xml:space="preserve">INSERT INTO SC_SystemeProduits(RefDimension,NomSysteme,typePresta,ligne,Quantite,formule,DateModif) values (null,'ZRV1C','MATIERE',416,null,'5/5*SURFACE_ZRV1',now());
</v>
      </c>
      <c r="AD27" s="66"/>
      <c r="AE27" s="66" t="str">
        <f t="shared" si="13"/>
        <v/>
      </c>
      <c r="AF27" s="66"/>
      <c r="AG27" s="66" t="str">
        <f t="shared" si="14"/>
        <v/>
      </c>
      <c r="AH27" s="66"/>
      <c r="AI27" s="66" t="str">
        <f t="shared" si="15"/>
        <v/>
      </c>
      <c r="AJ27" s="66"/>
    </row>
    <row r="28" spans="1:36" s="69" customFormat="1" ht="24" x14ac:dyDescent="0.25">
      <c r="A28" s="67">
        <f>IF(B28="MATIERE",VLOOKUP($C28,MATIERE!$B$2:$K$601,10,0),IF(B28="MOA",VLOOKUP($C28,ATELIER!$B$2:$K$291,10,0),IF(B28="MOC",VLOOKUP($C28,CHANTIER!$B$2:$K$291,10,0),IF(B28="MP",VLOOKUP($C28,MINIPELLE!$B$2:$K$291,10,0),""))))</f>
        <v>417</v>
      </c>
      <c r="B28" s="89" t="s">
        <v>295</v>
      </c>
      <c r="C28" s="22" t="s">
        <v>1342</v>
      </c>
      <c r="D28" s="26"/>
      <c r="E28" s="29"/>
      <c r="F28" s="28"/>
      <c r="G28" s="29"/>
      <c r="H28" s="28"/>
      <c r="I28" s="29"/>
      <c r="J28" s="28"/>
      <c r="K28" s="29"/>
      <c r="L28" s="28"/>
      <c r="M28" s="29"/>
      <c r="N28" s="28" t="s">
        <v>1353</v>
      </c>
      <c r="O28" s="29"/>
      <c r="P28" s="28"/>
      <c r="Q28" s="29"/>
      <c r="R28" s="28"/>
      <c r="S28" s="29"/>
      <c r="T28" s="28"/>
      <c r="U28" s="66" t="str">
        <f t="shared" si="8"/>
        <v/>
      </c>
      <c r="V28" s="66"/>
      <c r="W28" s="66" t="str">
        <f t="shared" si="9"/>
        <v/>
      </c>
      <c r="X28" s="66"/>
      <c r="Y28" s="66" t="str">
        <f t="shared" si="10"/>
        <v/>
      </c>
      <c r="Z28" s="66"/>
      <c r="AA28" s="66" t="str">
        <f t="shared" si="11"/>
        <v/>
      </c>
      <c r="AB28" s="66"/>
      <c r="AC28" s="66" t="str">
        <f t="shared" si="12"/>
        <v xml:space="preserve">INSERT INTO SC_SystemeProduits(RefDimension,NomSysteme,typePresta,ligne,Quantite,formule,DateModif) values (null,'ZRV1C','MATIERE',417,null,'3/5*SURFACE_ZRV1',now());
</v>
      </c>
      <c r="AD28" s="66"/>
      <c r="AE28" s="66" t="str">
        <f t="shared" si="13"/>
        <v/>
      </c>
      <c r="AF28" s="66"/>
      <c r="AG28" s="66" t="str">
        <f t="shared" si="14"/>
        <v/>
      </c>
      <c r="AH28" s="66"/>
      <c r="AI28" s="66" t="str">
        <f t="shared" si="15"/>
        <v/>
      </c>
      <c r="AJ28" s="66"/>
    </row>
    <row r="29" spans="1:36" s="69" customFormat="1" ht="24" x14ac:dyDescent="0.25">
      <c r="A29" s="67">
        <f>IF(B29="MATIERE",VLOOKUP($C29,MATIERE!$B$2:$K$601,10,0),IF(B29="MOA",VLOOKUP($C29,ATELIER!$B$2:$K$291,10,0),IF(B29="MOC",VLOOKUP($C29,CHANTIER!$B$2:$K$291,10,0),IF(B29="MP",VLOOKUP($C29,MINIPELLE!$B$2:$K$291,10,0),""))))</f>
        <v>418</v>
      </c>
      <c r="B29" s="89" t="s">
        <v>295</v>
      </c>
      <c r="C29" s="22" t="s">
        <v>1332</v>
      </c>
      <c r="D29" s="26"/>
      <c r="E29" s="29"/>
      <c r="F29" s="28"/>
      <c r="G29" s="29"/>
      <c r="H29" s="28"/>
      <c r="I29" s="29"/>
      <c r="J29" s="28"/>
      <c r="K29" s="29"/>
      <c r="L29" s="28"/>
      <c r="M29" s="29"/>
      <c r="N29" s="28" t="s">
        <v>1352</v>
      </c>
      <c r="O29" s="29"/>
      <c r="P29" s="28"/>
      <c r="Q29" s="29"/>
      <c r="R29" s="28"/>
      <c r="S29" s="29"/>
      <c r="T29" s="28"/>
      <c r="U29" s="66" t="str">
        <f t="shared" si="8"/>
        <v/>
      </c>
      <c r="V29" s="66"/>
      <c r="W29" s="66" t="str">
        <f t="shared" si="9"/>
        <v/>
      </c>
      <c r="X29" s="66"/>
      <c r="Y29" s="66" t="str">
        <f t="shared" si="10"/>
        <v/>
      </c>
      <c r="Z29" s="66"/>
      <c r="AA29" s="66" t="str">
        <f t="shared" si="11"/>
        <v/>
      </c>
      <c r="AB29" s="66"/>
      <c r="AC29" s="66" t="str">
        <f t="shared" si="12"/>
        <v xml:space="preserve">INSERT INTO SC_SystemeProduits(RefDimension,NomSysteme,typePresta,ligne,Quantite,formule,DateModif) values (null,'ZRV1C','MATIERE',418,null,'1/5*SURFACE_ZRV1',now());
</v>
      </c>
      <c r="AD29" s="66"/>
      <c r="AE29" s="66" t="str">
        <f t="shared" si="13"/>
        <v/>
      </c>
      <c r="AF29" s="66"/>
      <c r="AG29" s="66" t="str">
        <f t="shared" si="14"/>
        <v/>
      </c>
      <c r="AH29" s="66"/>
      <c r="AI29" s="66" t="str">
        <f t="shared" si="15"/>
        <v/>
      </c>
      <c r="AJ29" s="66"/>
    </row>
    <row r="30" spans="1:36" s="69" customFormat="1" ht="24" x14ac:dyDescent="0.25">
      <c r="A30" s="67">
        <f>IF(B30="MATIERE",VLOOKUP($C30,MATIERE!$B$2:$K$601,10,0),IF(B30="MOA",VLOOKUP($C30,ATELIER!$B$2:$K$291,10,0),IF(B30="MOC",VLOOKUP($C30,CHANTIER!$B$2:$K$291,10,0),IF(B30="MP",VLOOKUP($C30,MINIPELLE!$B$2:$K$291,10,0),""))))</f>
        <v>419</v>
      </c>
      <c r="B30" s="89" t="s">
        <v>295</v>
      </c>
      <c r="C30" s="22" t="s">
        <v>1333</v>
      </c>
      <c r="D30" s="26"/>
      <c r="E30" s="29"/>
      <c r="F30" s="28"/>
      <c r="G30" s="29"/>
      <c r="H30" s="28"/>
      <c r="I30" s="29"/>
      <c r="J30" s="28"/>
      <c r="K30" s="29"/>
      <c r="L30" s="28"/>
      <c r="M30" s="29"/>
      <c r="N30" s="28" t="s">
        <v>1356</v>
      </c>
      <c r="O30" s="29"/>
      <c r="P30" s="28"/>
      <c r="Q30" s="29"/>
      <c r="R30" s="28"/>
      <c r="S30" s="29"/>
      <c r="T30" s="28"/>
      <c r="U30" s="66" t="str">
        <f t="shared" si="8"/>
        <v/>
      </c>
      <c r="V30" s="66"/>
      <c r="W30" s="66" t="str">
        <f t="shared" si="9"/>
        <v/>
      </c>
      <c r="X30" s="66"/>
      <c r="Y30" s="66" t="str">
        <f t="shared" si="10"/>
        <v/>
      </c>
      <c r="Z30" s="66"/>
      <c r="AA30" s="66" t="str">
        <f t="shared" si="11"/>
        <v/>
      </c>
      <c r="AB30" s="66"/>
      <c r="AC30" s="66" t="str">
        <f t="shared" si="12"/>
        <v xml:space="preserve">INSERT INTO SC_SystemeProduits(RefDimension,NomSysteme,typePresta,ligne,Quantite,formule,DateModif) values (null,'ZRV1C','MATIERE',419,null,'5/5*SURFACE_ZRV1',now());
</v>
      </c>
      <c r="AD30" s="66"/>
      <c r="AE30" s="66" t="str">
        <f t="shared" si="13"/>
        <v/>
      </c>
      <c r="AF30" s="66"/>
      <c r="AG30" s="66" t="str">
        <f t="shared" si="14"/>
        <v/>
      </c>
      <c r="AH30" s="66"/>
      <c r="AI30" s="66" t="str">
        <f t="shared" si="15"/>
        <v/>
      </c>
      <c r="AJ30" s="66"/>
    </row>
    <row r="31" spans="1:36" s="69" customFormat="1" ht="24" x14ac:dyDescent="0.25">
      <c r="A31" s="67">
        <f>IF(B31="MATIERE",VLOOKUP($C31,MATIERE!$B$2:$K$601,10,0),IF(B31="MOA",VLOOKUP($C31,ATELIER!$B$2:$K$291,10,0),IF(B31="MOC",VLOOKUP($C31,CHANTIER!$B$2:$K$291,10,0),IF(B31="MP",VLOOKUP($C31,MINIPELLE!$B$2:$K$291,10,0),""))))</f>
        <v>406</v>
      </c>
      <c r="B31" s="89" t="s">
        <v>295</v>
      </c>
      <c r="C31" s="22" t="s">
        <v>1325</v>
      </c>
      <c r="D31" s="26"/>
      <c r="E31" s="29"/>
      <c r="F31" s="28"/>
      <c r="G31" s="29"/>
      <c r="H31" s="28"/>
      <c r="I31" s="29"/>
      <c r="J31" s="28"/>
      <c r="K31" s="29"/>
      <c r="L31" s="28"/>
      <c r="M31" s="29"/>
      <c r="N31" s="28" t="s">
        <v>1353</v>
      </c>
      <c r="O31" s="29"/>
      <c r="P31" s="28"/>
      <c r="Q31" s="29"/>
      <c r="R31" s="28"/>
      <c r="S31" s="29"/>
      <c r="T31" s="28"/>
      <c r="U31" s="66" t="str">
        <f t="shared" si="8"/>
        <v/>
      </c>
      <c r="V31" s="66"/>
      <c r="W31" s="66" t="str">
        <f t="shared" si="9"/>
        <v/>
      </c>
      <c r="X31" s="66"/>
      <c r="Y31" s="66" t="str">
        <f t="shared" si="10"/>
        <v/>
      </c>
      <c r="Z31" s="66"/>
      <c r="AA31" s="66" t="str">
        <f t="shared" si="11"/>
        <v/>
      </c>
      <c r="AB31" s="66"/>
      <c r="AC31" s="66" t="str">
        <f t="shared" si="12"/>
        <v xml:space="preserve">INSERT INTO SC_SystemeProduits(RefDimension,NomSysteme,typePresta,ligne,Quantite,formule,DateModif) values (null,'ZRV1C','MATIERE',406,null,'3/5*SURFACE_ZRV1',now());
</v>
      </c>
      <c r="AD31" s="66"/>
      <c r="AE31" s="66" t="str">
        <f t="shared" si="13"/>
        <v/>
      </c>
      <c r="AF31" s="66"/>
      <c r="AG31" s="66" t="str">
        <f t="shared" si="14"/>
        <v/>
      </c>
      <c r="AH31" s="66"/>
      <c r="AI31" s="66" t="str">
        <f t="shared" si="15"/>
        <v/>
      </c>
      <c r="AJ31" s="66"/>
    </row>
    <row r="32" spans="1:36" s="69" customFormat="1" ht="24" x14ac:dyDescent="0.25">
      <c r="A32" s="67">
        <f>IF(B32="MATIERE",VLOOKUP($C32,MATIERE!$B$2:$K$601,10,0),IF(B32="MOA",VLOOKUP($C32,ATELIER!$B$2:$K$291,10,0),IF(B32="MOC",VLOOKUP($C32,CHANTIER!$B$2:$K$291,10,0),IF(B32="MP",VLOOKUP($C32,MINIPELLE!$B$2:$K$291,10,0),""))))</f>
        <v>421</v>
      </c>
      <c r="B32" s="89" t="s">
        <v>295</v>
      </c>
      <c r="C32" s="22" t="s">
        <v>1334</v>
      </c>
      <c r="D32" s="26"/>
      <c r="E32" s="29"/>
      <c r="F32" s="28"/>
      <c r="G32" s="29"/>
      <c r="H32" s="28"/>
      <c r="I32" s="29"/>
      <c r="J32" s="28"/>
      <c r="K32" s="29"/>
      <c r="L32" s="28"/>
      <c r="M32" s="29"/>
      <c r="N32" s="28" t="s">
        <v>1353</v>
      </c>
      <c r="O32" s="29"/>
      <c r="P32" s="28"/>
      <c r="Q32" s="29"/>
      <c r="R32" s="28"/>
      <c r="S32" s="29"/>
      <c r="T32" s="28"/>
      <c r="U32" s="66" t="str">
        <f t="shared" si="8"/>
        <v/>
      </c>
      <c r="V32" s="66"/>
      <c r="W32" s="66" t="str">
        <f t="shared" si="9"/>
        <v/>
      </c>
      <c r="X32" s="66"/>
      <c r="Y32" s="66" t="str">
        <f t="shared" si="10"/>
        <v/>
      </c>
      <c r="Z32" s="66"/>
      <c r="AA32" s="66" t="str">
        <f t="shared" si="11"/>
        <v/>
      </c>
      <c r="AB32" s="66"/>
      <c r="AC32" s="66" t="str">
        <f t="shared" si="12"/>
        <v xml:space="preserve">INSERT INTO SC_SystemeProduits(RefDimension,NomSysteme,typePresta,ligne,Quantite,formule,DateModif) values (null,'ZRV1C','MATIERE',421,null,'3/5*SURFACE_ZRV1',now());
</v>
      </c>
      <c r="AD32" s="66"/>
      <c r="AE32" s="66" t="str">
        <f t="shared" si="13"/>
        <v/>
      </c>
      <c r="AF32" s="66"/>
      <c r="AG32" s="66" t="str">
        <f t="shared" si="14"/>
        <v/>
      </c>
      <c r="AH32" s="66"/>
      <c r="AI32" s="66" t="str">
        <f t="shared" si="15"/>
        <v/>
      </c>
      <c r="AJ32" s="66"/>
    </row>
    <row r="33" spans="1:36" s="69" customFormat="1" ht="24" x14ac:dyDescent="0.25">
      <c r="A33" s="67">
        <f>IF(B33="MATIERE",VLOOKUP($C33,MATIERE!$B$2:$K$601,10,0),IF(B33="MOA",VLOOKUP($C33,ATELIER!$B$2:$K$291,10,0),IF(B33="MOC",VLOOKUP($C33,CHANTIER!$B$2:$K$291,10,0),IF(B33="MP",VLOOKUP($C33,MINIPELLE!$B$2:$K$291,10,0),""))))</f>
        <v>422</v>
      </c>
      <c r="B33" s="89" t="s">
        <v>295</v>
      </c>
      <c r="C33" s="22" t="s">
        <v>1343</v>
      </c>
      <c r="D33" s="26"/>
      <c r="E33" s="29"/>
      <c r="F33" s="28"/>
      <c r="G33" s="29"/>
      <c r="H33" s="28"/>
      <c r="I33" s="29"/>
      <c r="J33" s="28"/>
      <c r="K33" s="29"/>
      <c r="L33" s="28"/>
      <c r="M33" s="29"/>
      <c r="N33" s="28" t="s">
        <v>1355</v>
      </c>
      <c r="O33" s="29"/>
      <c r="P33" s="28"/>
      <c r="Q33" s="29"/>
      <c r="R33" s="28"/>
      <c r="S33" s="29"/>
      <c r="T33" s="28"/>
      <c r="U33" s="66" t="str">
        <f t="shared" si="8"/>
        <v/>
      </c>
      <c r="V33" s="66"/>
      <c r="W33" s="66" t="str">
        <f t="shared" si="9"/>
        <v/>
      </c>
      <c r="X33" s="66"/>
      <c r="Y33" s="66" t="str">
        <f t="shared" si="10"/>
        <v/>
      </c>
      <c r="Z33" s="66"/>
      <c r="AA33" s="66" t="str">
        <f t="shared" si="11"/>
        <v/>
      </c>
      <c r="AB33" s="66"/>
      <c r="AC33" s="66" t="str">
        <f t="shared" si="12"/>
        <v xml:space="preserve">INSERT INTO SC_SystemeProduits(RefDimension,NomSysteme,typePresta,ligne,Quantite,formule,DateModif) values (null,'ZRV1C','MATIERE',422,null,'2/5*SURFACE_ZRV1',now());
</v>
      </c>
      <c r="AD33" s="66"/>
      <c r="AE33" s="66" t="str">
        <f t="shared" si="13"/>
        <v/>
      </c>
      <c r="AF33" s="66"/>
      <c r="AG33" s="66" t="str">
        <f t="shared" si="14"/>
        <v/>
      </c>
      <c r="AH33" s="66"/>
      <c r="AI33" s="66" t="str">
        <f t="shared" si="15"/>
        <v/>
      </c>
      <c r="AJ33" s="66"/>
    </row>
    <row r="34" spans="1:36" s="69" customFormat="1" ht="24" x14ac:dyDescent="0.25">
      <c r="A34" s="67">
        <f>IF(B34="MATIERE",VLOOKUP($C34,MATIERE!$B$2:$K$601,10,0),IF(B34="MOA",VLOOKUP($C34,ATELIER!$B$2:$K$291,10,0),IF(B34="MOC",VLOOKUP($C34,CHANTIER!$B$2:$K$291,10,0),IF(B34="MP",VLOOKUP($C34,MINIPELLE!$B$2:$K$291,10,0),""))))</f>
        <v>423</v>
      </c>
      <c r="B34" s="89" t="s">
        <v>295</v>
      </c>
      <c r="C34" s="22" t="s">
        <v>1335</v>
      </c>
      <c r="D34" s="26"/>
      <c r="E34" s="29"/>
      <c r="F34" s="28"/>
      <c r="G34" s="29"/>
      <c r="H34" s="28"/>
      <c r="I34" s="29"/>
      <c r="J34" s="28"/>
      <c r="K34" s="29"/>
      <c r="L34" s="28"/>
      <c r="M34" s="29"/>
      <c r="N34" s="28"/>
      <c r="O34" s="29"/>
      <c r="P34" s="28" t="s">
        <v>1353</v>
      </c>
      <c r="Q34" s="29"/>
      <c r="R34" s="28"/>
      <c r="S34" s="29"/>
      <c r="T34" s="28"/>
      <c r="U34" s="66" t="str">
        <f t="shared" si="8"/>
        <v/>
      </c>
      <c r="V34" s="66"/>
      <c r="W34" s="66" t="str">
        <f t="shared" si="9"/>
        <v/>
      </c>
      <c r="X34" s="66"/>
      <c r="Y34" s="66" t="str">
        <f t="shared" si="10"/>
        <v/>
      </c>
      <c r="Z34" s="66"/>
      <c r="AA34" s="66" t="str">
        <f t="shared" si="11"/>
        <v/>
      </c>
      <c r="AB34" s="66"/>
      <c r="AC34" s="66" t="str">
        <f t="shared" si="12"/>
        <v/>
      </c>
      <c r="AD34" s="66"/>
      <c r="AE34" s="66" t="str">
        <f t="shared" si="13"/>
        <v xml:space="preserve">INSERT INTO SC_SystemeProduits(RefDimension,NomSysteme,typePresta,ligne,Quantite,formule,DateModif) values (null,'ZRV1D','MATIERE',423,null,'3/5*SURFACE_ZRV1',now());
</v>
      </c>
      <c r="AF34" s="66"/>
      <c r="AG34" s="66" t="str">
        <f t="shared" si="14"/>
        <v/>
      </c>
      <c r="AH34" s="66"/>
      <c r="AI34" s="66" t="str">
        <f t="shared" si="15"/>
        <v/>
      </c>
      <c r="AJ34" s="66"/>
    </row>
    <row r="35" spans="1:36" s="69" customFormat="1" ht="24" x14ac:dyDescent="0.25">
      <c r="A35" s="67">
        <f>IF(B35="MATIERE",VLOOKUP($C35,MATIERE!$B$2:$K$601,10,0),IF(B35="MOA",VLOOKUP($C35,ATELIER!$B$2:$K$291,10,0),IF(B35="MOC",VLOOKUP($C35,CHANTIER!$B$2:$K$291,10,0),IF(B35="MP",VLOOKUP($C35,MINIPELLE!$B$2:$K$291,10,0),""))))</f>
        <v>424</v>
      </c>
      <c r="B35" s="89" t="s">
        <v>295</v>
      </c>
      <c r="C35" s="22" t="s">
        <v>1344</v>
      </c>
      <c r="D35" s="26"/>
      <c r="E35" s="29"/>
      <c r="F35" s="28"/>
      <c r="G35" s="29"/>
      <c r="H35" s="28"/>
      <c r="I35" s="29"/>
      <c r="J35" s="28"/>
      <c r="K35" s="29"/>
      <c r="L35" s="28"/>
      <c r="M35" s="29"/>
      <c r="N35" s="28"/>
      <c r="O35" s="29"/>
      <c r="P35" s="28" t="s">
        <v>1352</v>
      </c>
      <c r="Q35" s="29"/>
      <c r="R35" s="28"/>
      <c r="S35" s="29"/>
      <c r="T35" s="28"/>
      <c r="U35" s="66" t="str">
        <f t="shared" si="8"/>
        <v/>
      </c>
      <c r="V35" s="66"/>
      <c r="W35" s="66" t="str">
        <f t="shared" si="9"/>
        <v/>
      </c>
      <c r="X35" s="66"/>
      <c r="Y35" s="66" t="str">
        <f t="shared" si="10"/>
        <v/>
      </c>
      <c r="Z35" s="66"/>
      <c r="AA35" s="66" t="str">
        <f t="shared" si="11"/>
        <v/>
      </c>
      <c r="AB35" s="66"/>
      <c r="AC35" s="66" t="str">
        <f t="shared" si="12"/>
        <v/>
      </c>
      <c r="AD35" s="66"/>
      <c r="AE35" s="66" t="str">
        <f t="shared" si="13"/>
        <v xml:space="preserve">INSERT INTO SC_SystemeProduits(RefDimension,NomSysteme,typePresta,ligne,Quantite,formule,DateModif) values (null,'ZRV1D','MATIERE',424,null,'1/5*SURFACE_ZRV1',now());
</v>
      </c>
      <c r="AF35" s="66"/>
      <c r="AG35" s="66" t="str">
        <f t="shared" si="14"/>
        <v/>
      </c>
      <c r="AH35" s="66"/>
      <c r="AI35" s="66" t="str">
        <f t="shared" si="15"/>
        <v/>
      </c>
      <c r="AJ35" s="66"/>
    </row>
    <row r="36" spans="1:36" s="69" customFormat="1" ht="24" x14ac:dyDescent="0.25">
      <c r="A36" s="67">
        <f>IF(B36="MATIERE",VLOOKUP($C36,MATIERE!$B$2:$K$601,10,0),IF(B36="MOA",VLOOKUP($C36,ATELIER!$B$2:$K$291,10,0),IF(B36="MOC",VLOOKUP($C36,CHANTIER!$B$2:$K$291,10,0),IF(B36="MP",VLOOKUP($C36,MINIPELLE!$B$2:$K$291,10,0),""))))</f>
        <v>410</v>
      </c>
      <c r="B36" s="89" t="s">
        <v>295</v>
      </c>
      <c r="C36" s="22" t="s">
        <v>1326</v>
      </c>
      <c r="D36" s="26"/>
      <c r="E36" s="29"/>
      <c r="F36" s="28"/>
      <c r="G36" s="29"/>
      <c r="H36" s="28"/>
      <c r="I36" s="29"/>
      <c r="J36" s="28"/>
      <c r="K36" s="29"/>
      <c r="L36" s="28"/>
      <c r="M36" s="29"/>
      <c r="N36" s="28"/>
      <c r="O36" s="29"/>
      <c r="P36" s="28" t="s">
        <v>1352</v>
      </c>
      <c r="Q36" s="29"/>
      <c r="R36" s="28"/>
      <c r="S36" s="29"/>
      <c r="T36" s="28"/>
      <c r="U36" s="66" t="str">
        <f t="shared" si="8"/>
        <v/>
      </c>
      <c r="V36" s="66"/>
      <c r="W36" s="66" t="str">
        <f t="shared" si="9"/>
        <v/>
      </c>
      <c r="X36" s="66"/>
      <c r="Y36" s="66" t="str">
        <f t="shared" si="10"/>
        <v/>
      </c>
      <c r="Z36" s="66"/>
      <c r="AA36" s="66" t="str">
        <f t="shared" si="11"/>
        <v/>
      </c>
      <c r="AB36" s="66"/>
      <c r="AC36" s="66" t="str">
        <f t="shared" si="12"/>
        <v/>
      </c>
      <c r="AD36" s="66"/>
      <c r="AE36" s="66" t="str">
        <f t="shared" si="13"/>
        <v xml:space="preserve">INSERT INTO SC_SystemeProduits(RefDimension,NomSysteme,typePresta,ligne,Quantite,formule,DateModif) values (null,'ZRV1D','MATIERE',410,null,'1/5*SURFACE_ZRV1',now());
</v>
      </c>
      <c r="AF36" s="66"/>
      <c r="AG36" s="66" t="str">
        <f t="shared" si="14"/>
        <v/>
      </c>
      <c r="AH36" s="66"/>
      <c r="AI36" s="66" t="str">
        <f t="shared" si="15"/>
        <v/>
      </c>
      <c r="AJ36" s="66"/>
    </row>
    <row r="37" spans="1:36" s="69" customFormat="1" ht="24" x14ac:dyDescent="0.25">
      <c r="A37" s="67">
        <f>IF(B37="MATIERE",VLOOKUP($C37,MATIERE!$B$2:$K$601,10,0),IF(B37="MOA",VLOOKUP($C37,ATELIER!$B$2:$K$291,10,0),IF(B37="MOC",VLOOKUP($C37,CHANTIER!$B$2:$K$291,10,0),IF(B37="MP",VLOOKUP($C37,MINIPELLE!$B$2:$K$291,10,0),""))))</f>
        <v>426</v>
      </c>
      <c r="B37" s="89" t="s">
        <v>295</v>
      </c>
      <c r="C37" s="22" t="s">
        <v>1345</v>
      </c>
      <c r="D37" s="26"/>
      <c r="E37" s="29"/>
      <c r="F37" s="28"/>
      <c r="G37" s="29"/>
      <c r="H37" s="28"/>
      <c r="I37" s="29"/>
      <c r="J37" s="28"/>
      <c r="K37" s="29"/>
      <c r="L37" s="28"/>
      <c r="M37" s="29"/>
      <c r="N37" s="28"/>
      <c r="O37" s="29"/>
      <c r="P37" s="28" t="s">
        <v>1353</v>
      </c>
      <c r="Q37" s="29"/>
      <c r="R37" s="28"/>
      <c r="S37" s="29"/>
      <c r="T37" s="28"/>
      <c r="U37" s="66" t="str">
        <f t="shared" si="8"/>
        <v/>
      </c>
      <c r="V37" s="66"/>
      <c r="W37" s="66" t="str">
        <f t="shared" si="9"/>
        <v/>
      </c>
      <c r="X37" s="66"/>
      <c r="Y37" s="66" t="str">
        <f t="shared" si="10"/>
        <v/>
      </c>
      <c r="Z37" s="66"/>
      <c r="AA37" s="66" t="str">
        <f t="shared" si="11"/>
        <v/>
      </c>
      <c r="AB37" s="66"/>
      <c r="AC37" s="66" t="str">
        <f t="shared" si="12"/>
        <v/>
      </c>
      <c r="AD37" s="66"/>
      <c r="AE37" s="66" t="str">
        <f t="shared" si="13"/>
        <v xml:space="preserve">INSERT INTO SC_SystemeProduits(RefDimension,NomSysteme,typePresta,ligne,Quantite,formule,DateModif) values (null,'ZRV1D','MATIERE',426,null,'3/5*SURFACE_ZRV1',now());
</v>
      </c>
      <c r="AF37" s="66"/>
      <c r="AG37" s="66" t="str">
        <f t="shared" si="14"/>
        <v/>
      </c>
      <c r="AH37" s="66"/>
      <c r="AI37" s="66" t="str">
        <f t="shared" si="15"/>
        <v/>
      </c>
      <c r="AJ37" s="66"/>
    </row>
    <row r="38" spans="1:36" s="69" customFormat="1" ht="24" x14ac:dyDescent="0.25">
      <c r="A38" s="67">
        <f>IF(B38="MATIERE",VLOOKUP($C38,MATIERE!$B$2:$K$601,10,0),IF(B38="MOA",VLOOKUP($C38,ATELIER!$B$2:$K$291,10,0),IF(B38="MOC",VLOOKUP($C38,CHANTIER!$B$2:$K$291,10,0),IF(B38="MP",VLOOKUP($C38,MINIPELLE!$B$2:$K$291,10,0),""))))</f>
        <v>427</v>
      </c>
      <c r="B38" s="89" t="s">
        <v>295</v>
      </c>
      <c r="C38" s="22" t="s">
        <v>1346</v>
      </c>
      <c r="D38" s="26"/>
      <c r="E38" s="29"/>
      <c r="F38" s="28"/>
      <c r="G38" s="29"/>
      <c r="H38" s="28"/>
      <c r="I38" s="29"/>
      <c r="J38" s="28"/>
      <c r="K38" s="29"/>
      <c r="L38" s="28"/>
      <c r="M38" s="29"/>
      <c r="N38" s="28"/>
      <c r="O38" s="29"/>
      <c r="P38" s="28" t="s">
        <v>1352</v>
      </c>
      <c r="Q38" s="29"/>
      <c r="R38" s="28"/>
      <c r="S38" s="29"/>
      <c r="T38" s="28"/>
      <c r="U38" s="66" t="str">
        <f t="shared" si="8"/>
        <v/>
      </c>
      <c r="V38" s="66"/>
      <c r="W38" s="66" t="str">
        <f t="shared" si="9"/>
        <v/>
      </c>
      <c r="X38" s="66"/>
      <c r="Y38" s="66" t="str">
        <f t="shared" si="10"/>
        <v/>
      </c>
      <c r="Z38" s="66"/>
      <c r="AA38" s="66" t="str">
        <f t="shared" si="11"/>
        <v/>
      </c>
      <c r="AB38" s="66"/>
      <c r="AC38" s="66" t="str">
        <f t="shared" si="12"/>
        <v/>
      </c>
      <c r="AD38" s="66"/>
      <c r="AE38" s="66" t="str">
        <f t="shared" si="13"/>
        <v xml:space="preserve">INSERT INTO SC_SystemeProduits(RefDimension,NomSysteme,typePresta,ligne,Quantite,formule,DateModif) values (null,'ZRV1D','MATIERE',427,null,'1/5*SURFACE_ZRV1',now());
</v>
      </c>
      <c r="AF38" s="66"/>
      <c r="AG38" s="66" t="str">
        <f t="shared" si="14"/>
        <v/>
      </c>
      <c r="AH38" s="66"/>
      <c r="AI38" s="66" t="str">
        <f t="shared" si="15"/>
        <v/>
      </c>
      <c r="AJ38" s="66"/>
    </row>
    <row r="39" spans="1:36" s="69" customFormat="1" ht="24" x14ac:dyDescent="0.25">
      <c r="A39" s="67">
        <f>IF(B39="MATIERE",VLOOKUP($C39,MATIERE!$B$2:$K$601,10,0),IF(B39="MOA",VLOOKUP($C39,ATELIER!$B$2:$K$291,10,0),IF(B39="MOC",VLOOKUP($C39,CHANTIER!$B$2:$K$291,10,0),IF(B39="MP",VLOOKUP($C39,MINIPELLE!$B$2:$K$291,10,0),""))))</f>
        <v>428</v>
      </c>
      <c r="B39" s="89" t="s">
        <v>295</v>
      </c>
      <c r="C39" s="22" t="s">
        <v>1347</v>
      </c>
      <c r="D39" s="26"/>
      <c r="E39" s="29"/>
      <c r="F39" s="28"/>
      <c r="G39" s="29"/>
      <c r="H39" s="28"/>
      <c r="I39" s="29"/>
      <c r="J39" s="28"/>
      <c r="K39" s="29"/>
      <c r="L39" s="28"/>
      <c r="M39" s="29"/>
      <c r="N39" s="28"/>
      <c r="O39" s="29"/>
      <c r="P39" s="28" t="s">
        <v>1355</v>
      </c>
      <c r="Q39" s="29"/>
      <c r="R39" s="28"/>
      <c r="S39" s="29"/>
      <c r="T39" s="28"/>
      <c r="U39" s="66" t="str">
        <f t="shared" si="8"/>
        <v/>
      </c>
      <c r="V39" s="66"/>
      <c r="W39" s="66" t="str">
        <f t="shared" si="9"/>
        <v/>
      </c>
      <c r="X39" s="66"/>
      <c r="Y39" s="66" t="str">
        <f t="shared" si="10"/>
        <v/>
      </c>
      <c r="Z39" s="66"/>
      <c r="AA39" s="66" t="str">
        <f t="shared" si="11"/>
        <v/>
      </c>
      <c r="AB39" s="66"/>
      <c r="AC39" s="66" t="str">
        <f t="shared" si="12"/>
        <v/>
      </c>
      <c r="AD39" s="66"/>
      <c r="AE39" s="66" t="str">
        <f t="shared" si="13"/>
        <v xml:space="preserve">INSERT INTO SC_SystemeProduits(RefDimension,NomSysteme,typePresta,ligne,Quantite,formule,DateModif) values (null,'ZRV1D','MATIERE',428,null,'2/5*SURFACE_ZRV1',now());
</v>
      </c>
      <c r="AF39" s="66"/>
      <c r="AG39" s="66" t="str">
        <f t="shared" si="14"/>
        <v/>
      </c>
      <c r="AH39" s="66"/>
      <c r="AI39" s="66" t="str">
        <f t="shared" si="15"/>
        <v/>
      </c>
      <c r="AJ39" s="66"/>
    </row>
    <row r="40" spans="1:36" s="69" customFormat="1" ht="24" x14ac:dyDescent="0.25">
      <c r="A40" s="67">
        <f>IF(B40="MATIERE",VLOOKUP($C40,MATIERE!$B$2:$K$601,10,0),IF(B40="MOA",VLOOKUP($C40,ATELIER!$B$2:$K$291,10,0),IF(B40="MOC",VLOOKUP($C40,CHANTIER!$B$2:$K$291,10,0),IF(B40="MP",VLOOKUP($C40,MINIPELLE!$B$2:$K$291,10,0),""))))</f>
        <v>429</v>
      </c>
      <c r="B40" s="89" t="s">
        <v>295</v>
      </c>
      <c r="C40" s="22" t="s">
        <v>1336</v>
      </c>
      <c r="D40" s="26"/>
      <c r="E40" s="29"/>
      <c r="F40" s="28"/>
      <c r="G40" s="29"/>
      <c r="H40" s="28"/>
      <c r="I40" s="29"/>
      <c r="J40" s="28"/>
      <c r="K40" s="29"/>
      <c r="L40" s="28"/>
      <c r="M40" s="29"/>
      <c r="N40" s="28"/>
      <c r="O40" s="29"/>
      <c r="P40" s="28" t="s">
        <v>1353</v>
      </c>
      <c r="Q40" s="29"/>
      <c r="R40" s="28"/>
      <c r="S40" s="29"/>
      <c r="T40" s="28"/>
      <c r="U40" s="66" t="str">
        <f t="shared" si="8"/>
        <v/>
      </c>
      <c r="V40" s="66"/>
      <c r="W40" s="66" t="str">
        <f t="shared" si="9"/>
        <v/>
      </c>
      <c r="X40" s="66"/>
      <c r="Y40" s="66" t="str">
        <f t="shared" si="10"/>
        <v/>
      </c>
      <c r="Z40" s="66"/>
      <c r="AA40" s="66" t="str">
        <f t="shared" si="11"/>
        <v/>
      </c>
      <c r="AB40" s="66"/>
      <c r="AC40" s="66" t="str">
        <f t="shared" si="12"/>
        <v/>
      </c>
      <c r="AD40" s="66"/>
      <c r="AE40" s="66" t="str">
        <f t="shared" si="13"/>
        <v xml:space="preserve">INSERT INTO SC_SystemeProduits(RefDimension,NomSysteme,typePresta,ligne,Quantite,formule,DateModif) values (null,'ZRV1D','MATIERE',429,null,'3/5*SURFACE_ZRV1',now());
</v>
      </c>
      <c r="AF40" s="66"/>
      <c r="AG40" s="66" t="str">
        <f t="shared" si="14"/>
        <v/>
      </c>
      <c r="AH40" s="66"/>
      <c r="AI40" s="66" t="str">
        <f t="shared" si="15"/>
        <v/>
      </c>
      <c r="AJ40" s="66"/>
    </row>
    <row r="41" spans="1:36" s="69" customFormat="1" ht="24" x14ac:dyDescent="0.25">
      <c r="A41" s="67" t="e">
        <f>IF(B41="MATIERE",VLOOKUP($C41,MATIERE!$B$2:$K$601,10,0),IF(B41="MOA",VLOOKUP($C41,ATELIER!$B$2:$K$291,10,0),IF(B41="MOC",VLOOKUP($C41,CHANTIER!$B$2:$K$291,10,0),IF(B41="MP",VLOOKUP($C41,MINIPELLE!$B$2:$K$291,10,0),""))))</f>
        <v>#N/A</v>
      </c>
      <c r="B41" s="89" t="s">
        <v>295</v>
      </c>
      <c r="C41" s="22" t="s">
        <v>1361</v>
      </c>
      <c r="D41" s="26"/>
      <c r="E41" s="29"/>
      <c r="F41" s="28"/>
      <c r="G41" s="29"/>
      <c r="H41" s="28"/>
      <c r="I41" s="29"/>
      <c r="J41" s="28"/>
      <c r="K41" s="29"/>
      <c r="L41" s="28" t="s">
        <v>1362</v>
      </c>
      <c r="M41" s="29"/>
      <c r="N41" s="28" t="s">
        <v>1362</v>
      </c>
      <c r="O41" s="29"/>
      <c r="P41" s="28" t="s">
        <v>1362</v>
      </c>
      <c r="Q41" s="29"/>
      <c r="R41" s="28"/>
      <c r="S41" s="29"/>
      <c r="T41" s="28"/>
      <c r="U41" s="66" t="str">
        <f t="shared" si="8"/>
        <v/>
      </c>
      <c r="V41" s="66"/>
      <c r="W41" s="66" t="str">
        <f t="shared" si="9"/>
        <v/>
      </c>
      <c r="X41" s="66"/>
      <c r="Y41" s="66" t="str">
        <f t="shared" si="10"/>
        <v/>
      </c>
      <c r="Z41" s="66"/>
      <c r="AA41" s="66" t="e">
        <f t="shared" si="11"/>
        <v>#N/A</v>
      </c>
      <c r="AB41" s="66"/>
      <c r="AC41" s="66" t="e">
        <f t="shared" si="12"/>
        <v>#N/A</v>
      </c>
      <c r="AD41" s="66"/>
      <c r="AE41" s="66" t="e">
        <f t="shared" si="13"/>
        <v>#N/A</v>
      </c>
      <c r="AF41" s="66"/>
      <c r="AG41" s="66" t="str">
        <f t="shared" si="14"/>
        <v/>
      </c>
      <c r="AH41" s="66"/>
      <c r="AI41" s="66" t="str">
        <f t="shared" si="15"/>
        <v/>
      </c>
      <c r="AJ41" s="66"/>
    </row>
    <row r="42" spans="1:36" s="69" customFormat="1" ht="24" x14ac:dyDescent="0.25">
      <c r="A42" s="67">
        <f>IF(B42="MATIERE",VLOOKUP($C42,MATIERE!$B$2:$K$601,10,0),IF(B42="MOA",VLOOKUP($C42,ATELIER!$B$2:$K$291,10,0),IF(B42="MOC",VLOOKUP($C42,CHANTIER!$B$2:$K$291,10,0),IF(B42="MP",VLOOKUP($C42,MINIPELLE!$B$2:$K$291,10,0),""))))</f>
        <v>431</v>
      </c>
      <c r="B42" s="89" t="s">
        <v>295</v>
      </c>
      <c r="C42" s="22" t="s">
        <v>1359</v>
      </c>
      <c r="D42" s="26"/>
      <c r="E42" s="29"/>
      <c r="F42" s="28"/>
      <c r="G42" s="29"/>
      <c r="H42" s="28"/>
      <c r="I42" s="29"/>
      <c r="J42" s="28"/>
      <c r="K42" s="29"/>
      <c r="L42" s="28" t="s">
        <v>1362</v>
      </c>
      <c r="M42" s="29"/>
      <c r="N42" s="28" t="s">
        <v>1362</v>
      </c>
      <c r="O42" s="29"/>
      <c r="P42" s="28" t="s">
        <v>1362</v>
      </c>
      <c r="Q42" s="29"/>
      <c r="R42" s="28"/>
      <c r="S42" s="29"/>
      <c r="T42" s="28"/>
      <c r="U42" s="66" t="str">
        <f t="shared" si="8"/>
        <v/>
      </c>
      <c r="V42" s="66"/>
      <c r="W42" s="66" t="str">
        <f t="shared" si="9"/>
        <v/>
      </c>
      <c r="X42" s="66"/>
      <c r="Y42" s="66" t="str">
        <f t="shared" si="10"/>
        <v/>
      </c>
      <c r="Z42" s="66"/>
      <c r="AA42" s="66" t="str">
        <f t="shared" si="11"/>
        <v xml:space="preserve">INSERT INTO SC_SystemeProduits(RefDimension,NomSysteme,typePresta,ligne,Quantite,formule,DateModif) values (null,'ZRV1B','MATIERE',431,null,'0.05*SURFACE_ZRV1',now());
</v>
      </c>
      <c r="AB42" s="66"/>
      <c r="AC42" s="66" t="str">
        <f t="shared" si="12"/>
        <v xml:space="preserve">INSERT INTO SC_SystemeProduits(RefDimension,NomSysteme,typePresta,ligne,Quantite,formule,DateModif) values (null,'ZRV1C','MATIERE',431,null,'0.05*SURFACE_ZRV1',now());
</v>
      </c>
      <c r="AD42" s="66"/>
      <c r="AE42" s="66" t="str">
        <f t="shared" si="13"/>
        <v xml:space="preserve">INSERT INTO SC_SystemeProduits(RefDimension,NomSysteme,typePresta,ligne,Quantite,formule,DateModif) values (null,'ZRV1D','MATIERE',431,null,'0.05*SURFACE_ZRV1',now());
</v>
      </c>
      <c r="AF42" s="66"/>
      <c r="AG42" s="66" t="str">
        <f t="shared" si="14"/>
        <v/>
      </c>
      <c r="AH42" s="66"/>
      <c r="AI42" s="66" t="str">
        <f t="shared" si="15"/>
        <v/>
      </c>
      <c r="AJ42" s="66"/>
    </row>
    <row r="43" spans="1:36" ht="36" x14ac:dyDescent="0.25">
      <c r="A43" s="67">
        <f>IF(B43="MATIERE",VLOOKUP($C43,MATIERE!$B$2:$K$601,10,0),IF(B43="MOA",VLOOKUP($C43,ATELIER!$B$2:$K$291,10,0),IF(B43="MOC",VLOOKUP($C43,CHANTIER!$B$2:$K$291,10,0),IF(B43="MP",VLOOKUP($C43,MINIPELLE!$B$2:$K$291,10,0),""))))</f>
        <v>170</v>
      </c>
      <c r="B43" s="69" t="s">
        <v>295</v>
      </c>
      <c r="C43" s="23" t="s">
        <v>424</v>
      </c>
      <c r="D43" s="74" t="s">
        <v>8</v>
      </c>
      <c r="E43" s="141"/>
      <c r="F43" s="85"/>
      <c r="G43" s="141"/>
      <c r="H43" s="85"/>
      <c r="I43" s="141"/>
      <c r="J43" s="85" t="s">
        <v>2072</v>
      </c>
      <c r="K43" s="147" t="s">
        <v>2017</v>
      </c>
      <c r="L43" s="85" t="s">
        <v>2072</v>
      </c>
      <c r="M43" s="147" t="s">
        <v>2017</v>
      </c>
      <c r="N43" s="85" t="s">
        <v>2072</v>
      </c>
      <c r="O43" s="147" t="s">
        <v>2017</v>
      </c>
      <c r="P43" s="85" t="s">
        <v>2072</v>
      </c>
      <c r="Q43" s="147" t="s">
        <v>2017</v>
      </c>
      <c r="R43" s="85"/>
      <c r="S43" s="141"/>
      <c r="T43" s="85"/>
      <c r="U43" s="66" t="str">
        <f t="shared" si="8"/>
        <v/>
      </c>
      <c r="V43" s="66"/>
      <c r="W43" s="66" t="str">
        <f t="shared" si="9"/>
        <v/>
      </c>
      <c r="X43" s="66"/>
      <c r="Y43" s="66" t="str">
        <f t="shared" si="10"/>
        <v xml:space="preserve">INSERT INTO SC_SystemeProduits(RefDimension,NomSysteme,typePresta,ligne,Quantite,formule,DateModif) values (null,'ZRV1','MATIERE',170,null,'ECOLAT_OK*(2*SURFACE_ZRV1+2)/25',now());
</v>
      </c>
      <c r="Z43" s="66"/>
      <c r="AA43" s="66" t="str">
        <f t="shared" si="11"/>
        <v xml:space="preserve">INSERT INTO SC_SystemeProduits(RefDimension,NomSysteme,typePresta,ligne,Quantite,formule,DateModif) values (null,'ZRV1B','MATIERE',170,null,'ECOLAT_OK*(2*SURFACE_ZRV1+2)/25',now());
</v>
      </c>
      <c r="AB43" s="66"/>
      <c r="AC43" s="66" t="str">
        <f t="shared" si="12"/>
        <v xml:space="preserve">INSERT INTO SC_SystemeProduits(RefDimension,NomSysteme,typePresta,ligne,Quantite,formule,DateModif) values (null,'ZRV1C','MATIERE',170,null,'ECOLAT_OK*(2*SURFACE_ZRV1+2)/25',now());
</v>
      </c>
      <c r="AD43" s="66"/>
      <c r="AE43" s="66" t="str">
        <f t="shared" si="13"/>
        <v xml:space="preserve">INSERT INTO SC_SystemeProduits(RefDimension,NomSysteme,typePresta,ligne,Quantite,formule,DateModif) values (null,'ZRV1D','MATIERE',170,null,'ECOLAT_OK*(2*SURFACE_ZRV1+2)/25',now());
</v>
      </c>
      <c r="AF43" s="66"/>
      <c r="AG43" s="66" t="str">
        <f t="shared" si="14"/>
        <v xml:space="preserve">INSERT INTO SC_SystemeProduits(RefDimension,NomSysteme,typePresta,ligne,Quantite,formule,DateModif) values (null,'ZRV2','MATIERE',170,NOMBRE ENTIER SUPERIEUR,null,now());
</v>
      </c>
      <c r="AH43" s="66"/>
      <c r="AI43" s="66" t="str">
        <f t="shared" si="15"/>
        <v/>
      </c>
      <c r="AJ43" s="66"/>
    </row>
    <row r="44" spans="1:36" s="89" customFormat="1" ht="36" x14ac:dyDescent="0.25">
      <c r="A44" s="67">
        <f>IF(B44="MATIERE",VLOOKUP($C44,MATIERE!$B$2:$K$601,10,0),IF(B44="MOA",VLOOKUP($C44,ATELIER!$B$2:$K$291,10,0),IF(B44="MOC",VLOOKUP($C44,CHANTIER!$B$2:$K$291,10,0),IF(B44="MP",VLOOKUP($C44,MINIPELLE!$B$2:$K$291,10,0),""))))</f>
        <v>574</v>
      </c>
      <c r="B44" s="69" t="s">
        <v>295</v>
      </c>
      <c r="C44" s="144" t="s">
        <v>2056</v>
      </c>
      <c r="D44" s="138" t="s">
        <v>8</v>
      </c>
      <c r="E44" s="139"/>
      <c r="F44" s="140"/>
      <c r="G44" s="139"/>
      <c r="H44" s="140"/>
      <c r="I44" s="139"/>
      <c r="J44" s="85" t="s">
        <v>2068</v>
      </c>
      <c r="K44" s="147" t="s">
        <v>2017</v>
      </c>
      <c r="L44" s="85" t="s">
        <v>2068</v>
      </c>
      <c r="M44" s="147" t="s">
        <v>2017</v>
      </c>
      <c r="N44" s="85" t="s">
        <v>2068</v>
      </c>
      <c r="O44" s="147" t="s">
        <v>2017</v>
      </c>
      <c r="P44" s="85" t="s">
        <v>2068</v>
      </c>
      <c r="Q44" s="147" t="s">
        <v>2017</v>
      </c>
      <c r="R44" s="140"/>
      <c r="S44" s="139"/>
      <c r="T44" s="140"/>
    </row>
    <row r="45" spans="1:36" s="89" customFormat="1" ht="48" x14ac:dyDescent="0.25">
      <c r="A45" s="67">
        <f>IF(B45="MATIERE",VLOOKUP($C45,MATIERE!$B$2:$K$601,10,0),IF(B45="MOA",VLOOKUP($C45,ATELIER!$B$2:$K$291,10,0),IF(B45="MOC",VLOOKUP($C45,CHANTIER!$B$2:$K$291,10,0),IF(B45="MP",VLOOKUP($C45,MINIPELLE!$B$2:$K$291,10,0),""))))</f>
        <v>577</v>
      </c>
      <c r="B45" s="69" t="s">
        <v>295</v>
      </c>
      <c r="C45" s="144" t="s">
        <v>2125</v>
      </c>
      <c r="D45" s="138" t="s">
        <v>8</v>
      </c>
      <c r="E45" s="139"/>
      <c r="F45" s="140"/>
      <c r="G45" s="139"/>
      <c r="H45" s="140"/>
      <c r="I45" s="139"/>
      <c r="J45" s="143" t="s">
        <v>2069</v>
      </c>
      <c r="K45" s="147" t="s">
        <v>2017</v>
      </c>
      <c r="L45" s="143" t="s">
        <v>2069</v>
      </c>
      <c r="M45" s="147" t="s">
        <v>2017</v>
      </c>
      <c r="N45" s="143" t="s">
        <v>2069</v>
      </c>
      <c r="O45" s="147" t="s">
        <v>2017</v>
      </c>
      <c r="P45" s="143" t="s">
        <v>2069</v>
      </c>
      <c r="Q45" s="147" t="s">
        <v>2017</v>
      </c>
      <c r="R45" s="140"/>
      <c r="S45" s="139"/>
      <c r="T45" s="140"/>
    </row>
    <row r="46" spans="1:36" s="89" customFormat="1" ht="36" x14ac:dyDescent="0.25">
      <c r="A46" s="67">
        <f>IF(B46="MATIERE",VLOOKUP($C46,MATIERE!$B$2:$K$601,10,0),IF(B46="MOA",VLOOKUP($C46,ATELIER!$B$2:$K$291,10,0),IF(B46="MOC",VLOOKUP($C46,CHANTIER!$B$2:$K$291,10,0),IF(B46="MP",VLOOKUP($C46,MINIPELLE!$B$2:$K$291,10,0),""))))</f>
        <v>578</v>
      </c>
      <c r="B46" s="69" t="s">
        <v>295</v>
      </c>
      <c r="C46" s="144" t="s">
        <v>2063</v>
      </c>
      <c r="D46" s="138" t="s">
        <v>8</v>
      </c>
      <c r="E46" s="139"/>
      <c r="F46" s="140"/>
      <c r="G46" s="139"/>
      <c r="H46" s="140"/>
      <c r="I46" s="139"/>
      <c r="J46" s="143" t="s">
        <v>2064</v>
      </c>
      <c r="K46" s="147" t="s">
        <v>2017</v>
      </c>
      <c r="L46" s="143" t="s">
        <v>2064</v>
      </c>
      <c r="M46" s="147" t="s">
        <v>2017</v>
      </c>
      <c r="N46" s="143" t="s">
        <v>2064</v>
      </c>
      <c r="O46" s="147" t="s">
        <v>2017</v>
      </c>
      <c r="P46" s="143" t="s">
        <v>2064</v>
      </c>
      <c r="Q46" s="147" t="s">
        <v>2017</v>
      </c>
      <c r="R46" s="140"/>
      <c r="S46" s="139"/>
      <c r="T46" s="140"/>
    </row>
    <row r="47" spans="1:36" x14ac:dyDescent="0.25">
      <c r="A47" s="67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C47" s="30"/>
      <c r="D47" s="31"/>
      <c r="E47" s="32"/>
      <c r="F47" s="33"/>
      <c r="G47" s="32"/>
      <c r="H47" s="33"/>
      <c r="I47" s="32"/>
      <c r="J47" s="33"/>
      <c r="K47" s="32"/>
      <c r="L47" s="33"/>
      <c r="M47" s="32"/>
      <c r="N47" s="33"/>
      <c r="O47" s="32"/>
      <c r="P47" s="33"/>
      <c r="Q47" s="32"/>
      <c r="R47" s="33"/>
      <c r="S47" s="32"/>
      <c r="T47" s="33"/>
      <c r="U47" s="66" t="str">
        <f t="shared" si="8"/>
        <v/>
      </c>
      <c r="V47" s="66"/>
      <c r="W47" s="66" t="str">
        <f t="shared" si="9"/>
        <v/>
      </c>
      <c r="X47" s="66"/>
      <c r="Y47" s="66" t="str">
        <f t="shared" si="10"/>
        <v/>
      </c>
      <c r="Z47" s="66"/>
      <c r="AA47" s="66" t="str">
        <f t="shared" si="11"/>
        <v/>
      </c>
      <c r="AB47" s="66"/>
      <c r="AC47" s="66" t="str">
        <f t="shared" si="12"/>
        <v/>
      </c>
      <c r="AD47" s="66"/>
      <c r="AE47" s="66" t="str">
        <f t="shared" si="13"/>
        <v/>
      </c>
      <c r="AF47" s="66"/>
      <c r="AG47" s="66" t="str">
        <f t="shared" si="14"/>
        <v/>
      </c>
      <c r="AH47" s="66"/>
      <c r="AI47" s="66" t="str">
        <f t="shared" si="15"/>
        <v/>
      </c>
      <c r="AJ47" s="66"/>
    </row>
    <row r="48" spans="1:36" ht="26.25" customHeight="1" x14ac:dyDescent="0.25">
      <c r="A48" s="67">
        <f>IF(B48="MATIERE",VLOOKUP($C48,MATIERE!$B$2:$K$601,10,0),IF(B48="MOA",VLOOKUP($C48,ATELIER!$B$2:$K$291,10,0),IF(B48="MOC",VLOOKUP($C48,CHANTIER!$B$2:$K$291,10,0),IF(B48="MP",VLOOKUP($C48,MINIPELLE!$B$2:$K$291,10,0),""))))</f>
        <v>2</v>
      </c>
      <c r="B48" t="s">
        <v>298</v>
      </c>
      <c r="C48" s="22" t="s">
        <v>6</v>
      </c>
      <c r="D48" s="26" t="str">
        <f>IF($C48="","",VLOOKUP($C48,[2]ATELIER!$A$2:$E$109,3,0))</f>
        <v>pc</v>
      </c>
      <c r="E48" s="27"/>
      <c r="F48" s="34"/>
      <c r="G48" s="27">
        <v>1</v>
      </c>
      <c r="H48" s="34"/>
      <c r="I48" s="27">
        <v>1</v>
      </c>
      <c r="J48" s="34"/>
      <c r="K48" s="27">
        <v>1</v>
      </c>
      <c r="L48" s="34"/>
      <c r="M48" s="27">
        <v>1</v>
      </c>
      <c r="N48" s="34"/>
      <c r="O48" s="27">
        <v>1</v>
      </c>
      <c r="P48" s="34"/>
      <c r="Q48" s="27">
        <v>1</v>
      </c>
      <c r="R48" s="34"/>
      <c r="S48" s="27"/>
      <c r="T48" s="34"/>
      <c r="U48" s="66" t="str">
        <f t="shared" si="8"/>
        <v/>
      </c>
      <c r="V48" s="66"/>
      <c r="W48" s="66" t="str">
        <f t="shared" si="9"/>
        <v xml:space="preserve">INSERT INTO SC_SystemeProduits(RefDimension,NomSysteme,typePresta,ligne,Quantite,formule,DateModif) values (null,'ZI_PROFONDE','MOA',2,1,null,now());
</v>
      </c>
      <c r="X48" s="66"/>
      <c r="Y48" s="66" t="str">
        <f t="shared" si="10"/>
        <v xml:space="preserve">INSERT INTO SC_SystemeProduits(RefDimension,NomSysteme,typePresta,ligne,Quantite,formule,DateModif) values (null,'ZRV1','MOA',2,1,null,now());
</v>
      </c>
      <c r="Z48" s="66"/>
      <c r="AA48" s="66" t="str">
        <f t="shared" si="11"/>
        <v xml:space="preserve">INSERT INTO SC_SystemeProduits(RefDimension,NomSysteme,typePresta,ligne,Quantite,formule,DateModif) values (null,'ZRV1B','MOA',2,1,null,now());
</v>
      </c>
      <c r="AB48" s="66"/>
      <c r="AC48" s="66" t="str">
        <f t="shared" si="12"/>
        <v xml:space="preserve">INSERT INTO SC_SystemeProduits(RefDimension,NomSysteme,typePresta,ligne,Quantite,formule,DateModif) values (null,'ZRV1C','MOA',2,1,null,now());
</v>
      </c>
      <c r="AD48" s="66"/>
      <c r="AE48" s="66" t="str">
        <f t="shared" si="13"/>
        <v xml:space="preserve">INSERT INTO SC_SystemeProduits(RefDimension,NomSysteme,typePresta,ligne,Quantite,formule,DateModif) values (null,'ZRV1D','MOA',2,1,null,now());
</v>
      </c>
      <c r="AF48" s="66"/>
      <c r="AG48" s="66" t="str">
        <f t="shared" si="14"/>
        <v xml:space="preserve">INSERT INTO SC_SystemeProduits(RefDimension,NomSysteme,typePresta,ligne,Quantite,formule,DateModif) values (null,'ZRV2','MOA',2,1,null,now());
</v>
      </c>
      <c r="AH48" s="66"/>
      <c r="AI48" s="66" t="str">
        <f t="shared" si="15"/>
        <v/>
      </c>
      <c r="AJ48" s="66"/>
    </row>
    <row r="49" spans="1:36" ht="26.25" customHeight="1" x14ac:dyDescent="0.25">
      <c r="A49" s="67">
        <f>IF(B49="MATIERE",VLOOKUP($C49,MATIERE!$B$2:$K$601,10,0),IF(B49="MOA",VLOOKUP($C49,ATELIER!$B$2:$K$291,10,0),IF(B49="MOC",VLOOKUP($C49,CHANTIER!$B$2:$K$291,10,0),IF(B49="MP",VLOOKUP($C49,MINIPELLE!$B$2:$K$291,10,0),""))))</f>
        <v>34</v>
      </c>
      <c r="B49" t="s">
        <v>298</v>
      </c>
      <c r="C49" s="22" t="s">
        <v>69</v>
      </c>
      <c r="D49" s="26" t="str">
        <f>IF($C49="","",VLOOKUP($C49,[2]ATELIER!$A$2:$E$109,3,0))</f>
        <v>pc</v>
      </c>
      <c r="E49" s="27">
        <v>2</v>
      </c>
      <c r="F49" s="34"/>
      <c r="G49" s="27">
        <v>2</v>
      </c>
      <c r="H49" s="34"/>
      <c r="I49" s="27"/>
      <c r="J49" s="34"/>
      <c r="K49" s="27"/>
      <c r="L49" s="34"/>
      <c r="M49" s="27"/>
      <c r="N49" s="34"/>
      <c r="O49" s="27"/>
      <c r="P49" s="34"/>
      <c r="Q49" s="27"/>
      <c r="R49" s="34"/>
      <c r="S49" s="27"/>
      <c r="T49" s="34"/>
      <c r="U49" s="66" t="str">
        <f t="shared" si="8"/>
        <v xml:space="preserve">INSERT INTO SC_SystemeProduits(RefDimension,NomSysteme,typePresta,ligne,Quantite,formule,DateModif) values (null,'ZI_PEU_PROFONDE','MOA',34,2,null,now());
</v>
      </c>
      <c r="V49" s="66"/>
      <c r="W49" s="66" t="str">
        <f t="shared" si="9"/>
        <v xml:space="preserve">INSERT INTO SC_SystemeProduits(RefDimension,NomSysteme,typePresta,ligne,Quantite,formule,DateModif) values (null,'ZI_PROFONDE','MOA',34,2,null,now());
</v>
      </c>
      <c r="X49" s="66"/>
      <c r="Y49" s="66" t="str">
        <f t="shared" si="10"/>
        <v/>
      </c>
      <c r="Z49" s="66"/>
      <c r="AA49" s="66" t="str">
        <f t="shared" si="11"/>
        <v/>
      </c>
      <c r="AB49" s="66"/>
      <c r="AC49" s="66" t="str">
        <f t="shared" si="12"/>
        <v/>
      </c>
      <c r="AD49" s="66"/>
      <c r="AE49" s="66" t="str">
        <f t="shared" si="13"/>
        <v/>
      </c>
      <c r="AF49" s="66"/>
      <c r="AG49" s="66" t="str">
        <f t="shared" si="14"/>
        <v/>
      </c>
      <c r="AH49" s="66"/>
      <c r="AI49" s="66" t="str">
        <f t="shared" si="15"/>
        <v/>
      </c>
      <c r="AJ49" s="66"/>
    </row>
    <row r="50" spans="1:36" ht="26.25" customHeight="1" x14ac:dyDescent="0.25">
      <c r="A50" s="67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C50" s="35"/>
      <c r="D50" s="36"/>
      <c r="E50" s="35"/>
      <c r="F50" s="36"/>
      <c r="G50" s="35"/>
      <c r="H50" s="36"/>
      <c r="I50" s="35"/>
      <c r="J50" s="36"/>
      <c r="K50" s="35"/>
      <c r="L50" s="36"/>
      <c r="M50" s="35"/>
      <c r="N50" s="36"/>
      <c r="O50" s="35"/>
      <c r="P50" s="36"/>
      <c r="Q50" s="35"/>
      <c r="R50" s="36"/>
      <c r="S50" s="27"/>
      <c r="T50" s="34"/>
      <c r="U50" s="66" t="str">
        <f t="shared" si="8"/>
        <v/>
      </c>
      <c r="V50" s="66"/>
      <c r="W50" s="66" t="str">
        <f t="shared" si="9"/>
        <v/>
      </c>
      <c r="X50" s="66"/>
      <c r="Y50" s="66" t="str">
        <f t="shared" si="10"/>
        <v/>
      </c>
      <c r="Z50" s="66"/>
      <c r="AA50" s="66" t="str">
        <f t="shared" si="11"/>
        <v/>
      </c>
      <c r="AB50" s="66"/>
      <c r="AC50" s="66" t="str">
        <f t="shared" si="12"/>
        <v/>
      </c>
      <c r="AD50" s="66"/>
      <c r="AE50" s="66" t="str">
        <f t="shared" si="13"/>
        <v/>
      </c>
      <c r="AF50" s="66"/>
      <c r="AG50" s="66" t="str">
        <f t="shared" si="14"/>
        <v/>
      </c>
      <c r="AH50" s="66"/>
      <c r="AI50" s="66" t="str">
        <f t="shared" si="15"/>
        <v/>
      </c>
      <c r="AJ50" s="66"/>
    </row>
    <row r="51" spans="1:36" ht="26.25" customHeight="1" x14ac:dyDescent="0.25">
      <c r="A51" s="67">
        <f>IF(B51="MATIERE",VLOOKUP($C51,MATIERE!$B$2:$K$601,10,0),IF(B51="MOA",VLOOKUP($C51,ATELIER!$B$2:$K$291,10,0),IF(B51="MOC",VLOOKUP($C51,CHANTIER!$B$2:$K$291,10,0),IF(B51="MP",VLOOKUP($C51,MINIPELLE!$B$2:$K$291,10,0),""))))</f>
        <v>23</v>
      </c>
      <c r="B51" t="s">
        <v>299</v>
      </c>
      <c r="C51" s="37" t="s">
        <v>112</v>
      </c>
      <c r="D51" s="26" t="str">
        <f>IF(C51="","",VLOOKUP($C51,[2]CHANTIER!$A$2:$C$83,3,0))</f>
        <v>pc</v>
      </c>
      <c r="E51" s="27">
        <v>2</v>
      </c>
      <c r="F51" s="34"/>
      <c r="G51" s="27">
        <v>2</v>
      </c>
      <c r="H51" s="34"/>
      <c r="I51" s="27">
        <v>2</v>
      </c>
      <c r="J51" s="34"/>
      <c r="K51" s="27">
        <v>2</v>
      </c>
      <c r="L51" s="34"/>
      <c r="M51" s="27">
        <v>2</v>
      </c>
      <c r="N51" s="34"/>
      <c r="O51" s="27">
        <v>2</v>
      </c>
      <c r="P51" s="34"/>
      <c r="Q51" s="27">
        <v>2</v>
      </c>
      <c r="R51" s="34"/>
      <c r="S51" s="27">
        <f>IFERROR(IF(EPANDRAINv=0,0,2),0)</f>
        <v>0</v>
      </c>
      <c r="T51" s="34"/>
      <c r="U51" s="66" t="str">
        <f t="shared" si="8"/>
        <v xml:space="preserve">INSERT INTO SC_SystemeProduits(RefDimension,NomSysteme,typePresta,ligne,Quantite,formule,DateModif) values (null,'ZI_PEU_PROFONDE','MOC',23,2,null,now());
</v>
      </c>
      <c r="V51" s="66"/>
      <c r="W51" s="66" t="str">
        <f t="shared" si="9"/>
        <v xml:space="preserve">INSERT INTO SC_SystemeProduits(RefDimension,NomSysteme,typePresta,ligne,Quantite,formule,DateModif) values (null,'ZI_PROFONDE','MOC',23,2,null,now());
</v>
      </c>
      <c r="X51" s="66"/>
      <c r="Y51" s="66" t="str">
        <f t="shared" si="10"/>
        <v xml:space="preserve">INSERT INTO SC_SystemeProduits(RefDimension,NomSysteme,typePresta,ligne,Quantite,formule,DateModif) values (null,'ZRV1','MOC',23,2,null,now());
</v>
      </c>
      <c r="Z51" s="66"/>
      <c r="AA51" s="66" t="str">
        <f t="shared" si="11"/>
        <v xml:space="preserve">INSERT INTO SC_SystemeProduits(RefDimension,NomSysteme,typePresta,ligne,Quantite,formule,DateModif) values (null,'ZRV1B','MOC',23,2,null,now());
</v>
      </c>
      <c r="AB51" s="66"/>
      <c r="AC51" s="66" t="str">
        <f t="shared" si="12"/>
        <v xml:space="preserve">INSERT INTO SC_SystemeProduits(RefDimension,NomSysteme,typePresta,ligne,Quantite,formule,DateModif) values (null,'ZRV1C','MOC',23,2,null,now());
</v>
      </c>
      <c r="AD51" s="66"/>
      <c r="AE51" s="66" t="str">
        <f t="shared" si="13"/>
        <v xml:space="preserve">INSERT INTO SC_SystemeProduits(RefDimension,NomSysteme,typePresta,ligne,Quantite,formule,DateModif) values (null,'ZRV1D','MOC',23,2,null,now());
</v>
      </c>
      <c r="AF51" s="66"/>
      <c r="AG51" s="66" t="str">
        <f t="shared" si="14"/>
        <v xml:space="preserve">INSERT INTO SC_SystemeProduits(RefDimension,NomSysteme,typePresta,ligne,Quantite,formule,DateModif) values (null,'ZRV2','MOC',23,2,null,now());
</v>
      </c>
      <c r="AH51" s="66"/>
      <c r="AI51" s="66" t="str">
        <f t="shared" si="15"/>
        <v xml:space="preserve">INSERT INTO SC_SystemeProduits(RefDimension,NomSysteme,typePresta,ligne,Quantite,formule,DateModif) values (null,'EPANDRAIN','MOC',23,0,null,now());
</v>
      </c>
      <c r="AJ51" s="66"/>
    </row>
    <row r="52" spans="1:36" ht="26.25" customHeight="1" x14ac:dyDescent="0.25">
      <c r="A52" s="67">
        <f>IF(B52="MATIERE",VLOOKUP($C52,MATIERE!$B$2:$K$601,10,0),IF(B52="MOA",VLOOKUP($C52,ATELIER!$B$2:$K$291,10,0),IF(B52="MOC",VLOOKUP($C52,CHANTIER!$B$2:$K$291,10,0),IF(B52="MP",VLOOKUP($C52,MINIPELLE!$B$2:$K$291,10,0),""))))</f>
        <v>24</v>
      </c>
      <c r="B52" t="s">
        <v>299</v>
      </c>
      <c r="C52" s="37" t="s">
        <v>114</v>
      </c>
      <c r="D52" s="26" t="str">
        <f>IF(C52="","",VLOOKUP($C52,[2]CHANTIER!$A$2:$C$83,3,0))</f>
        <v>pc</v>
      </c>
      <c r="E52" s="27">
        <v>2</v>
      </c>
      <c r="F52" s="34"/>
      <c r="G52" s="27">
        <v>4</v>
      </c>
      <c r="H52" s="34"/>
      <c r="I52" s="27">
        <v>2</v>
      </c>
      <c r="J52" s="34"/>
      <c r="K52" s="27">
        <v>2</v>
      </c>
      <c r="L52" s="34"/>
      <c r="M52" s="27">
        <v>2</v>
      </c>
      <c r="N52" s="34"/>
      <c r="O52" s="27">
        <v>2</v>
      </c>
      <c r="P52" s="34"/>
      <c r="Q52" s="27">
        <v>2</v>
      </c>
      <c r="R52" s="34"/>
      <c r="S52" s="27">
        <f>IFERROR(IF(EPANDRAINv=0,0,2),0)</f>
        <v>0</v>
      </c>
      <c r="T52" s="34"/>
      <c r="U52" s="66" t="str">
        <f t="shared" si="8"/>
        <v xml:space="preserve">INSERT INTO SC_SystemeProduits(RefDimension,NomSysteme,typePresta,ligne,Quantite,formule,DateModif) values (null,'ZI_PEU_PROFONDE','MOC',24,2,null,now());
</v>
      </c>
      <c r="V52" s="66"/>
      <c r="W52" s="66" t="str">
        <f t="shared" si="9"/>
        <v xml:space="preserve">INSERT INTO SC_SystemeProduits(RefDimension,NomSysteme,typePresta,ligne,Quantite,formule,DateModif) values (null,'ZI_PROFONDE','MOC',24,4,null,now());
</v>
      </c>
      <c r="X52" s="66"/>
      <c r="Y52" s="66" t="str">
        <f t="shared" si="10"/>
        <v xml:space="preserve">INSERT INTO SC_SystemeProduits(RefDimension,NomSysteme,typePresta,ligne,Quantite,formule,DateModif) values (null,'ZRV1','MOC',24,2,null,now());
</v>
      </c>
      <c r="Z52" s="66"/>
      <c r="AA52" s="66" t="str">
        <f t="shared" si="11"/>
        <v xml:space="preserve">INSERT INTO SC_SystemeProduits(RefDimension,NomSysteme,typePresta,ligne,Quantite,formule,DateModif) values (null,'ZRV1B','MOC',24,2,null,now());
</v>
      </c>
      <c r="AB52" s="66"/>
      <c r="AC52" s="66" t="str">
        <f t="shared" si="12"/>
        <v xml:space="preserve">INSERT INTO SC_SystemeProduits(RefDimension,NomSysteme,typePresta,ligne,Quantite,formule,DateModif) values (null,'ZRV1C','MOC',24,2,null,now());
</v>
      </c>
      <c r="AD52" s="66"/>
      <c r="AE52" s="66" t="str">
        <f t="shared" si="13"/>
        <v xml:space="preserve">INSERT INTO SC_SystemeProduits(RefDimension,NomSysteme,typePresta,ligne,Quantite,formule,DateModif) values (null,'ZRV1D','MOC',24,2,null,now());
</v>
      </c>
      <c r="AF52" s="66"/>
      <c r="AG52" s="66" t="str">
        <f t="shared" si="14"/>
        <v xml:space="preserve">INSERT INTO SC_SystemeProduits(RefDimension,NomSysteme,typePresta,ligne,Quantite,formule,DateModif) values (null,'ZRV2','MOC',24,2,null,now());
</v>
      </c>
      <c r="AH52" s="66"/>
      <c r="AI52" s="66" t="str">
        <f t="shared" si="15"/>
        <v xml:space="preserve">INSERT INTO SC_SystemeProduits(RefDimension,NomSysteme,typePresta,ligne,Quantite,formule,DateModif) values (null,'EPANDRAIN','MOC',24,0,null,now());
</v>
      </c>
      <c r="AJ52" s="66"/>
    </row>
    <row r="53" spans="1:36" ht="26.25" customHeight="1" x14ac:dyDescent="0.25">
      <c r="A53" s="67">
        <f>IF(B53="MATIERE",VLOOKUP($C53,MATIERE!$B$2:$K$601,10,0),IF(B53="MOA",VLOOKUP($C53,ATELIER!$B$2:$K$291,10,0),IF(B53="MOC",VLOOKUP($C53,CHANTIER!$B$2:$K$291,10,0),IF(B53="MP",VLOOKUP($C53,MINIPELLE!$B$2:$K$291,10,0),""))))</f>
        <v>20</v>
      </c>
      <c r="B53" t="s">
        <v>299</v>
      </c>
      <c r="C53" s="37" t="s">
        <v>107</v>
      </c>
      <c r="D53" s="26" t="str">
        <f>IF(C53="","",VLOOKUP($C53,[2]CHANTIER!$A$2:$C$83,3,0))</f>
        <v>m²</v>
      </c>
      <c r="E53" s="27"/>
      <c r="F53" s="28" t="s">
        <v>853</v>
      </c>
      <c r="G53" s="27"/>
      <c r="H53" s="28" t="s">
        <v>853</v>
      </c>
      <c r="I53" s="27"/>
      <c r="J53" s="34"/>
      <c r="K53" s="27"/>
      <c r="L53" s="34"/>
      <c r="M53" s="27"/>
      <c r="N53" s="34"/>
      <c r="O53" s="27"/>
      <c r="P53" s="34"/>
      <c r="Q53" s="27"/>
      <c r="R53" s="34" t="s">
        <v>862</v>
      </c>
      <c r="S53" s="27"/>
      <c r="T53" s="34" t="s">
        <v>866</v>
      </c>
      <c r="U53" s="66" t="str">
        <f t="shared" si="8"/>
        <v xml:space="preserve">INSERT INTO SC_SystemeProduits(RefDimension,NomSysteme,typePresta,ligne,Quantite,formule,DateModif) values (null,'ZI_PEU_PROFONDE','MOC',20,null,'SURFACE_ZI',now());
</v>
      </c>
      <c r="V53" s="66"/>
      <c r="W53" s="66" t="str">
        <f t="shared" si="9"/>
        <v xml:space="preserve">INSERT INTO SC_SystemeProduits(RefDimension,NomSysteme,typePresta,ligne,Quantite,formule,DateModif) values (null,'ZI_PROFONDE','MOC',20,null,'SURFACE_ZI',now());
</v>
      </c>
      <c r="X53" s="66"/>
      <c r="Y53" s="66" t="str">
        <f t="shared" si="10"/>
        <v/>
      </c>
      <c r="Z53" s="66"/>
      <c r="AA53" s="66" t="str">
        <f t="shared" si="11"/>
        <v/>
      </c>
      <c r="AB53" s="66"/>
      <c r="AC53" s="66" t="str">
        <f t="shared" si="12"/>
        <v/>
      </c>
      <c r="AD53" s="66"/>
      <c r="AE53" s="66" t="str">
        <f t="shared" si="13"/>
        <v/>
      </c>
      <c r="AF53" s="66"/>
      <c r="AG53" s="66" t="str">
        <f t="shared" si="14"/>
        <v xml:space="preserve">INSERT INTO SC_SystemeProduits(RefDimension,NomSysteme,typePresta,ligne,Quantite,formule,DateModif) values (null,'ZRV2','MOC',20,null,'SURFACE_ZRV2',now());
</v>
      </c>
      <c r="AH53" s="66"/>
      <c r="AI53" s="66" t="str">
        <f t="shared" si="15"/>
        <v xml:space="preserve">INSERT INTO SC_SystemeProduits(RefDimension,NomSysteme,typePresta,ligne,Quantite,formule,DateModif) values (null,'EPANDRAIN','MOC',20,null,'0.5*EPANDRAIN',now());
</v>
      </c>
      <c r="AJ53" s="66"/>
    </row>
    <row r="54" spans="1:36" ht="26.25" customHeight="1" x14ac:dyDescent="0.25">
      <c r="A54" s="67">
        <f>IF(B54="MATIERE",VLOOKUP($C54,MATIERE!$B$2:$K$601,10,0),IF(B54="MOA",VLOOKUP($C54,ATELIER!$B$2:$K$291,10,0),IF(B54="MOC",VLOOKUP($C54,CHANTIER!$B$2:$K$291,10,0),IF(B54="MP",VLOOKUP($C54,MINIPELLE!$B$2:$K$291,10,0),""))))</f>
        <v>26</v>
      </c>
      <c r="B54" t="s">
        <v>299</v>
      </c>
      <c r="C54" s="37" t="s">
        <v>117</v>
      </c>
      <c r="D54" s="26" t="str">
        <f>IF(C54="","",VLOOKUP($C54,[2]CHANTIER!$A$2:$C$83,3,0))</f>
        <v>T</v>
      </c>
      <c r="E54" s="27"/>
      <c r="F54" s="28" t="s">
        <v>855</v>
      </c>
      <c r="G54" s="27"/>
      <c r="H54" s="28" t="s">
        <v>855</v>
      </c>
      <c r="I54" s="27"/>
      <c r="J54" s="34" t="s">
        <v>1051</v>
      </c>
      <c r="K54" s="27"/>
      <c r="L54" s="34" t="s">
        <v>1051</v>
      </c>
      <c r="M54" s="27"/>
      <c r="N54" s="34" t="s">
        <v>1051</v>
      </c>
      <c r="O54" s="27"/>
      <c r="P54" s="34" t="s">
        <v>1051</v>
      </c>
      <c r="Q54" s="27"/>
      <c r="R54" s="34" t="s">
        <v>863</v>
      </c>
      <c r="S54" s="27"/>
      <c r="T54" s="34"/>
      <c r="U54" s="66" t="str">
        <f t="shared" si="8"/>
        <v xml:space="preserve">INSERT INTO SC_SystemeProduits(RefDimension,NomSysteme,typePresta,ligne,Quantite,formule,DateModif) values (null,'ZI_PEU_PROFONDE','MOC',26,null,'0.3*SURFACE_ZI',now());
</v>
      </c>
      <c r="V54" s="66"/>
      <c r="W54" s="66" t="str">
        <f t="shared" si="9"/>
        <v xml:space="preserve">INSERT INTO SC_SystemeProduits(RefDimension,NomSysteme,typePresta,ligne,Quantite,formule,DateModif) values (null,'ZI_PROFONDE','MOC',26,null,'0.3*SURFACE_ZI',now());
</v>
      </c>
      <c r="X54" s="66"/>
      <c r="Y54" s="66" t="str">
        <f t="shared" si="10"/>
        <v xml:space="preserve">INSERT INTO SC_SystemeProduits(RefDimension,NomSysteme,typePresta,ligne,Quantite,formule,DateModif) values (null,'ZRV1','MOC',26,null,'0.4*1.6*SURFACE_ZRV1',now());
</v>
      </c>
      <c r="Z54" s="66"/>
      <c r="AA54" s="66" t="str">
        <f t="shared" si="11"/>
        <v xml:space="preserve">INSERT INTO SC_SystemeProduits(RefDimension,NomSysteme,typePresta,ligne,Quantite,formule,DateModif) values (null,'ZRV1B','MOC',26,null,'0.4*1.6*SURFACE_ZRV1',now());
</v>
      </c>
      <c r="AB54" s="66"/>
      <c r="AC54" s="66" t="str">
        <f t="shared" si="12"/>
        <v xml:space="preserve">INSERT INTO SC_SystemeProduits(RefDimension,NomSysteme,typePresta,ligne,Quantite,formule,DateModif) values (null,'ZRV1C','MOC',26,null,'0.4*1.6*SURFACE_ZRV1',now());
</v>
      </c>
      <c r="AD54" s="66"/>
      <c r="AE54" s="66" t="str">
        <f t="shared" si="13"/>
        <v xml:space="preserve">INSERT INTO SC_SystemeProduits(RefDimension,NomSysteme,typePresta,ligne,Quantite,formule,DateModif) values (null,'ZRV1D','MOC',26,null,'0.4*1.6*SURFACE_ZRV1',now());
</v>
      </c>
      <c r="AF54" s="66"/>
      <c r="AG54" s="66" t="str">
        <f t="shared" si="14"/>
        <v xml:space="preserve">INSERT INTO SC_SystemeProduits(RefDimension,NomSysteme,typePresta,ligne,Quantite,formule,DateModif) values (null,'ZRV2','MOC',26,null,'1.6*0.3*SURFACE_ZRV2',now());
</v>
      </c>
      <c r="AH54" s="66"/>
      <c r="AI54" s="66" t="str">
        <f t="shared" si="15"/>
        <v/>
      </c>
      <c r="AJ54" s="66"/>
    </row>
    <row r="55" spans="1:36" ht="26.25" customHeight="1" x14ac:dyDescent="0.25">
      <c r="A55" s="67">
        <f>IF(B55="MATIERE",VLOOKUP($C55,MATIERE!$B$2:$K$601,10,0),IF(B55="MOA",VLOOKUP($C55,ATELIER!$B$2:$K$291,10,0),IF(B55="MOC",VLOOKUP($C55,CHANTIER!$B$2:$K$291,10,0),IF(B55="MP",VLOOKUP($C55,MINIPELLE!$B$2:$K$291,10,0),""))))</f>
        <v>63</v>
      </c>
      <c r="B55" t="s">
        <v>299</v>
      </c>
      <c r="C55" s="37" t="s">
        <v>181</v>
      </c>
      <c r="D55" s="26" t="str">
        <f>IF(C55="","",VLOOKUP($C55,[2]CHANTIER!$A$2:$C$83,3,0))</f>
        <v>pc</v>
      </c>
      <c r="E55" s="27"/>
      <c r="F55" s="34"/>
      <c r="G55" s="27"/>
      <c r="H55" s="34"/>
      <c r="I55" s="27"/>
      <c r="J55" s="34"/>
      <c r="K55" s="27"/>
      <c r="L55" s="34"/>
      <c r="M55" s="27"/>
      <c r="N55" s="34"/>
      <c r="O55" s="27"/>
      <c r="P55" s="34"/>
      <c r="Q55" s="27"/>
      <c r="R55" s="34" t="s">
        <v>862</v>
      </c>
      <c r="S55" s="27"/>
      <c r="T55" s="34"/>
      <c r="U55" s="66" t="str">
        <f t="shared" si="8"/>
        <v/>
      </c>
      <c r="V55" s="66"/>
      <c r="W55" s="66" t="str">
        <f t="shared" si="9"/>
        <v/>
      </c>
      <c r="X55" s="66"/>
      <c r="Y55" s="66" t="str">
        <f t="shared" si="10"/>
        <v/>
      </c>
      <c r="Z55" s="66"/>
      <c r="AA55" s="66" t="str">
        <f t="shared" si="11"/>
        <v/>
      </c>
      <c r="AB55" s="66"/>
      <c r="AC55" s="66" t="str">
        <f t="shared" si="12"/>
        <v/>
      </c>
      <c r="AD55" s="66"/>
      <c r="AE55" s="66" t="str">
        <f t="shared" si="13"/>
        <v/>
      </c>
      <c r="AF55" s="66"/>
      <c r="AG55" s="66" t="str">
        <f t="shared" si="14"/>
        <v xml:space="preserve">INSERT INTO SC_SystemeProduits(RefDimension,NomSysteme,typePresta,ligne,Quantite,formule,DateModif) values (null,'ZRV2','MOC',63,null,'SURFACE_ZRV2',now());
</v>
      </c>
      <c r="AH55" s="66"/>
      <c r="AI55" s="66" t="str">
        <f t="shared" si="15"/>
        <v/>
      </c>
      <c r="AJ55" s="66"/>
    </row>
    <row r="56" spans="1:36" ht="26.25" customHeight="1" x14ac:dyDescent="0.25">
      <c r="A56" s="67">
        <f>IF(B56="MATIERE",VLOOKUP($C56,MATIERE!$B$2:$K$601,10,0),IF(B56="MOA",VLOOKUP($C56,ATELIER!$B$2:$K$291,10,0),IF(B56="MOC",VLOOKUP($C56,CHANTIER!$B$2:$K$291,10,0),IF(B56="MP",VLOOKUP($C56,MINIPELLE!$B$2:$K$291,10,0),""))))</f>
        <v>75</v>
      </c>
      <c r="B56" s="69" t="s">
        <v>299</v>
      </c>
      <c r="C56" s="73" t="s">
        <v>202</v>
      </c>
      <c r="D56" s="74" t="str">
        <f>IF(C56="","",VLOOKUP($C56,[2]CHANTIER!$A$2:$C$83,3,0))</f>
        <v>ml</v>
      </c>
      <c r="E56" s="141"/>
      <c r="F56" s="142"/>
      <c r="G56" s="141"/>
      <c r="H56" s="142"/>
      <c r="I56" s="141"/>
      <c r="J56" s="85" t="s">
        <v>2070</v>
      </c>
      <c r="K56" s="141"/>
      <c r="L56" s="85" t="s">
        <v>2066</v>
      </c>
      <c r="M56" s="141"/>
      <c r="N56" s="85" t="s">
        <v>2066</v>
      </c>
      <c r="O56" s="141"/>
      <c r="P56" s="85" t="s">
        <v>2066</v>
      </c>
      <c r="Q56" s="141"/>
      <c r="R56" s="142"/>
      <c r="S56" s="141"/>
      <c r="T56" s="142"/>
      <c r="U56" s="66" t="str">
        <f t="shared" si="8"/>
        <v/>
      </c>
      <c r="V56" s="66"/>
      <c r="W56" s="66" t="str">
        <f t="shared" si="9"/>
        <v/>
      </c>
      <c r="X56" s="66"/>
      <c r="Y56" s="66" t="str">
        <f t="shared" si="10"/>
        <v xml:space="preserve">INSERT INTO SC_SystemeProduits(RefDimension,NomSysteme,typePresta,ligne,Quantite,formule,DateModif) values (null,'ZRV1','MOC',75,null,'ECOLAT_OK*(2*SURFACE_ZRV1+2)',now());
</v>
      </c>
      <c r="Z56" s="66"/>
      <c r="AA56" s="66" t="str">
        <f t="shared" si="11"/>
        <v xml:space="preserve">INSERT INTO SC_SystemeProduits(RefDimension,NomSysteme,typePresta,ligne,Quantite,formule,DateModif) values (null,'ZRV1B','MOC',75,null,'(2*SURFACE_ZRV1+2)*ECOLAT_OK',now());
</v>
      </c>
      <c r="AB56" s="66"/>
      <c r="AC56" s="66" t="str">
        <f t="shared" si="12"/>
        <v xml:space="preserve">INSERT INTO SC_SystemeProduits(RefDimension,NomSysteme,typePresta,ligne,Quantite,formule,DateModif) values (null,'ZRV1C','MOC',75,null,'(2*SURFACE_ZRV1+2)*ECOLAT_OK',now());
</v>
      </c>
      <c r="AD56" s="66"/>
      <c r="AE56" s="66" t="str">
        <f t="shared" si="13"/>
        <v xml:space="preserve">INSERT INTO SC_SystemeProduits(RefDimension,NomSysteme,typePresta,ligne,Quantite,formule,DateModif) values (null,'ZRV1D','MOC',75,null,'(2*SURFACE_ZRV1+2)*ECOLAT_OK',now());
</v>
      </c>
      <c r="AF56" s="66"/>
      <c r="AG56" s="66" t="str">
        <f t="shared" si="14"/>
        <v/>
      </c>
      <c r="AH56" s="66"/>
      <c r="AI56" s="66" t="str">
        <f t="shared" si="15"/>
        <v/>
      </c>
      <c r="AJ56" s="66"/>
    </row>
    <row r="57" spans="1:36" s="89" customFormat="1" ht="26.25" customHeight="1" x14ac:dyDescent="0.25">
      <c r="A57" s="67"/>
      <c r="B57" s="69"/>
      <c r="C57" s="73" t="s">
        <v>2061</v>
      </c>
      <c r="D57" s="74" t="s">
        <v>42</v>
      </c>
      <c r="E57" s="141"/>
      <c r="F57" s="142"/>
      <c r="G57" s="141"/>
      <c r="H57" s="142"/>
      <c r="I57" s="141"/>
      <c r="J57" s="85" t="s">
        <v>2071</v>
      </c>
      <c r="K57" s="141"/>
      <c r="L57" s="85" t="s">
        <v>2067</v>
      </c>
      <c r="M57" s="141"/>
      <c r="N57" s="85" t="s">
        <v>2067</v>
      </c>
      <c r="O57" s="141"/>
      <c r="P57" s="85" t="s">
        <v>2067</v>
      </c>
      <c r="Q57" s="141"/>
      <c r="R57" s="142"/>
      <c r="S57" s="141"/>
      <c r="T57" s="142"/>
    </row>
    <row r="58" spans="1:36" ht="26.25" customHeight="1" x14ac:dyDescent="0.25">
      <c r="A58" s="67">
        <f>IF(B58="MATIERE",VLOOKUP($C58,MATIERE!$B$2:$K$601,10,0),IF(B58="MOA",VLOOKUP($C58,ATELIER!$B$2:$K$291,10,0),IF(B58="MOC",VLOOKUP($C58,CHANTIER!$B$2:$K$291,10,0),IF(B58="MP",VLOOKUP($C58,MINIPELLE!$B$2:$K$291,10,0),""))))</f>
        <v>62</v>
      </c>
      <c r="B58" t="s">
        <v>299</v>
      </c>
      <c r="C58" s="37" t="s">
        <v>180</v>
      </c>
      <c r="D58" s="26" t="str">
        <f>IF(C58="","",VLOOKUP($C58,[2]CHANTIER!$A$2:$C$83,3,0))</f>
        <v>pc</v>
      </c>
      <c r="E58" s="27"/>
      <c r="F58" s="34"/>
      <c r="G58" s="27"/>
      <c r="H58" s="34"/>
      <c r="I58" s="27"/>
      <c r="J58" s="34" t="s">
        <v>861</v>
      </c>
      <c r="K58" s="27"/>
      <c r="L58" s="122" t="s">
        <v>861</v>
      </c>
      <c r="M58" s="27"/>
      <c r="N58" s="34" t="s">
        <v>861</v>
      </c>
      <c r="O58" s="27"/>
      <c r="P58" s="34" t="s">
        <v>861</v>
      </c>
      <c r="Q58" s="27"/>
      <c r="R58" s="34"/>
      <c r="S58" s="27"/>
      <c r="T58" s="34"/>
      <c r="U58" s="66" t="str">
        <f t="shared" si="8"/>
        <v/>
      </c>
      <c r="V58" s="66"/>
      <c r="W58" s="66" t="str">
        <f t="shared" si="9"/>
        <v/>
      </c>
      <c r="X58" s="66"/>
      <c r="Y58" s="66" t="str">
        <f t="shared" si="10"/>
        <v xml:space="preserve">INSERT INTO SC_SystemeProduits(RefDimension,NomSysteme,typePresta,ligne,Quantite,formule,DateModif) values (null,'ZRV1','MOC',62,null,'5*SURFACE_ZRV1',now());
</v>
      </c>
      <c r="Z58" s="66"/>
      <c r="AA58" s="66" t="str">
        <f t="shared" si="11"/>
        <v xml:space="preserve">INSERT INTO SC_SystemeProduits(RefDimension,NomSysteme,typePresta,ligne,Quantite,formule,DateModif) values (null,'ZRV1B','MOC',62,null,'5*SURFACE_ZRV1',now());
</v>
      </c>
      <c r="AB58" s="66"/>
      <c r="AC58" s="66" t="str">
        <f t="shared" si="12"/>
        <v xml:space="preserve">INSERT INTO SC_SystemeProduits(RefDimension,NomSysteme,typePresta,ligne,Quantite,formule,DateModif) values (null,'ZRV1C','MOC',62,null,'5*SURFACE_ZRV1',now());
</v>
      </c>
      <c r="AD58" s="66"/>
      <c r="AE58" s="66" t="str">
        <f t="shared" si="13"/>
        <v xml:space="preserve">INSERT INTO SC_SystemeProduits(RefDimension,NomSysteme,typePresta,ligne,Quantite,formule,DateModif) values (null,'ZRV1D','MOC',62,null,'5*SURFACE_ZRV1',now());
</v>
      </c>
      <c r="AF58" s="66"/>
      <c r="AG58" s="66" t="str">
        <f t="shared" si="14"/>
        <v/>
      </c>
      <c r="AH58" s="66"/>
      <c r="AI58" s="66" t="str">
        <f t="shared" si="15"/>
        <v/>
      </c>
      <c r="AJ58" s="66"/>
    </row>
    <row r="59" spans="1:36" ht="26.25" customHeight="1" x14ac:dyDescent="0.25">
      <c r="A59" s="67" t="str">
        <f>IF(B59="MATIERE",VLOOKUP($C59,MATIERE!$B$2:$K$601,10,0),IF(B59="MOA",VLOOKUP($C59,ATELIER!$B$2:$K$291,10,0),IF(B59="MOC",VLOOKUP($C59,CHANTIER!$B$2:$K$291,10,0),IF(B59="MP",VLOOKUP($C59,MINIPELLE!$B$2:$K$291,10,0),""))))</f>
        <v/>
      </c>
      <c r="C59" s="38"/>
      <c r="D59" s="39"/>
      <c r="E59" s="40"/>
      <c r="F59" s="41"/>
      <c r="G59" s="40"/>
      <c r="H59" s="41"/>
      <c r="I59" s="40"/>
      <c r="J59" s="41"/>
      <c r="K59" s="40"/>
      <c r="L59" s="41"/>
      <c r="M59" s="40"/>
      <c r="N59" s="41"/>
      <c r="O59" s="40"/>
      <c r="P59" s="41"/>
      <c r="Q59" s="40"/>
      <c r="R59" s="41"/>
      <c r="S59" s="40"/>
      <c r="T59" s="41"/>
      <c r="U59" s="66" t="str">
        <f t="shared" si="8"/>
        <v/>
      </c>
      <c r="V59" s="66"/>
      <c r="W59" s="66" t="str">
        <f t="shared" si="9"/>
        <v/>
      </c>
      <c r="X59" s="66"/>
      <c r="Y59" s="66" t="str">
        <f t="shared" si="10"/>
        <v/>
      </c>
      <c r="Z59" s="66"/>
      <c r="AA59" s="66" t="str">
        <f t="shared" si="11"/>
        <v/>
      </c>
      <c r="AB59" s="66"/>
      <c r="AC59" s="66" t="str">
        <f t="shared" si="12"/>
        <v/>
      </c>
      <c r="AD59" s="66"/>
      <c r="AE59" s="66" t="str">
        <f t="shared" si="13"/>
        <v/>
      </c>
      <c r="AF59" s="66"/>
      <c r="AG59" s="66" t="str">
        <f t="shared" si="14"/>
        <v/>
      </c>
      <c r="AH59" s="66"/>
      <c r="AI59" s="66" t="str">
        <f t="shared" si="15"/>
        <v/>
      </c>
      <c r="AJ59" s="66"/>
    </row>
    <row r="60" spans="1:36" ht="26.25" customHeight="1" x14ac:dyDescent="0.25">
      <c r="A60" s="67">
        <f>IF(B60="MATIERE",VLOOKUP($C60,MATIERE!$B$2:$K$601,10,0),IF(B60="MOA",VLOOKUP($C60,ATELIER!$B$2:$K$291,10,0),IF(B60="MOC",VLOOKUP($C60,CHANTIER!$B$2:$K$291,10,0),IF(B60="MP",VLOOKUP($C60,MINIPELLE!$B$2:$K$291,10,0),""))))</f>
        <v>13</v>
      </c>
      <c r="B60" t="s">
        <v>300</v>
      </c>
      <c r="C60" s="37" t="s">
        <v>159</v>
      </c>
      <c r="D60" s="26" t="str">
        <f>IF(C60="","",VLOOKUP($C60,[2]MINIPELLE!$A$2:$C$28,3,0))</f>
        <v>m3</v>
      </c>
      <c r="E60" s="27"/>
      <c r="F60" s="28" t="s">
        <v>856</v>
      </c>
      <c r="G60" s="27"/>
      <c r="H60" s="28" t="s">
        <v>856</v>
      </c>
      <c r="I60" s="27"/>
      <c r="J60" s="34" t="s">
        <v>1052</v>
      </c>
      <c r="K60" s="27"/>
      <c r="L60" s="34" t="s">
        <v>1052</v>
      </c>
      <c r="M60" s="27"/>
      <c r="N60" s="34" t="s">
        <v>1052</v>
      </c>
      <c r="O60" s="27"/>
      <c r="P60" s="34" t="s">
        <v>1052</v>
      </c>
      <c r="Q60" s="27"/>
      <c r="R60" s="42" t="s">
        <v>1049</v>
      </c>
      <c r="S60" s="27"/>
      <c r="T60" s="34" t="s">
        <v>866</v>
      </c>
      <c r="U60" s="66" t="str">
        <f t="shared" si="8"/>
        <v xml:space="preserve">INSERT INTO SC_SystemeProduits(RefDimension,NomSysteme,typePresta,ligne,Quantite,formule,DateModif) values (null,'ZI_PEU_PROFONDE','MP',13,null,'0.5*SURFACE_ZI',now());
</v>
      </c>
      <c r="V60" s="66"/>
      <c r="W60" s="66" t="str">
        <f t="shared" si="9"/>
        <v xml:space="preserve">INSERT INTO SC_SystemeProduits(RefDimension,NomSysteme,typePresta,ligne,Quantite,formule,DateModif) values (null,'ZI_PROFONDE','MP',13,null,'0.5*SURFACE_ZI',now());
</v>
      </c>
      <c r="X60" s="66"/>
      <c r="Y60" s="66" t="str">
        <f t="shared" si="10"/>
        <v xml:space="preserve">INSERT INTO SC_SystemeProduits(RefDimension,NomSysteme,typePresta,ligne,Quantite,formule,DateModif) values (null,'ZRV1','MP',13,null,'0.4*SURFACE_ZRV1',now());
</v>
      </c>
      <c r="Z60" s="66"/>
      <c r="AA60" s="66" t="str">
        <f t="shared" si="11"/>
        <v xml:space="preserve">INSERT INTO SC_SystemeProduits(RefDimension,NomSysteme,typePresta,ligne,Quantite,formule,DateModif) values (null,'ZRV1B','MP',13,null,'0.4*SURFACE_ZRV1',now());
</v>
      </c>
      <c r="AB60" s="66"/>
      <c r="AC60" s="66" t="str">
        <f t="shared" si="12"/>
        <v xml:space="preserve">INSERT INTO SC_SystemeProduits(RefDimension,NomSysteme,typePresta,ligne,Quantite,formule,DateModif) values (null,'ZRV1C','MP',13,null,'0.4*SURFACE_ZRV1',now());
</v>
      </c>
      <c r="AD60" s="66"/>
      <c r="AE60" s="66" t="str">
        <f t="shared" si="13"/>
        <v xml:space="preserve">INSERT INTO SC_SystemeProduits(RefDimension,NomSysteme,typePresta,ligne,Quantite,formule,DateModif) values (null,'ZRV1D','MP',13,null,'0.4*SURFACE_ZRV1',now());
</v>
      </c>
      <c r="AF60" s="66"/>
      <c r="AG60" s="66" t="str">
        <f t="shared" si="14"/>
        <v xml:space="preserve">INSERT INTO SC_SystemeProduits(RefDimension,NomSysteme,typePresta,ligne,Quantite,formule,DateModif) values (null,'ZRV2','MP',13,null,'0.4*SURFACE_ZRV2',now());
</v>
      </c>
      <c r="AH60" s="66"/>
      <c r="AI60" s="66" t="str">
        <f t="shared" si="15"/>
        <v xml:space="preserve">INSERT INTO SC_SystemeProduits(RefDimension,NomSysteme,typePresta,ligne,Quantite,formule,DateModif) values (null,'EPANDRAIN','MP',13,null,'0.5*EPANDRAIN',now());
</v>
      </c>
      <c r="AJ60" s="66"/>
    </row>
    <row r="61" spans="1:36" ht="26.25" customHeight="1" x14ac:dyDescent="0.25">
      <c r="A61" s="67">
        <f>IF(B61="MATIERE",VLOOKUP($C61,MATIERE!$B$2:$K$601,10,0),IF(B61="MOA",VLOOKUP($C61,ATELIER!$B$2:$K$291,10,0),IF(B61="MOC",VLOOKUP($C61,CHANTIER!$B$2:$K$291,10,0),IF(B61="MP",VLOOKUP($C61,MINIPELLE!$B$2:$K$291,10,0),""))))</f>
        <v>3</v>
      </c>
      <c r="B61" t="s">
        <v>300</v>
      </c>
      <c r="C61" s="37" t="s">
        <v>207</v>
      </c>
      <c r="D61" s="26" t="str">
        <f>IF(C61="","",VLOOKUP($C61,[2]MINIPELLE!$A$2:$C$28,3,0))</f>
        <v>m3</v>
      </c>
      <c r="E61" s="27"/>
      <c r="F61" s="28" t="s">
        <v>855</v>
      </c>
      <c r="G61" s="27"/>
      <c r="H61" s="28" t="s">
        <v>855</v>
      </c>
      <c r="I61" s="27"/>
      <c r="J61" s="34" t="s">
        <v>1052</v>
      </c>
      <c r="K61" s="27"/>
      <c r="L61" s="34" t="s">
        <v>1052</v>
      </c>
      <c r="M61" s="27"/>
      <c r="N61" s="34" t="s">
        <v>1052</v>
      </c>
      <c r="O61" s="27"/>
      <c r="P61" s="34" t="s">
        <v>1052</v>
      </c>
      <c r="Q61" s="27"/>
      <c r="R61" s="42" t="s">
        <v>864</v>
      </c>
      <c r="S61" s="27"/>
      <c r="T61" s="34" t="s">
        <v>1047</v>
      </c>
      <c r="U61" s="66" t="str">
        <f t="shared" si="8"/>
        <v xml:space="preserve">INSERT INTO SC_SystemeProduits(RefDimension,NomSysteme,typePresta,ligne,Quantite,formule,DateModif) values (null,'ZI_PEU_PROFONDE','MP',3,null,'0.3*SURFACE_ZI',now());
</v>
      </c>
      <c r="V61" s="66"/>
      <c r="W61" s="66" t="str">
        <f t="shared" si="9"/>
        <v xml:space="preserve">INSERT INTO SC_SystemeProduits(RefDimension,NomSysteme,typePresta,ligne,Quantite,formule,DateModif) values (null,'ZI_PROFONDE','MP',3,null,'0.3*SURFACE_ZI',now());
</v>
      </c>
      <c r="X61" s="66"/>
      <c r="Y61" s="66" t="str">
        <f t="shared" si="10"/>
        <v xml:space="preserve">INSERT INTO SC_SystemeProduits(RefDimension,NomSysteme,typePresta,ligne,Quantite,formule,DateModif) values (null,'ZRV1','MP',3,null,'0.4*SURFACE_ZRV1',now());
</v>
      </c>
      <c r="Z61" s="66"/>
      <c r="AA61" s="66" t="str">
        <f t="shared" si="11"/>
        <v xml:space="preserve">INSERT INTO SC_SystemeProduits(RefDimension,NomSysteme,typePresta,ligne,Quantite,formule,DateModif) values (null,'ZRV1B','MP',3,null,'0.4*SURFACE_ZRV1',now());
</v>
      </c>
      <c r="AB61" s="66"/>
      <c r="AC61" s="66" t="str">
        <f t="shared" si="12"/>
        <v xml:space="preserve">INSERT INTO SC_SystemeProduits(RefDimension,NomSysteme,typePresta,ligne,Quantite,formule,DateModif) values (null,'ZRV1C','MP',3,null,'0.4*SURFACE_ZRV1',now());
</v>
      </c>
      <c r="AD61" s="66"/>
      <c r="AE61" s="66" t="str">
        <f t="shared" si="13"/>
        <v xml:space="preserve">INSERT INTO SC_SystemeProduits(RefDimension,NomSysteme,typePresta,ligne,Quantite,formule,DateModif) values (null,'ZRV1D','MP',3,null,'0.4*SURFACE_ZRV1',now());
</v>
      </c>
      <c r="AF61" s="66"/>
      <c r="AG61" s="66" t="str">
        <f t="shared" si="14"/>
        <v xml:space="preserve">INSERT INTO SC_SystemeProduits(RefDimension,NomSysteme,typePresta,ligne,Quantite,formule,DateModif) values (null,'ZRV2','MP',3,null,'0.3*SURFACE_ZRV2',now());
</v>
      </c>
      <c r="AH61" s="66"/>
      <c r="AI61" s="66" t="str">
        <f t="shared" si="15"/>
        <v xml:space="preserve">INSERT INTO SC_SystemeProduits(RefDimension,NomSysteme,typePresta,ligne,Quantite,formule,DateModif) values (null,'EPANDRAIN','MP',3,null,'0.3*EPANDRAIN',now());
</v>
      </c>
      <c r="AJ61" s="66"/>
    </row>
    <row r="62" spans="1:36" ht="26.25" customHeight="1" x14ac:dyDescent="0.25">
      <c r="A62" s="67">
        <f>IF(B62="MATIERE",VLOOKUP($C62,MATIERE!$B$2:$K$601,10,0),IF(B62="MOA",VLOOKUP($C62,ATELIER!$B$2:$K$291,10,0),IF(B62="MOC",VLOOKUP($C62,CHANTIER!$B$2:$K$291,10,0),IF(B62="MP",VLOOKUP($C62,MINIPELLE!$B$2:$K$291,10,0),""))))</f>
        <v>18</v>
      </c>
      <c r="B62" t="s">
        <v>300</v>
      </c>
      <c r="C62" s="37" t="s">
        <v>226</v>
      </c>
      <c r="D62" s="26" t="str">
        <f>IF(C62="","",VLOOKUP($C62,[2]MINIPELLE!$A$2:$C$28,3,0))</f>
        <v>m3</v>
      </c>
      <c r="E62" s="27"/>
      <c r="F62" s="28" t="s">
        <v>857</v>
      </c>
      <c r="G62" s="27"/>
      <c r="H62" s="28" t="s">
        <v>858</v>
      </c>
      <c r="I62" s="27">
        <v>1</v>
      </c>
      <c r="J62" s="34" t="s">
        <v>1357</v>
      </c>
      <c r="K62" s="27">
        <v>1</v>
      </c>
      <c r="L62" s="34" t="s">
        <v>1357</v>
      </c>
      <c r="M62" s="27">
        <v>1</v>
      </c>
      <c r="N62" s="34" t="s">
        <v>1357</v>
      </c>
      <c r="O62" s="27">
        <v>1</v>
      </c>
      <c r="P62" s="34" t="s">
        <v>1357</v>
      </c>
      <c r="Q62" s="27"/>
      <c r="R62" s="42" t="s">
        <v>1050</v>
      </c>
      <c r="S62" s="27"/>
      <c r="T62" s="34" t="s">
        <v>1048</v>
      </c>
      <c r="U62" s="66" t="str">
        <f t="shared" si="8"/>
        <v xml:space="preserve">INSERT INTO SC_SystemeProduits(RefDimension,NomSysteme,typePresta,ligne,Quantite,formule,DateModif) values (null,'ZI_PEU_PROFONDE','MP',18,null,'0.2*SURFACE_ZI',now());
</v>
      </c>
      <c r="V62" s="66"/>
      <c r="W62" s="66" t="str">
        <f t="shared" si="9"/>
        <v xml:space="preserve">INSERT INTO SC_SystemeProduits(RefDimension,NomSysteme,typePresta,ligne,Quantite,formule,DateModif) values (null,'ZI_PROFONDE','MP',18,null,'0.6*SURFACE_ZI',now());
</v>
      </c>
      <c r="X62" s="66"/>
      <c r="Y62" s="66" t="str">
        <f t="shared" si="10"/>
        <v xml:space="preserve">INSERT INTO SC_SystemeProduits(RefDimension,NomSysteme,typePresta,ligne,Quantite,formule,DateModif) values (null,'ZRV1','MP',18,null,'0.1*SURFACE_ZRV1',now());
</v>
      </c>
      <c r="Z62" s="66"/>
      <c r="AA62" s="66" t="str">
        <f t="shared" si="11"/>
        <v xml:space="preserve">INSERT INTO SC_SystemeProduits(RefDimension,NomSysteme,typePresta,ligne,Quantite,formule,DateModif) values (null,'ZRV1B','MP',18,null,'0.1*SURFACE_ZRV1',now());
</v>
      </c>
      <c r="AB62" s="66"/>
      <c r="AC62" s="66" t="str">
        <f t="shared" si="12"/>
        <v xml:space="preserve">INSERT INTO SC_SystemeProduits(RefDimension,NomSysteme,typePresta,ligne,Quantite,formule,DateModif) values (null,'ZRV1C','MP',18,null,'0.1*SURFACE_ZRV1',now());
</v>
      </c>
      <c r="AD62" s="66"/>
      <c r="AE62" s="66" t="str">
        <f t="shared" si="13"/>
        <v xml:space="preserve">INSERT INTO SC_SystemeProduits(RefDimension,NomSysteme,typePresta,ligne,Quantite,formule,DateModif) values (null,'ZRV1D','MP',18,null,'0.1*SURFACE_ZRV1',now());
</v>
      </c>
      <c r="AF62" s="66"/>
      <c r="AG62" s="66" t="str">
        <f t="shared" si="14"/>
        <v xml:space="preserve">INSERT INTO SC_SystemeProduits(RefDimension,NomSysteme,typePresta,ligne,Quantite,formule,DateModif) values (null,'ZRV2','MP',18,null,'0.1*SURFACE_ZRV2',now());
</v>
      </c>
      <c r="AH62" s="66"/>
      <c r="AI62" s="66" t="str">
        <f t="shared" si="15"/>
        <v xml:space="preserve">INSERT INTO SC_SystemeProduits(RefDimension,NomSysteme,typePresta,ligne,Quantite,formule,DateModif) values (null,'EPANDRAIN','MP',18,null,'0.2*EPANDRAIN',now());
</v>
      </c>
      <c r="AJ62" s="66"/>
    </row>
    <row r="63" spans="1:36" ht="26.25" customHeight="1" x14ac:dyDescent="0.25"/>
    <row r="73" spans="2:3" x14ac:dyDescent="0.25">
      <c r="B73" s="66"/>
      <c r="C73" s="66"/>
    </row>
  </sheetData>
  <mergeCells count="8">
    <mergeCell ref="S2:T2"/>
    <mergeCell ref="E2:F2"/>
    <mergeCell ref="G2:H2"/>
    <mergeCell ref="M2:N2"/>
    <mergeCell ref="Q2:R2"/>
    <mergeCell ref="O2:P2"/>
    <mergeCell ref="I2:J2"/>
    <mergeCell ref="K2:L2"/>
  </mergeCells>
  <phoneticPr fontId="13" type="noConversion"/>
  <dataValidations count="4">
    <dataValidation allowBlank="1" showInputMessage="1" showErrorMessage="1" promptTitle="MATIERES" prompt="choisir le produit" sqref="C43:C46 C4:C12"/>
    <dataValidation type="list" allowBlank="1" showInputMessage="1" promptTitle="MINIPELLE" prompt="choisir la prestation" sqref="C60:C62">
      <formula1>INDIRECT(B60)</formula1>
    </dataValidation>
    <dataValidation type="list" allowBlank="1" showErrorMessage="1" sqref="C48:C49">
      <formula1>INDIRECT(B48)</formula1>
    </dataValidation>
    <dataValidation type="list" allowBlank="1" showInputMessage="1" promptTitle="Main d'oeuvre CHANTIER" prompt="choisir la prestation" sqref="C51:C58">
      <formula1>INDIRECT(B51)</formula1>
    </dataValidation>
  </dataValidation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DH55"/>
  <sheetViews>
    <sheetView topLeftCell="CQ37" workbookViewId="0">
      <selection activeCell="BG4" sqref="BG4:DH52"/>
    </sheetView>
  </sheetViews>
  <sheetFormatPr baseColWidth="10" defaultRowHeight="15" x14ac:dyDescent="0.25"/>
  <cols>
    <col min="3" max="3" width="38" customWidth="1"/>
    <col min="5" max="5" width="12.7109375" customWidth="1"/>
    <col min="6" max="7" width="12.7109375" style="14" customWidth="1"/>
    <col min="8" max="8" width="12.7109375" customWidth="1"/>
    <col min="9" max="10" width="12.7109375" style="14" customWidth="1"/>
    <col min="11" max="11" width="12.7109375" customWidth="1"/>
    <col min="12" max="13" width="12.7109375" style="14" customWidth="1"/>
    <col min="14" max="14" width="12.7109375" customWidth="1"/>
    <col min="15" max="16" width="12.7109375" style="14" customWidth="1"/>
    <col min="17" max="17" width="12.7109375" customWidth="1"/>
    <col min="18" max="19" width="12.7109375" style="14" customWidth="1"/>
    <col min="20" max="20" width="12.7109375" customWidth="1"/>
    <col min="21" max="22" width="12.7109375" style="14" customWidth="1"/>
    <col min="23" max="23" width="12.7109375" customWidth="1"/>
    <col min="24" max="25" width="12.7109375" style="14" customWidth="1"/>
    <col min="26" max="26" width="12.7109375" customWidth="1"/>
    <col min="27" max="28" width="12.7109375" style="14" customWidth="1"/>
    <col min="29" max="29" width="12.7109375" customWidth="1"/>
    <col min="30" max="31" width="12.7109375" style="14" customWidth="1"/>
    <col min="32" max="32" width="12.7109375" customWidth="1"/>
    <col min="33" max="34" width="12.7109375" style="14" customWidth="1"/>
    <col min="35" max="35" width="12.7109375" customWidth="1"/>
    <col min="36" max="37" width="12.7109375" style="14" customWidth="1"/>
    <col min="38" max="38" width="12.7109375" customWidth="1"/>
    <col min="39" max="40" width="12.7109375" style="14" customWidth="1"/>
    <col min="41" max="41" width="12.7109375" customWidth="1"/>
    <col min="42" max="43" width="12.7109375" style="14" customWidth="1"/>
    <col min="44" max="44" width="12.7109375" customWidth="1"/>
    <col min="45" max="46" width="12.7109375" style="14" customWidth="1"/>
    <col min="47" max="47" width="12.7109375" customWidth="1"/>
    <col min="48" max="49" width="12.7109375" style="14" customWidth="1"/>
    <col min="50" max="50" width="12.7109375" customWidth="1"/>
    <col min="51" max="52" width="12.7109375" style="14" customWidth="1"/>
    <col min="53" max="53" width="12.7109375" customWidth="1"/>
    <col min="54" max="55" width="12.7109375" style="14" customWidth="1"/>
    <col min="56" max="56" width="12.7109375" customWidth="1"/>
    <col min="57" max="58" width="12.7109375" style="14" customWidth="1"/>
    <col min="59" max="110" width="12.7109375" customWidth="1"/>
    <col min="111" max="112" width="3.5703125" customWidth="1"/>
  </cols>
  <sheetData>
    <row r="1" spans="1:112" x14ac:dyDescent="0.25">
      <c r="A1" t="s">
        <v>672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180</v>
      </c>
      <c r="B4" t="s">
        <v>295</v>
      </c>
      <c r="C4" t="s">
        <v>248</v>
      </c>
      <c r="D4" t="s">
        <v>8</v>
      </c>
      <c r="E4">
        <v>24</v>
      </c>
      <c r="F4" s="14" t="s">
        <v>714</v>
      </c>
      <c r="G4" s="14" t="s">
        <v>715</v>
      </c>
      <c r="H4">
        <v>36</v>
      </c>
      <c r="I4" s="14" t="s">
        <v>714</v>
      </c>
      <c r="J4" s="14" t="s">
        <v>715</v>
      </c>
      <c r="K4">
        <v>48</v>
      </c>
      <c r="L4" s="14" t="s">
        <v>714</v>
      </c>
      <c r="M4" s="14" t="s">
        <v>715</v>
      </c>
      <c r="N4">
        <v>60</v>
      </c>
      <c r="O4" s="14" t="s">
        <v>714</v>
      </c>
      <c r="P4" s="14" t="s">
        <v>715</v>
      </c>
      <c r="Q4">
        <v>72</v>
      </c>
      <c r="R4" s="14" t="s">
        <v>714</v>
      </c>
      <c r="S4" s="14" t="s">
        <v>715</v>
      </c>
      <c r="T4">
        <v>84</v>
      </c>
      <c r="U4" s="14" t="s">
        <v>714</v>
      </c>
      <c r="V4" s="14" t="s">
        <v>715</v>
      </c>
      <c r="W4">
        <v>96</v>
      </c>
      <c r="X4" s="14" t="s">
        <v>714</v>
      </c>
      <c r="Y4" s="14" t="s">
        <v>715</v>
      </c>
      <c r="Z4">
        <v>108</v>
      </c>
      <c r="AA4" s="14" t="s">
        <v>714</v>
      </c>
      <c r="AB4" s="14" t="s">
        <v>715</v>
      </c>
      <c r="AC4">
        <v>120</v>
      </c>
      <c r="AD4" s="14" t="s">
        <v>714</v>
      </c>
      <c r="AE4" s="14" t="s">
        <v>715</v>
      </c>
      <c r="AF4">
        <v>144</v>
      </c>
      <c r="AG4" s="14" t="s">
        <v>714</v>
      </c>
      <c r="AH4" s="14" t="s">
        <v>715</v>
      </c>
      <c r="AI4">
        <v>144</v>
      </c>
      <c r="AJ4" s="14" t="s">
        <v>714</v>
      </c>
      <c r="AK4" s="14" t="s">
        <v>715</v>
      </c>
      <c r="AL4">
        <v>168</v>
      </c>
      <c r="AM4" s="14" t="s">
        <v>714</v>
      </c>
      <c r="AN4" s="14" t="s">
        <v>715</v>
      </c>
      <c r="AO4">
        <v>168</v>
      </c>
      <c r="AP4" s="14" t="s">
        <v>714</v>
      </c>
      <c r="AQ4" s="14" t="s">
        <v>715</v>
      </c>
      <c r="AR4">
        <v>168</v>
      </c>
      <c r="AS4" s="14" t="s">
        <v>714</v>
      </c>
      <c r="AT4" s="14" t="s">
        <v>715</v>
      </c>
      <c r="AU4">
        <v>216</v>
      </c>
      <c r="AV4" s="14" t="s">
        <v>714</v>
      </c>
      <c r="AW4" s="14" t="s">
        <v>715</v>
      </c>
      <c r="AX4">
        <v>216</v>
      </c>
      <c r="AY4" s="14" t="s">
        <v>714</v>
      </c>
      <c r="AZ4" s="14" t="s">
        <v>715</v>
      </c>
      <c r="BA4">
        <v>240</v>
      </c>
      <c r="BB4" s="14" t="s">
        <v>714</v>
      </c>
      <c r="BC4" s="14" t="s">
        <v>715</v>
      </c>
      <c r="BD4">
        <v>240</v>
      </c>
      <c r="BE4" s="14" t="s">
        <v>714</v>
      </c>
      <c r="BF4" s="14" t="s">
        <v>715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(1,'TCFV','MATIERE',180,null,'6*CTE1','SURFACE',now());
</v>
      </c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(2,'TCFV','MATIERE',180,null,'6*CTE1','SURFACE',now());
</v>
      </c>
      <c r="BM4" t="str">
        <f t="shared" si="0"/>
        <v xml:space="preserve">INSERT INTO SC_SystemeProduits(RefDimension,NomSysteme,typePresta,ligne,Quantite,formule,cte1,DateModif) values (3,'TCFV','MATIERE',180,null,'6*CTE1','SURFACE',now());
</v>
      </c>
      <c r="BP4" t="str">
        <f t="shared" si="0"/>
        <v xml:space="preserve">INSERT INTO SC_SystemeProduits(RefDimension,NomSysteme,typePresta,ligne,Quantite,formule,cte1,DateModif) values (4,'TCFV','MATIERE',180,null,'6*CTE1','SURFACE',now());
</v>
      </c>
      <c r="BS4" t="str">
        <f t="shared" si="0"/>
        <v xml:space="preserve">INSERT INTO SC_SystemeProduits(RefDimension,NomSysteme,typePresta,ligne,Quantite,formule,cte1,DateModif) values (5,'TCFV','MATIERE',180,null,'6*CTE1','SURFACE',now());
</v>
      </c>
      <c r="BV4" t="str">
        <f t="shared" si="0"/>
        <v xml:space="preserve">INSERT INTO SC_SystemeProduits(RefDimension,NomSysteme,typePresta,ligne,Quantite,formule,cte1,DateModif) values (6,'TCFV','MATIERE',180,null,'6*CTE1','SURFACE',now());
</v>
      </c>
      <c r="BY4" t="str">
        <f t="shared" si="0"/>
        <v xml:space="preserve">INSERT INTO SC_SystemeProduits(RefDimension,NomSysteme,typePresta,ligne,Quantite,formule,cte1,DateModif) values (7,'TCFV','MATIERE',180,null,'6*CTE1','SURFACE',now());
</v>
      </c>
      <c r="CB4" t="str">
        <f t="shared" si="0"/>
        <v xml:space="preserve">INSERT INTO SC_SystemeProduits(RefDimension,NomSysteme,typePresta,ligne,Quantite,formule,cte1,DateModif) values (8,'TCFV','MATIERE',180,null,'6*CTE1','SURFACE',now());
</v>
      </c>
      <c r="CE4" t="str">
        <f t="shared" si="0"/>
        <v xml:space="preserve">INSERT INTO SC_SystemeProduits(RefDimension,NomSysteme,typePresta,ligne,Quantite,formule,cte1,DateModif) values (9,'TCFV','MATIERE',180,null,'6*CTE1','SURFACE',now());
</v>
      </c>
      <c r="CH4" t="str">
        <f t="shared" si="0"/>
        <v xml:space="preserve">INSERT INTO SC_SystemeProduits(RefDimension,NomSysteme,typePresta,ligne,Quantite,formule,cte1,DateModif) values (10,'TCFV','MATIERE',180,null,'6*CTE1','SURFACE',now());
</v>
      </c>
      <c r="CK4" t="str">
        <f t="shared" si="0"/>
        <v xml:space="preserve">INSERT INTO SC_SystemeProduits(RefDimension,NomSysteme,typePresta,ligne,Quantite,formule,cte1,DateModif) values (11,'TCFV','MATIERE',180,null,'6*CTE1','SURFACE',now());
</v>
      </c>
      <c r="CN4" t="str">
        <f t="shared" si="0"/>
        <v xml:space="preserve">INSERT INTO SC_SystemeProduits(RefDimension,NomSysteme,typePresta,ligne,Quantite,formule,cte1,DateModif) values (12,'TCFV','MATIERE',180,null,'6*CTE1','SURFACE',now());
</v>
      </c>
      <c r="CQ4" t="str">
        <f t="shared" si="0"/>
        <v xml:space="preserve">INSERT INTO SC_SystemeProduits(RefDimension,NomSysteme,typePresta,ligne,Quantite,formule,cte1,DateModif) values (13,'TCFV','MATIERE',180,null,'6*CTE1','SURFACE',now());
</v>
      </c>
      <c r="CT4" t="str">
        <f t="shared" si="0"/>
        <v xml:space="preserve">INSERT INTO SC_SystemeProduits(RefDimension,NomSysteme,typePresta,ligne,Quantite,formule,cte1,DateModif) values (14,'TCFV','MATIERE',180,null,'6*CTE1','SURFACE',now());
</v>
      </c>
      <c r="CW4" t="str">
        <f t="shared" si="0"/>
        <v xml:space="preserve">INSERT INTO SC_SystemeProduits(RefDimension,NomSysteme,typePresta,ligne,Quantite,formule,cte1,DateModif) values (15,'TCFV','MATIERE',180,null,'6*CTE1','SURFACE',now());
</v>
      </c>
      <c r="CZ4" t="str">
        <f t="shared" si="0"/>
        <v xml:space="preserve">INSERT INTO SC_SystemeProduits(RefDimension,NomSysteme,typePresta,ligne,Quantite,formule,cte1,DateModif) values (16,'TCFV','MATIERE',180,null,'6*CTE1','SURFACE',now());
</v>
      </c>
      <c r="DC4" t="str">
        <f t="shared" si="0"/>
        <v xml:space="preserve">INSERT INTO SC_SystemeProduits(RefDimension,NomSysteme,typePresta,ligne,Quantite,formule,cte1,DateModif) values (17,'TCFV','MATIERE',180,null,'6*CTE1','SURFACE',now());
</v>
      </c>
      <c r="DF4" t="str">
        <f t="shared" si="0"/>
        <v xml:space="preserve">INSERT INTO SC_SystemeProduits(RefDimension,NomSysteme,typePresta,ligne,Quantite,formule,cte1,DateModif) values (18,'TCFV','MATIERE',180,null,'6*CTE1','SURFACE',now());
</v>
      </c>
    </row>
    <row r="5" spans="1:112" x14ac:dyDescent="0.25">
      <c r="A5" s="67">
        <f>IF(B5="MATIERE",VLOOKUP($C5,MATIERE!$B$2:$K$601,10,0),IF(B5="MOA",VLOOKUP($C5,ATELIER!$B$2:$K$291,10,0),IF(B5="MOC",VLOOKUP($C5,CHANTIER!$B$2:$K$291,10,0),IF(B5="MP",VLOOKUP($C5,MINIPELLE!$B$2:$K$291,10,0),""))))</f>
        <v>375</v>
      </c>
      <c r="B5" t="s">
        <v>295</v>
      </c>
      <c r="C5" t="s">
        <v>250</v>
      </c>
      <c r="D5" t="s">
        <v>285</v>
      </c>
      <c r="E5">
        <v>3.92</v>
      </c>
      <c r="F5" s="68" t="s">
        <v>1363</v>
      </c>
      <c r="G5" s="68" t="s">
        <v>715</v>
      </c>
      <c r="H5" s="66">
        <v>4.8800000000000008</v>
      </c>
      <c r="I5" s="68" t="s">
        <v>1363</v>
      </c>
      <c r="J5" s="68" t="s">
        <v>715</v>
      </c>
      <c r="K5" s="66">
        <v>5.84</v>
      </c>
      <c r="L5" s="68" t="s">
        <v>1363</v>
      </c>
      <c r="M5" s="68" t="s">
        <v>715</v>
      </c>
      <c r="N5" s="66">
        <v>6.8</v>
      </c>
      <c r="O5" s="68" t="s">
        <v>1363</v>
      </c>
      <c r="P5" s="68" t="s">
        <v>715</v>
      </c>
      <c r="Q5" s="66">
        <v>7.7600000000000007</v>
      </c>
      <c r="R5" s="68" t="s">
        <v>1363</v>
      </c>
      <c r="S5" s="68" t="s">
        <v>715</v>
      </c>
      <c r="T5" s="66">
        <v>8.7200000000000006</v>
      </c>
      <c r="U5" s="68" t="s">
        <v>1363</v>
      </c>
      <c r="V5" s="68" t="s">
        <v>715</v>
      </c>
      <c r="W5" s="66">
        <v>9.68</v>
      </c>
      <c r="X5" s="68" t="s">
        <v>1363</v>
      </c>
      <c r="Y5" s="68" t="s">
        <v>715</v>
      </c>
      <c r="Z5" s="66">
        <v>10.64</v>
      </c>
      <c r="AA5" s="68" t="s">
        <v>1363</v>
      </c>
      <c r="AB5" s="68" t="s">
        <v>715</v>
      </c>
      <c r="AC5" s="66">
        <v>11.6</v>
      </c>
      <c r="AD5" s="68" t="s">
        <v>1363</v>
      </c>
      <c r="AE5" s="68" t="s">
        <v>715</v>
      </c>
      <c r="AF5" s="66">
        <v>13.520000000000001</v>
      </c>
      <c r="AG5" s="68" t="s">
        <v>1363</v>
      </c>
      <c r="AH5" s="68" t="s">
        <v>715</v>
      </c>
      <c r="AI5" s="66">
        <v>13.520000000000001</v>
      </c>
      <c r="AJ5" s="68" t="s">
        <v>1363</v>
      </c>
      <c r="AK5" s="68" t="s">
        <v>715</v>
      </c>
      <c r="AL5" s="66">
        <v>15.440000000000001</v>
      </c>
      <c r="AM5" s="68" t="s">
        <v>1363</v>
      </c>
      <c r="AN5" s="68" t="s">
        <v>715</v>
      </c>
      <c r="AO5" s="66">
        <v>15.440000000000001</v>
      </c>
      <c r="AP5" s="68" t="s">
        <v>1363</v>
      </c>
      <c r="AQ5" s="68" t="s">
        <v>715</v>
      </c>
      <c r="AR5" s="66">
        <v>17.36</v>
      </c>
      <c r="AS5" s="68" t="s">
        <v>1363</v>
      </c>
      <c r="AT5" s="68" t="s">
        <v>715</v>
      </c>
      <c r="AU5" s="66">
        <v>19.28</v>
      </c>
      <c r="AV5" s="68" t="s">
        <v>1363</v>
      </c>
      <c r="AW5" s="68" t="s">
        <v>715</v>
      </c>
      <c r="AX5" s="66">
        <v>19.28</v>
      </c>
      <c r="AY5" s="68" t="s">
        <v>1363</v>
      </c>
      <c r="AZ5" s="68" t="s">
        <v>715</v>
      </c>
      <c r="BA5" s="66">
        <v>21.2</v>
      </c>
      <c r="BB5" s="68" t="s">
        <v>1363</v>
      </c>
      <c r="BC5" s="68" t="s">
        <v>715</v>
      </c>
      <c r="BD5" s="66">
        <v>21.2</v>
      </c>
      <c r="BE5" s="68" t="s">
        <v>1363</v>
      </c>
      <c r="BF5" s="68" t="s">
        <v>715</v>
      </c>
      <c r="BG5" t="str">
        <f t="shared" ref="BG5:BG5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(1,'TCFV','MATIERE',375,null,'1.6*0.3*CTE1','SURFACE',now());
</v>
      </c>
      <c r="BJ5" t="str">
        <f t="shared" ref="BJ5:BJ55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(2,'TCFV','MATIERE',375,null,'1.6*0.3*CTE1','SURFACE',now());
</v>
      </c>
      <c r="BM5" t="str">
        <f t="shared" ref="BM5:BM55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(3,'TCFV','MATIERE',375,null,'1.6*0.3*CTE1','SURFACE',now());
</v>
      </c>
      <c r="BP5" t="str">
        <f t="shared" ref="BP5:BP55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(4,'TCFV','MATIERE',375,null,'1.6*0.3*CTE1','SURFACE',now());
</v>
      </c>
      <c r="BS5" t="str">
        <f t="shared" ref="BS5:BS55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(5,'TCFV','MATIERE',375,null,'1.6*0.3*CTE1','SURFACE',now());
</v>
      </c>
      <c r="BV5" t="str">
        <f t="shared" ref="BV5:BV55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(6,'TCFV','MATIERE',375,null,'1.6*0.3*CTE1','SURFACE',now());
</v>
      </c>
      <c r="BY5" t="str">
        <f t="shared" ref="BY5:BY55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(7,'TCFV','MATIERE',375,null,'1.6*0.3*CTE1','SURFACE',now());
</v>
      </c>
      <c r="CB5" t="str">
        <f t="shared" ref="CB5:CB55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(8,'TCFV','MATIERE',375,null,'1.6*0.3*CTE1','SURFACE',now());
</v>
      </c>
      <c r="CE5" t="str">
        <f t="shared" ref="CE5:CE55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(9,'TCFV','MATIERE',375,null,'1.6*0.3*CTE1','SURFACE',now());
</v>
      </c>
      <c r="CH5" t="str">
        <f t="shared" ref="CH5:CH55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(10,'TCFV','MATIERE',375,null,'1.6*0.3*CTE1','SURFACE',now());
</v>
      </c>
      <c r="CK5" t="str">
        <f t="shared" ref="CK5:CK55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(11,'TCFV','MATIERE',375,null,'1.6*0.3*CTE1','SURFACE',now());
</v>
      </c>
      <c r="CN5" t="str">
        <f t="shared" ref="CN5:CN55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(12,'TCFV','MATIERE',375,null,'1.6*0.3*CTE1','SURFACE',now());
</v>
      </c>
      <c r="CQ5" t="str">
        <f t="shared" ref="CQ5:CQ55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(13,'TCFV','MATIERE',375,null,'1.6*0.3*CTE1','SURFACE',now());
</v>
      </c>
      <c r="CT5" t="str">
        <f t="shared" ref="CT5:CT55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(14,'TCFV','MATIERE',375,null,'1.6*0.3*CTE1','SURFACE',now());
</v>
      </c>
      <c r="CW5" t="str">
        <f t="shared" ref="CW5:CW55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(15,'TCFV','MATIERE',375,null,'1.6*0.3*CTE1','SURFACE',now());
</v>
      </c>
      <c r="CZ5" t="str">
        <f t="shared" ref="CZ5:CZ55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(16,'TCFV','MATIERE',375,null,'1.6*0.3*CTE1','SURFACE',now());
</v>
      </c>
      <c r="DC5" t="str">
        <f t="shared" ref="DC5:DC55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(17,'TCFV','MATIERE',375,null,'1.6*0.3*CTE1','SURFACE',now());
</v>
      </c>
      <c r="DF5" t="str">
        <f t="shared" ref="DF5:DF55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(18,'TCFV','MATIERE',375,null,'1.6*0.3*CTE1','SURFACE',now());
</v>
      </c>
    </row>
    <row r="6" spans="1:112" x14ac:dyDescent="0.25">
      <c r="A6" s="67">
        <f>IF(B6="MATIERE",VLOOKUP($C6,MATIERE!$B$2:$K$601,10,0),IF(B6="MOA",VLOOKUP($C6,ATELIER!$B$2:$K$291,10,0),IF(B6="MOC",VLOOKUP($C6,CHANTIER!$B$2:$K$291,10,0),IF(B6="MP",VLOOKUP($C6,MINIPELLE!$B$2:$K$291,10,0),""))))</f>
        <v>373</v>
      </c>
      <c r="B6" t="s">
        <v>295</v>
      </c>
      <c r="C6" t="s">
        <v>251</v>
      </c>
      <c r="D6" t="s">
        <v>285</v>
      </c>
      <c r="E6">
        <v>2.08</v>
      </c>
      <c r="F6" s="68" t="s">
        <v>962</v>
      </c>
      <c r="G6" s="68" t="s">
        <v>715</v>
      </c>
      <c r="H6" s="66">
        <v>2.62</v>
      </c>
      <c r="I6" s="68" t="s">
        <v>962</v>
      </c>
      <c r="J6" s="68" t="s">
        <v>715</v>
      </c>
      <c r="K6" s="66">
        <v>3.16</v>
      </c>
      <c r="L6" s="68" t="s">
        <v>962</v>
      </c>
      <c r="M6" s="68" t="s">
        <v>715</v>
      </c>
      <c r="N6" s="66">
        <v>3.6999999999999997</v>
      </c>
      <c r="O6" s="68" t="s">
        <v>962</v>
      </c>
      <c r="P6" s="68" t="s">
        <v>715</v>
      </c>
      <c r="Q6" s="66">
        <v>4.24</v>
      </c>
      <c r="R6" s="68" t="s">
        <v>962</v>
      </c>
      <c r="S6" s="68" t="s">
        <v>715</v>
      </c>
      <c r="T6" s="66">
        <v>4.7799999999999994</v>
      </c>
      <c r="U6" s="68" t="s">
        <v>962</v>
      </c>
      <c r="V6" s="68" t="s">
        <v>715</v>
      </c>
      <c r="W6" s="66">
        <v>5.32</v>
      </c>
      <c r="X6" s="68" t="s">
        <v>962</v>
      </c>
      <c r="Y6" s="68" t="s">
        <v>715</v>
      </c>
      <c r="Z6" s="66">
        <v>5.8599999999999994</v>
      </c>
      <c r="AA6" s="68" t="s">
        <v>962</v>
      </c>
      <c r="AB6" s="68" t="s">
        <v>715</v>
      </c>
      <c r="AC6" s="66">
        <v>6.3999999999999995</v>
      </c>
      <c r="AD6" s="68" t="s">
        <v>962</v>
      </c>
      <c r="AE6" s="68" t="s">
        <v>715</v>
      </c>
      <c r="AF6" s="66">
        <v>7.48</v>
      </c>
      <c r="AG6" s="68" t="s">
        <v>962</v>
      </c>
      <c r="AH6" s="68" t="s">
        <v>715</v>
      </c>
      <c r="AI6" s="66">
        <v>7.48</v>
      </c>
      <c r="AJ6" s="68" t="s">
        <v>962</v>
      </c>
      <c r="AK6" s="68" t="s">
        <v>715</v>
      </c>
      <c r="AL6" s="66">
        <v>8.5599999999999987</v>
      </c>
      <c r="AM6" s="68" t="s">
        <v>962</v>
      </c>
      <c r="AN6" s="68" t="s">
        <v>715</v>
      </c>
      <c r="AO6" s="66">
        <v>8.5599999999999987</v>
      </c>
      <c r="AP6" s="68" t="s">
        <v>962</v>
      </c>
      <c r="AQ6" s="68" t="s">
        <v>715</v>
      </c>
      <c r="AR6" s="66">
        <v>9.64</v>
      </c>
      <c r="AS6" s="68" t="s">
        <v>962</v>
      </c>
      <c r="AT6" s="68" t="s">
        <v>715</v>
      </c>
      <c r="AU6" s="66">
        <v>10.719999999999999</v>
      </c>
      <c r="AV6" s="68" t="s">
        <v>962</v>
      </c>
      <c r="AW6" s="68" t="s">
        <v>715</v>
      </c>
      <c r="AX6" s="66">
        <v>10.719999999999999</v>
      </c>
      <c r="AY6" s="68" t="s">
        <v>962</v>
      </c>
      <c r="AZ6" s="68" t="s">
        <v>715</v>
      </c>
      <c r="BA6" s="66">
        <v>11.799999999999999</v>
      </c>
      <c r="BB6" s="68" t="s">
        <v>962</v>
      </c>
      <c r="BC6" s="68" t="s">
        <v>715</v>
      </c>
      <c r="BD6" s="66">
        <v>11.799999999999999</v>
      </c>
      <c r="BE6" s="68" t="s">
        <v>962</v>
      </c>
      <c r="BF6" s="68" t="s">
        <v>715</v>
      </c>
      <c r="BG6" t="str">
        <f t="shared" si="1"/>
        <v xml:space="preserve">INSERT INTO SC_SystemeProduits(RefDimension,NomSysteme,typePresta,ligne,Quantite,formule,cte1,DateModif) values (1,'TCFV','MATIERE',373,null,'1.8*0.1*CTE1','SURFACE',now());
</v>
      </c>
      <c r="BJ6" t="str">
        <f t="shared" si="2"/>
        <v xml:space="preserve">INSERT INTO SC_SystemeProduits(RefDimension,NomSysteme,typePresta,ligne,Quantite,formule,cte1,DateModif) values (2,'TCFV','MATIERE',373,null,'1.8*0.1*CTE1','SURFACE',now());
</v>
      </c>
      <c r="BM6" t="str">
        <f t="shared" si="3"/>
        <v xml:space="preserve">INSERT INTO SC_SystemeProduits(RefDimension,NomSysteme,typePresta,ligne,Quantite,formule,cte1,DateModif) values (3,'TCFV','MATIERE',373,null,'1.8*0.1*CTE1','SURFACE',now());
</v>
      </c>
      <c r="BP6" t="str">
        <f t="shared" si="4"/>
        <v xml:space="preserve">INSERT INTO SC_SystemeProduits(RefDimension,NomSysteme,typePresta,ligne,Quantite,formule,cte1,DateModif) values (4,'TCFV','MATIERE',373,null,'1.8*0.1*CTE1','SURFACE',now());
</v>
      </c>
      <c r="BS6" t="str">
        <f t="shared" si="5"/>
        <v xml:space="preserve">INSERT INTO SC_SystemeProduits(RefDimension,NomSysteme,typePresta,ligne,Quantite,formule,cte1,DateModif) values (5,'TCFV','MATIERE',373,null,'1.8*0.1*CTE1','SURFACE',now());
</v>
      </c>
      <c r="BV6" t="str">
        <f t="shared" si="6"/>
        <v xml:space="preserve">INSERT INTO SC_SystemeProduits(RefDimension,NomSysteme,typePresta,ligne,Quantite,formule,cte1,DateModif) values (6,'TCFV','MATIERE',373,null,'1.8*0.1*CTE1','SURFACE',now());
</v>
      </c>
      <c r="BY6" t="str">
        <f t="shared" si="7"/>
        <v xml:space="preserve">INSERT INTO SC_SystemeProduits(RefDimension,NomSysteme,typePresta,ligne,Quantite,formule,cte1,DateModif) values (7,'TCFV','MATIERE',373,null,'1.8*0.1*CTE1','SURFACE',now());
</v>
      </c>
      <c r="CB6" t="str">
        <f t="shared" si="8"/>
        <v xml:space="preserve">INSERT INTO SC_SystemeProduits(RefDimension,NomSysteme,typePresta,ligne,Quantite,formule,cte1,DateModif) values (8,'TCFV','MATIERE',373,null,'1.8*0.1*CTE1','SURFACE',now());
</v>
      </c>
      <c r="CE6" t="str">
        <f t="shared" si="9"/>
        <v xml:space="preserve">INSERT INTO SC_SystemeProduits(RefDimension,NomSysteme,typePresta,ligne,Quantite,formule,cte1,DateModif) values (9,'TCFV','MATIERE',373,null,'1.8*0.1*CTE1','SURFACE',now());
</v>
      </c>
      <c r="CH6" t="str">
        <f t="shared" si="10"/>
        <v xml:space="preserve">INSERT INTO SC_SystemeProduits(RefDimension,NomSysteme,typePresta,ligne,Quantite,formule,cte1,DateModif) values (10,'TCFV','MATIERE',373,null,'1.8*0.1*CTE1','SURFACE',now());
</v>
      </c>
      <c r="CK6" t="str">
        <f t="shared" si="11"/>
        <v xml:space="preserve">INSERT INTO SC_SystemeProduits(RefDimension,NomSysteme,typePresta,ligne,Quantite,formule,cte1,DateModif) values (11,'TCFV','MATIERE',373,null,'1.8*0.1*CTE1','SURFACE',now());
</v>
      </c>
      <c r="CN6" t="str">
        <f t="shared" si="12"/>
        <v xml:space="preserve">INSERT INTO SC_SystemeProduits(RefDimension,NomSysteme,typePresta,ligne,Quantite,formule,cte1,DateModif) values (12,'TCFV','MATIERE',373,null,'1.8*0.1*CTE1','SURFACE',now());
</v>
      </c>
      <c r="CQ6" t="str">
        <f t="shared" si="13"/>
        <v xml:space="preserve">INSERT INTO SC_SystemeProduits(RefDimension,NomSysteme,typePresta,ligne,Quantite,formule,cte1,DateModif) values (13,'TCFV','MATIERE',373,null,'1.8*0.1*CTE1','SURFACE',now());
</v>
      </c>
      <c r="CT6" t="str">
        <f t="shared" si="14"/>
        <v xml:space="preserve">INSERT INTO SC_SystemeProduits(RefDimension,NomSysteme,typePresta,ligne,Quantite,formule,cte1,DateModif) values (14,'TCFV','MATIERE',373,null,'1.8*0.1*CTE1','SURFACE',now());
</v>
      </c>
      <c r="CW6" t="str">
        <f t="shared" si="15"/>
        <v xml:space="preserve">INSERT INTO SC_SystemeProduits(RefDimension,NomSysteme,typePresta,ligne,Quantite,formule,cte1,DateModif) values (15,'TCFV','MATIERE',373,null,'1.8*0.1*CTE1','SURFACE',now());
</v>
      </c>
      <c r="CZ6" t="str">
        <f t="shared" si="16"/>
        <v xml:space="preserve">INSERT INTO SC_SystemeProduits(RefDimension,NomSysteme,typePresta,ligne,Quantite,formule,cte1,DateModif) values (16,'TCFV','MATIERE',373,null,'1.8*0.1*CTE1','SURFACE',now());
</v>
      </c>
      <c r="DC6" t="str">
        <f t="shared" si="17"/>
        <v xml:space="preserve">INSERT INTO SC_SystemeProduits(RefDimension,NomSysteme,typePresta,ligne,Quantite,formule,cte1,DateModif) values (17,'TCFV','MATIERE',373,null,'1.8*0.1*CTE1','SURFACE',now());
</v>
      </c>
      <c r="DF6" t="str">
        <f t="shared" si="18"/>
        <v xml:space="preserve">INSERT INTO SC_SystemeProduits(RefDimension,NomSysteme,typePresta,ligne,Quantite,formule,cte1,DateModif) values (18,'TCFV','MATIERE',373,null,'1.8*0.1*CTE1','SURFACE',now());
</v>
      </c>
    </row>
    <row r="7" spans="1:112" x14ac:dyDescent="0.25">
      <c r="A7" s="67">
        <f>IF(B7="MATIERE",VLOOKUP($C7,MATIERE!$B$2:$K$601,10,0),IF(B7="MOA",VLOOKUP($C7,ATELIER!$B$2:$K$291,10,0),IF(B7="MOC",VLOOKUP($C7,CHANTIER!$B$2:$K$291,10,0),IF(B7="MP",VLOOKUP($C7,MINIPELLE!$B$2:$K$291,10,0),""))))</f>
        <v>376</v>
      </c>
      <c r="B7" t="s">
        <v>295</v>
      </c>
      <c r="C7" t="s">
        <v>252</v>
      </c>
      <c r="D7" t="s">
        <v>285</v>
      </c>
      <c r="E7">
        <v>3.6</v>
      </c>
      <c r="F7" s="68" t="s">
        <v>1364</v>
      </c>
      <c r="G7" s="68" t="s">
        <v>715</v>
      </c>
      <c r="H7" s="66">
        <v>4.4000000000000004</v>
      </c>
      <c r="I7" s="68" t="s">
        <v>1364</v>
      </c>
      <c r="J7" s="68" t="s">
        <v>715</v>
      </c>
      <c r="K7" s="66">
        <v>5.2</v>
      </c>
      <c r="L7" s="68" t="s">
        <v>1364</v>
      </c>
      <c r="M7" s="68" t="s">
        <v>715</v>
      </c>
      <c r="N7" s="66">
        <v>6</v>
      </c>
      <c r="O7" s="68" t="s">
        <v>1364</v>
      </c>
      <c r="P7" s="68" t="s">
        <v>715</v>
      </c>
      <c r="Q7" s="66">
        <v>6.8000000000000007</v>
      </c>
      <c r="R7" s="68" t="s">
        <v>1364</v>
      </c>
      <c r="S7" s="68" t="s">
        <v>715</v>
      </c>
      <c r="T7" s="66">
        <v>7.6000000000000005</v>
      </c>
      <c r="U7" s="68" t="s">
        <v>1364</v>
      </c>
      <c r="V7" s="68" t="s">
        <v>715</v>
      </c>
      <c r="W7" s="66">
        <v>8.4</v>
      </c>
      <c r="X7" s="68" t="s">
        <v>1364</v>
      </c>
      <c r="Y7" s="68" t="s">
        <v>715</v>
      </c>
      <c r="Z7" s="66">
        <v>9.1999999999999993</v>
      </c>
      <c r="AA7" s="68" t="s">
        <v>1364</v>
      </c>
      <c r="AB7" s="68" t="s">
        <v>715</v>
      </c>
      <c r="AC7" s="66">
        <v>10</v>
      </c>
      <c r="AD7" s="68" t="s">
        <v>1364</v>
      </c>
      <c r="AE7" s="68" t="s">
        <v>715</v>
      </c>
      <c r="AF7" s="66">
        <v>11.600000000000001</v>
      </c>
      <c r="AG7" s="68" t="s">
        <v>1364</v>
      </c>
      <c r="AH7" s="68" t="s">
        <v>715</v>
      </c>
      <c r="AI7" s="66">
        <v>11.600000000000001</v>
      </c>
      <c r="AJ7" s="68" t="s">
        <v>1364</v>
      </c>
      <c r="AK7" s="68" t="s">
        <v>715</v>
      </c>
      <c r="AL7" s="66">
        <v>13.200000000000001</v>
      </c>
      <c r="AM7" s="68" t="s">
        <v>1364</v>
      </c>
      <c r="AN7" s="68" t="s">
        <v>715</v>
      </c>
      <c r="AO7" s="66">
        <v>13.200000000000001</v>
      </c>
      <c r="AP7" s="68" t="s">
        <v>1364</v>
      </c>
      <c r="AQ7" s="68" t="s">
        <v>715</v>
      </c>
      <c r="AR7" s="66">
        <v>14.8</v>
      </c>
      <c r="AS7" s="68" t="s">
        <v>1364</v>
      </c>
      <c r="AT7" s="68" t="s">
        <v>715</v>
      </c>
      <c r="AU7" s="66">
        <v>16.399999999999999</v>
      </c>
      <c r="AV7" s="68" t="s">
        <v>1364</v>
      </c>
      <c r="AW7" s="68" t="s">
        <v>715</v>
      </c>
      <c r="AX7" s="66">
        <v>16.399999999999999</v>
      </c>
      <c r="AY7" s="68" t="s">
        <v>1364</v>
      </c>
      <c r="AZ7" s="68" t="s">
        <v>715</v>
      </c>
      <c r="BA7" s="66">
        <v>18</v>
      </c>
      <c r="BB7" s="68" t="s">
        <v>1364</v>
      </c>
      <c r="BC7" s="68" t="s">
        <v>715</v>
      </c>
      <c r="BD7" s="66">
        <v>18</v>
      </c>
      <c r="BE7" s="68" t="s">
        <v>1364</v>
      </c>
      <c r="BF7" s="68" t="s">
        <v>715</v>
      </c>
      <c r="BG7" t="str">
        <f t="shared" si="1"/>
        <v xml:space="preserve">INSERT INTO SC_SystemeProduits(RefDimension,NomSysteme,typePresta,ligne,Quantite,formule,cte1,DateModif) values (1,'TCFV','MATIERE',376,null,'1.6*0.2*CTE1+2','SURFACE',now());
</v>
      </c>
      <c r="BJ7" t="str">
        <f t="shared" si="2"/>
        <v xml:space="preserve">INSERT INTO SC_SystemeProduits(RefDimension,NomSysteme,typePresta,ligne,Quantite,formule,cte1,DateModif) values (2,'TCFV','MATIERE',376,null,'1.6*0.2*CTE1+2','SURFACE',now());
</v>
      </c>
      <c r="BM7" t="str">
        <f t="shared" si="3"/>
        <v xml:space="preserve">INSERT INTO SC_SystemeProduits(RefDimension,NomSysteme,typePresta,ligne,Quantite,formule,cte1,DateModif) values (3,'TCFV','MATIERE',376,null,'1.6*0.2*CTE1+2','SURFACE',now());
</v>
      </c>
      <c r="BP7" t="str">
        <f t="shared" si="4"/>
        <v xml:space="preserve">INSERT INTO SC_SystemeProduits(RefDimension,NomSysteme,typePresta,ligne,Quantite,formule,cte1,DateModif) values (4,'TCFV','MATIERE',376,null,'1.6*0.2*CTE1+2','SURFACE',now());
</v>
      </c>
      <c r="BS7" t="str">
        <f t="shared" si="5"/>
        <v xml:space="preserve">INSERT INTO SC_SystemeProduits(RefDimension,NomSysteme,typePresta,ligne,Quantite,formule,cte1,DateModif) values (5,'TCFV','MATIERE',376,null,'1.6*0.2*CTE1+2','SURFACE',now());
</v>
      </c>
      <c r="BV7" t="str">
        <f t="shared" si="6"/>
        <v xml:space="preserve">INSERT INTO SC_SystemeProduits(RefDimension,NomSysteme,typePresta,ligne,Quantite,formule,cte1,DateModif) values (6,'TCFV','MATIERE',376,null,'1.6*0.2*CTE1+2','SURFACE',now());
</v>
      </c>
      <c r="BY7" t="str">
        <f t="shared" si="7"/>
        <v xml:space="preserve">INSERT INTO SC_SystemeProduits(RefDimension,NomSysteme,typePresta,ligne,Quantite,formule,cte1,DateModif) values (7,'TCFV','MATIERE',376,null,'1.6*0.2*CTE1+2','SURFACE',now());
</v>
      </c>
      <c r="CB7" t="str">
        <f t="shared" si="8"/>
        <v xml:space="preserve">INSERT INTO SC_SystemeProduits(RefDimension,NomSysteme,typePresta,ligne,Quantite,formule,cte1,DateModif) values (8,'TCFV','MATIERE',376,null,'1.6*0.2*CTE1+2','SURFACE',now());
</v>
      </c>
      <c r="CE7" t="str">
        <f t="shared" si="9"/>
        <v xml:space="preserve">INSERT INTO SC_SystemeProduits(RefDimension,NomSysteme,typePresta,ligne,Quantite,formule,cte1,DateModif) values (9,'TCFV','MATIERE',376,null,'1.6*0.2*CTE1+2','SURFACE',now());
</v>
      </c>
      <c r="CH7" t="str">
        <f t="shared" si="10"/>
        <v xml:space="preserve">INSERT INTO SC_SystemeProduits(RefDimension,NomSysteme,typePresta,ligne,Quantite,formule,cte1,DateModif) values (10,'TCFV','MATIERE',376,null,'1.6*0.2*CTE1+2','SURFACE',now());
</v>
      </c>
      <c r="CK7" t="str">
        <f t="shared" si="11"/>
        <v xml:space="preserve">INSERT INTO SC_SystemeProduits(RefDimension,NomSysteme,typePresta,ligne,Quantite,formule,cte1,DateModif) values (11,'TCFV','MATIERE',376,null,'1.6*0.2*CTE1+2','SURFACE',now());
</v>
      </c>
      <c r="CN7" t="str">
        <f t="shared" si="12"/>
        <v xml:space="preserve">INSERT INTO SC_SystemeProduits(RefDimension,NomSysteme,typePresta,ligne,Quantite,formule,cte1,DateModif) values (12,'TCFV','MATIERE',376,null,'1.6*0.2*CTE1+2','SURFACE',now());
</v>
      </c>
      <c r="CQ7" t="str">
        <f t="shared" si="13"/>
        <v xml:space="preserve">INSERT INTO SC_SystemeProduits(RefDimension,NomSysteme,typePresta,ligne,Quantite,formule,cte1,DateModif) values (13,'TCFV','MATIERE',376,null,'1.6*0.2*CTE1+2','SURFACE',now());
</v>
      </c>
      <c r="CT7" t="str">
        <f t="shared" si="14"/>
        <v xml:space="preserve">INSERT INTO SC_SystemeProduits(RefDimension,NomSysteme,typePresta,ligne,Quantite,formule,cte1,DateModif) values (14,'TCFV','MATIERE',376,null,'1.6*0.2*CTE1+2','SURFACE',now());
</v>
      </c>
      <c r="CW7" t="str">
        <f t="shared" si="15"/>
        <v xml:space="preserve">INSERT INTO SC_SystemeProduits(RefDimension,NomSysteme,typePresta,ligne,Quantite,formule,cte1,DateModif) values (15,'TCFV','MATIERE',376,null,'1.6*0.2*CTE1+2','SURFACE',now());
</v>
      </c>
      <c r="CZ7" t="str">
        <f t="shared" si="16"/>
        <v xml:space="preserve">INSERT INTO SC_SystemeProduits(RefDimension,NomSysteme,typePresta,ligne,Quantite,formule,cte1,DateModif) values (16,'TCFV','MATIERE',376,null,'1.6*0.2*CTE1+2','SURFACE',now());
</v>
      </c>
      <c r="DC7" t="str">
        <f t="shared" si="17"/>
        <v xml:space="preserve">INSERT INTO SC_SystemeProduits(RefDimension,NomSysteme,typePresta,ligne,Quantite,formule,cte1,DateModif) values (17,'TCFV','MATIERE',376,null,'1.6*0.2*CTE1+2','SURFACE',now());
</v>
      </c>
      <c r="DF7" t="str">
        <f t="shared" si="18"/>
        <v xml:space="preserve">INSERT INTO SC_SystemeProduits(RefDimension,NomSysteme,typePresta,ligne,Quantite,formule,cte1,DateModif) values (18,'TCFV','MATIERE',376,null,'1.6*0.2*CTE1+2','SURFACE',now());
</v>
      </c>
    </row>
    <row r="8" spans="1:112" x14ac:dyDescent="0.25">
      <c r="A8" s="67">
        <f>IF(B8="MATIERE",VLOOKUP($C8,MATIERE!$B$2:$K$601,10,0),IF(B8="MOA",VLOOKUP($C8,ATELIER!$B$2:$K$291,10,0),IF(B8="MOC",VLOOKUP($C8,CHANTIER!$B$2:$K$291,10,0),IF(B8="MP",VLOOKUP($C8,MINIPELLE!$B$2:$K$291,10,0),""))))</f>
        <v>110</v>
      </c>
      <c r="B8" t="s">
        <v>295</v>
      </c>
      <c r="C8" t="s">
        <v>254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(1,'TCFV','MATIERE',110,1,null,null,now());
</v>
      </c>
      <c r="BJ8" t="str">
        <f t="shared" si="2"/>
        <v/>
      </c>
      <c r="BM8" t="str">
        <f t="shared" si="3"/>
        <v/>
      </c>
      <c r="BP8" t="str">
        <f t="shared" si="4"/>
        <v/>
      </c>
      <c r="BS8" t="str">
        <f t="shared" si="5"/>
        <v/>
      </c>
      <c r="BV8" t="str">
        <f t="shared" si="6"/>
        <v/>
      </c>
      <c r="BY8" t="str">
        <f t="shared" si="7"/>
        <v/>
      </c>
      <c r="CB8" t="str">
        <f t="shared" si="8"/>
        <v/>
      </c>
      <c r="CE8" t="str">
        <f t="shared" si="9"/>
        <v/>
      </c>
      <c r="CH8" t="str">
        <f t="shared" si="10"/>
        <v/>
      </c>
      <c r="CK8" t="str">
        <f t="shared" si="11"/>
        <v/>
      </c>
      <c r="CN8" t="str">
        <f t="shared" si="12"/>
        <v/>
      </c>
      <c r="CQ8" t="str">
        <f t="shared" si="13"/>
        <v/>
      </c>
      <c r="CT8" t="str">
        <f t="shared" si="14"/>
        <v/>
      </c>
      <c r="CW8" t="str">
        <f t="shared" si="15"/>
        <v/>
      </c>
      <c r="CZ8" t="str">
        <f t="shared" si="16"/>
        <v/>
      </c>
      <c r="DC8" t="str">
        <f t="shared" si="17"/>
        <v/>
      </c>
      <c r="DF8" t="str">
        <f t="shared" si="18"/>
        <v/>
      </c>
    </row>
    <row r="9" spans="1:112" x14ac:dyDescent="0.25">
      <c r="A9" s="67">
        <f>IF(B9="MATIERE",VLOOKUP($C9,MATIERE!$B$2:$K$601,10,0),IF(B9="MOA",VLOOKUP($C9,ATELIER!$B$2:$K$291,10,0),IF(B9="MOC",VLOOKUP($C9,CHANTIER!$B$2:$K$291,10,0),IF(B9="MP",VLOOKUP($C9,MINIPELLE!$B$2:$K$291,10,0),""))))</f>
        <v>111</v>
      </c>
      <c r="B9" t="s">
        <v>295</v>
      </c>
      <c r="C9" t="s">
        <v>255</v>
      </c>
      <c r="D9" t="s">
        <v>8</v>
      </c>
      <c r="H9">
        <v>1</v>
      </c>
      <c r="BG9" t="str">
        <f t="shared" si="1"/>
        <v/>
      </c>
      <c r="BJ9" t="str">
        <f t="shared" si="2"/>
        <v xml:space="preserve">INSERT INTO SC_SystemeProduits(RefDimension,NomSysteme,typePresta,ligne,Quantite,formule,cte1,DateModif) values (2,'TCFV','MATIERE',111,1,null,null,now());
</v>
      </c>
      <c r="BM9" t="str">
        <f t="shared" si="3"/>
        <v/>
      </c>
      <c r="BP9" t="str">
        <f t="shared" si="4"/>
        <v/>
      </c>
      <c r="BS9" t="str">
        <f t="shared" si="5"/>
        <v/>
      </c>
      <c r="BV9" t="str">
        <f t="shared" si="6"/>
        <v/>
      </c>
      <c r="BY9" t="str">
        <f t="shared" si="7"/>
        <v/>
      </c>
      <c r="CB9" t="str">
        <f t="shared" si="8"/>
        <v/>
      </c>
      <c r="CE9" t="str">
        <f t="shared" si="9"/>
        <v/>
      </c>
      <c r="CH9" t="str">
        <f t="shared" si="10"/>
        <v/>
      </c>
      <c r="CK9" t="str">
        <f t="shared" si="11"/>
        <v/>
      </c>
      <c r="CN9" t="str">
        <f t="shared" si="12"/>
        <v/>
      </c>
      <c r="CQ9" t="str">
        <f t="shared" si="13"/>
        <v/>
      </c>
      <c r="CT9" t="str">
        <f t="shared" si="14"/>
        <v/>
      </c>
      <c r="CW9" t="str">
        <f t="shared" si="15"/>
        <v/>
      </c>
      <c r="CZ9" t="str">
        <f t="shared" si="16"/>
        <v/>
      </c>
      <c r="DC9" t="str">
        <f t="shared" si="17"/>
        <v/>
      </c>
      <c r="DF9" t="str">
        <f t="shared" si="18"/>
        <v/>
      </c>
    </row>
    <row r="10" spans="1:112" x14ac:dyDescent="0.25">
      <c r="A10" s="67">
        <f>IF(B10="MATIERE",VLOOKUP($C10,MATIERE!$B$2:$K$601,10,0),IF(B10="MOA",VLOOKUP($C10,ATELIER!$B$2:$K$291,10,0),IF(B10="MOC",VLOOKUP($C10,CHANTIER!$B$2:$K$291,10,0),IF(B10="MP",VLOOKUP($C10,MINIPELLE!$B$2:$K$291,10,0),""))))</f>
        <v>112</v>
      </c>
      <c r="B10" t="s">
        <v>295</v>
      </c>
      <c r="C10" t="s">
        <v>256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(3,'TCFV','MATIERE',112,1,null,null,now());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67">
        <f>IF(B11="MATIERE",VLOOKUP($C11,MATIERE!$B$2:$K$601,10,0),IF(B11="MOA",VLOOKUP($C11,ATELIER!$B$2:$K$291,10,0),IF(B11="MOC",VLOOKUP($C11,CHANTIER!$B$2:$K$291,10,0),IF(B11="MP",VLOOKUP($C11,MINIPELLE!$B$2:$K$291,10,0),""))))</f>
        <v>113</v>
      </c>
      <c r="B11" t="s">
        <v>295</v>
      </c>
      <c r="C11" t="s">
        <v>257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(4,'TCFV','MATIERE',113,1,null,null,now());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67">
        <f>IF(B12="MATIERE",VLOOKUP($C12,MATIERE!$B$2:$K$601,10,0),IF(B12="MOA",VLOOKUP($C12,ATELIER!$B$2:$K$291,10,0),IF(B12="MOC",VLOOKUP($C12,CHANTIER!$B$2:$K$291,10,0),IF(B12="MP",VLOOKUP($C12,MINIPELLE!$B$2:$K$291,10,0),""))))</f>
        <v>114</v>
      </c>
      <c r="B12" t="s">
        <v>295</v>
      </c>
      <c r="C12" t="s">
        <v>258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(5,'TCFV','MATIERE',114,1,null,null,now());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67">
        <f>IF(B13="MATIERE",VLOOKUP($C13,MATIERE!$B$2:$K$601,10,0),IF(B13="MOA",VLOOKUP($C13,ATELIER!$B$2:$K$291,10,0),IF(B13="MOC",VLOOKUP($C13,CHANTIER!$B$2:$K$291,10,0),IF(B13="MP",VLOOKUP($C13,MINIPELLE!$B$2:$K$291,10,0),""))))</f>
        <v>116</v>
      </c>
      <c r="B13" t="s">
        <v>295</v>
      </c>
      <c r="C13" t="s">
        <v>259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(6,'TCFV','MATIERE',116,1,null,null,now());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67">
        <f>IF(B14="MATIERE",VLOOKUP($C14,MATIERE!$B$2:$K$601,10,0),IF(B14="MOA",VLOOKUP($C14,ATELIER!$B$2:$K$291,10,0),IF(B14="MOC",VLOOKUP($C14,CHANTIER!$B$2:$K$291,10,0),IF(B14="MP",VLOOKUP($C14,MINIPELLE!$B$2:$K$291,10,0),""))))</f>
        <v>118</v>
      </c>
      <c r="B14" t="s">
        <v>295</v>
      </c>
      <c r="C14" t="s">
        <v>260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(7,'TCFV','MATIERE',118,1,null,null,now());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67">
        <f>IF(B15="MATIERE",VLOOKUP($C15,MATIERE!$B$2:$K$601,10,0),IF(B15="MOA",VLOOKUP($C15,ATELIER!$B$2:$K$291,10,0),IF(B15="MOC",VLOOKUP($C15,CHANTIER!$B$2:$K$291,10,0),IF(B15="MP",VLOOKUP($C15,MINIPELLE!$B$2:$K$291,10,0),""))))</f>
        <v>119</v>
      </c>
      <c r="B15" t="s">
        <v>295</v>
      </c>
      <c r="C15" t="s">
        <v>261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(8,'TCFV','MATIERE',119,1,null,null,now());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67">
        <f>IF(B16="MATIERE",VLOOKUP($C16,MATIERE!$B$2:$K$601,10,0),IF(B16="MOA",VLOOKUP($C16,ATELIER!$B$2:$K$291,10,0),IF(B16="MOC",VLOOKUP($C16,CHANTIER!$B$2:$K$291,10,0),IF(B16="MP",VLOOKUP($C16,MINIPELLE!$B$2:$K$291,10,0),""))))</f>
        <v>121</v>
      </c>
      <c r="B16" t="s">
        <v>295</v>
      </c>
      <c r="C16" t="s">
        <v>262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(9,'TCFV','MATIERE',121,1,null,null,now());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67">
        <f>IF(B17="MATIERE",VLOOKUP($C17,MATIERE!$B$2:$K$601,10,0),IF(B17="MOA",VLOOKUP($C17,ATELIER!$B$2:$K$291,10,0),IF(B17="MOC",VLOOKUP($C17,CHANTIER!$B$2:$K$291,10,0),IF(B17="MP",VLOOKUP($C17,MINIPELLE!$B$2:$K$291,10,0),""))))</f>
        <v>123</v>
      </c>
      <c r="B17" t="s">
        <v>295</v>
      </c>
      <c r="C17" t="s">
        <v>263</v>
      </c>
      <c r="D17" t="s">
        <v>8</v>
      </c>
      <c r="AF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(10,'TCFV','MATIERE',123,1,null,null,now());
</v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25">
      <c r="A18" s="67">
        <f>IF(B18="MATIERE",VLOOKUP($C18,MATIERE!$B$2:$K$601,10,0),IF(B18="MOA",VLOOKUP($C18,ATELIER!$B$2:$K$291,10,0),IF(B18="MOC",VLOOKUP($C18,CHANTIER!$B$2:$K$291,10,0),IF(B18="MP",VLOOKUP($C18,MINIPELLE!$B$2:$K$291,10,0),""))))</f>
        <v>109</v>
      </c>
      <c r="B18" t="s">
        <v>295</v>
      </c>
      <c r="C18" t="s">
        <v>264</v>
      </c>
      <c r="D18" t="s">
        <v>8</v>
      </c>
      <c r="AI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 xml:space="preserve">INSERT INTO SC_SystemeProduits(RefDimension,NomSysteme,typePresta,ligne,Quantite,formule,cte1,DateModif) values (11,'TCFV','MATIERE',109,1,null,null,now());
</v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67">
        <f>IF(B19="MATIERE",VLOOKUP($C19,MATIERE!$B$2:$K$601,10,0),IF(B19="MOA",VLOOKUP($C19,ATELIER!$B$2:$K$291,10,0),IF(B19="MOC",VLOOKUP($C19,CHANTIER!$B$2:$K$291,10,0),IF(B19="MP",VLOOKUP($C19,MINIPELLE!$B$2:$K$291,10,0),""))))</f>
        <v>124</v>
      </c>
      <c r="B19" t="s">
        <v>295</v>
      </c>
      <c r="C19" t="s">
        <v>265</v>
      </c>
      <c r="D19" t="s">
        <v>8</v>
      </c>
      <c r="AL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 xml:space="preserve">INSERT INTO SC_SystemeProduits(RefDimension,NomSysteme,typePresta,ligne,Quantite,formule,cte1,DateModif) values (12,'TCFV','MATIERE',124,1,null,null,now());
</v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A20" s="67">
        <f>IF(B20="MATIERE",VLOOKUP($C20,MATIERE!$B$2:$K$601,10,0),IF(B20="MOA",VLOOKUP($C20,ATELIER!$B$2:$K$291,10,0),IF(B20="MOC",VLOOKUP($C20,CHANTIER!$B$2:$K$291,10,0),IF(B20="MP",VLOOKUP($C20,MINIPELLE!$B$2:$K$291,10,0),""))))</f>
        <v>126</v>
      </c>
      <c r="B20" t="s">
        <v>295</v>
      </c>
      <c r="C20" t="s">
        <v>266</v>
      </c>
      <c r="D20" t="s">
        <v>8</v>
      </c>
      <c r="AO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 xml:space="preserve">INSERT INTO SC_SystemeProduits(RefDimension,NomSysteme,typePresta,ligne,Quantite,formule,cte1,DateModif) values (13,'TCFV','MATIERE',126,1,null,null,now());
</v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A21" s="67">
        <f>IF(B21="MATIERE",VLOOKUP($C21,MATIERE!$B$2:$K$601,10,0),IF(B21="MOA",VLOOKUP($C21,ATELIER!$B$2:$K$291,10,0),IF(B21="MOC",VLOOKUP($C21,CHANTIER!$B$2:$K$291,10,0),IF(B21="MP",VLOOKUP($C21,MINIPELLE!$B$2:$K$291,10,0),""))))</f>
        <v>127</v>
      </c>
      <c r="B21" t="s">
        <v>295</v>
      </c>
      <c r="C21" t="s">
        <v>267</v>
      </c>
      <c r="D21" t="s">
        <v>8</v>
      </c>
      <c r="AR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 xml:space="preserve">INSERT INTO SC_SystemeProduits(RefDimension,NomSysteme,typePresta,ligne,Quantite,formule,cte1,DateModif) values (14,'TCFV','MATIERE',127,1,null,null,now());
</v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67">
        <f>IF(B22="MATIERE",VLOOKUP($C22,MATIERE!$B$2:$K$601,10,0),IF(B22="MOA",VLOOKUP($C22,ATELIER!$B$2:$K$291,10,0),IF(B22="MOC",VLOOKUP($C22,CHANTIER!$B$2:$K$291,10,0),IF(B22="MP",VLOOKUP($C22,MINIPELLE!$B$2:$K$291,10,0),""))))</f>
        <v>128</v>
      </c>
      <c r="B22" t="s">
        <v>295</v>
      </c>
      <c r="C22" t="s">
        <v>268</v>
      </c>
      <c r="D22" t="s">
        <v>8</v>
      </c>
      <c r="AU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 xml:space="preserve">INSERT INTO SC_SystemeProduits(RefDimension,NomSysteme,typePresta,ligne,Quantite,formule,cte1,DateModif) values (15,'TCFV','MATIERE',128,1,null,null,now());
</v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25">
      <c r="A23" s="67">
        <f>IF(B23="MATIERE",VLOOKUP($C23,MATIERE!$B$2:$K$601,10,0),IF(B23="MOA",VLOOKUP($C23,ATELIER!$B$2:$K$291,10,0),IF(B23="MOC",VLOOKUP($C23,CHANTIER!$B$2:$K$291,10,0),IF(B23="MP",VLOOKUP($C23,MINIPELLE!$B$2:$K$291,10,0),""))))</f>
        <v>129</v>
      </c>
      <c r="B23" t="s">
        <v>295</v>
      </c>
      <c r="C23" t="s">
        <v>269</v>
      </c>
      <c r="D23" t="s">
        <v>8</v>
      </c>
      <c r="AX23">
        <v>1</v>
      </c>
      <c r="BG23" t="str">
        <f t="shared" si="1"/>
        <v/>
      </c>
      <c r="BJ23" t="str">
        <f t="shared" si="2"/>
        <v/>
      </c>
      <c r="BM23" t="str">
        <f t="shared" si="3"/>
        <v/>
      </c>
      <c r="BP23" t="str">
        <f t="shared" si="4"/>
        <v/>
      </c>
      <c r="BS23" t="str">
        <f t="shared" si="5"/>
        <v/>
      </c>
      <c r="BV23" t="str">
        <f t="shared" si="6"/>
        <v/>
      </c>
      <c r="BY23" t="str">
        <f t="shared" si="7"/>
        <v/>
      </c>
      <c r="CB23" t="str">
        <f t="shared" si="8"/>
        <v/>
      </c>
      <c r="CE23" t="str">
        <f t="shared" si="9"/>
        <v/>
      </c>
      <c r="CH23" t="str">
        <f t="shared" si="10"/>
        <v/>
      </c>
      <c r="CK23" t="str">
        <f t="shared" si="11"/>
        <v/>
      </c>
      <c r="CN23" t="str">
        <f t="shared" si="12"/>
        <v/>
      </c>
      <c r="CQ23" t="str">
        <f t="shared" si="13"/>
        <v/>
      </c>
      <c r="CT23" t="str">
        <f t="shared" si="14"/>
        <v/>
      </c>
      <c r="CW23" t="str">
        <f t="shared" si="15"/>
        <v/>
      </c>
      <c r="CZ23" t="str">
        <f t="shared" si="16"/>
        <v xml:space="preserve">INSERT INTO SC_SystemeProduits(RefDimension,NomSysteme,typePresta,ligne,Quantite,formule,cte1,DateModif) values (16,'TCFV','MATIERE',129,1,null,null,now());
</v>
      </c>
      <c r="DC23" t="str">
        <f t="shared" si="17"/>
        <v/>
      </c>
      <c r="DF23" t="str">
        <f t="shared" si="18"/>
        <v/>
      </c>
    </row>
    <row r="24" spans="1:110" x14ac:dyDescent="0.25">
      <c r="A24" s="67">
        <f>IF(B24="MATIERE",VLOOKUP($C24,MATIERE!$B$2:$K$601,10,0),IF(B24="MOA",VLOOKUP($C24,ATELIER!$B$2:$K$291,10,0),IF(B24="MOC",VLOOKUP($C24,CHANTIER!$B$2:$K$291,10,0),IF(B24="MP",VLOOKUP($C24,MINIPELLE!$B$2:$K$291,10,0),""))))</f>
        <v>130</v>
      </c>
      <c r="B24" t="s">
        <v>295</v>
      </c>
      <c r="C24" t="s">
        <v>270</v>
      </c>
      <c r="D24" t="s">
        <v>8</v>
      </c>
      <c r="BA24">
        <v>1</v>
      </c>
      <c r="BG24" t="str">
        <f t="shared" si="1"/>
        <v/>
      </c>
      <c r="BJ24" t="str">
        <f t="shared" si="2"/>
        <v/>
      </c>
      <c r="BM24" t="str">
        <f t="shared" si="3"/>
        <v/>
      </c>
      <c r="BP24" t="str">
        <f t="shared" si="4"/>
        <v/>
      </c>
      <c r="BS24" t="str">
        <f t="shared" si="5"/>
        <v/>
      </c>
      <c r="BV24" t="str">
        <f t="shared" si="6"/>
        <v/>
      </c>
      <c r="BY24" t="str">
        <f t="shared" si="7"/>
        <v/>
      </c>
      <c r="CB24" t="str">
        <f t="shared" si="8"/>
        <v/>
      </c>
      <c r="CE24" t="str">
        <f t="shared" si="9"/>
        <v/>
      </c>
      <c r="CH24" t="str">
        <f t="shared" si="10"/>
        <v/>
      </c>
      <c r="CK24" t="str">
        <f t="shared" si="11"/>
        <v/>
      </c>
      <c r="CN24" t="str">
        <f t="shared" si="12"/>
        <v/>
      </c>
      <c r="CQ24" t="str">
        <f t="shared" si="13"/>
        <v/>
      </c>
      <c r="CT24" t="str">
        <f t="shared" si="14"/>
        <v/>
      </c>
      <c r="CW24" t="str">
        <f t="shared" si="15"/>
        <v/>
      </c>
      <c r="CZ24" t="str">
        <f t="shared" si="16"/>
        <v/>
      </c>
      <c r="DC24" t="str">
        <f t="shared" si="17"/>
        <v xml:space="preserve">INSERT INTO SC_SystemeProduits(RefDimension,NomSysteme,typePresta,ligne,Quantite,formule,cte1,DateModif) values (17,'TCFV','MATIERE',130,1,null,null,now());
</v>
      </c>
      <c r="DF24" t="str">
        <f t="shared" si="18"/>
        <v/>
      </c>
    </row>
    <row r="25" spans="1:110" x14ac:dyDescent="0.25">
      <c r="A25" s="67">
        <f>IF(B25="MATIERE",VLOOKUP($C25,MATIERE!$B$2:$K$601,10,0),IF(B25="MOA",VLOOKUP($C25,ATELIER!$B$2:$K$291,10,0),IF(B25="MOC",VLOOKUP($C25,CHANTIER!$B$2:$K$291,10,0),IF(B25="MP",VLOOKUP($C25,MINIPELLE!$B$2:$K$291,10,0),""))))</f>
        <v>131</v>
      </c>
      <c r="B25" t="s">
        <v>295</v>
      </c>
      <c r="C25" t="s">
        <v>271</v>
      </c>
      <c r="D25" t="s">
        <v>8</v>
      </c>
      <c r="BD25">
        <v>1</v>
      </c>
      <c r="BG25" t="str">
        <f t="shared" si="1"/>
        <v/>
      </c>
      <c r="BJ25" t="str">
        <f t="shared" si="2"/>
        <v/>
      </c>
      <c r="BM25" t="str">
        <f t="shared" si="3"/>
        <v/>
      </c>
      <c r="BP25" t="str">
        <f t="shared" si="4"/>
        <v/>
      </c>
      <c r="BS25" t="str">
        <f t="shared" si="5"/>
        <v/>
      </c>
      <c r="BV25" t="str">
        <f t="shared" si="6"/>
        <v/>
      </c>
      <c r="BY25" t="str">
        <f t="shared" si="7"/>
        <v/>
      </c>
      <c r="CB25" t="str">
        <f t="shared" si="8"/>
        <v/>
      </c>
      <c r="CE25" t="str">
        <f t="shared" si="9"/>
        <v/>
      </c>
      <c r="CH25" t="str">
        <f t="shared" si="10"/>
        <v/>
      </c>
      <c r="CK25" t="str">
        <f t="shared" si="11"/>
        <v/>
      </c>
      <c r="CN25" t="str">
        <f t="shared" si="12"/>
        <v/>
      </c>
      <c r="CQ25" t="str">
        <f t="shared" si="13"/>
        <v/>
      </c>
      <c r="CT25" t="str">
        <f t="shared" si="14"/>
        <v/>
      </c>
      <c r="CW25" t="str">
        <f t="shared" si="15"/>
        <v/>
      </c>
      <c r="CZ25" t="str">
        <f t="shared" si="16"/>
        <v/>
      </c>
      <c r="DC25" t="str">
        <f t="shared" si="17"/>
        <v/>
      </c>
      <c r="DF25" t="str">
        <f t="shared" si="18"/>
        <v xml:space="preserve">INSERT INTO SC_SystemeProduits(RefDimension,NomSysteme,typePresta,ligne,Quantite,formule,cte1,DateModif) values (18,'TCFV','MATIERE',131,1,null,null,now());
</v>
      </c>
    </row>
    <row r="26" spans="1:110" x14ac:dyDescent="0.25">
      <c r="A26" s="67">
        <f>IF(B26="MATIERE",VLOOKUP($C26,MATIERE!$B$2:$K$601,10,0),IF(B26="MOA",VLOOKUP($C26,ATELIER!$B$2:$K$291,10,0),IF(B26="MOC",VLOOKUP($C26,CHANTIER!$B$2:$K$291,10,0),IF(B26="MP",VLOOKUP($C26,MINIPELLE!$B$2:$K$291,10,0),""))))</f>
        <v>360</v>
      </c>
      <c r="B26" t="s">
        <v>295</v>
      </c>
      <c r="C26" t="s">
        <v>273</v>
      </c>
      <c r="D26" t="s">
        <v>42</v>
      </c>
      <c r="E26">
        <v>2.5</v>
      </c>
      <c r="F26" s="14" t="s">
        <v>673</v>
      </c>
      <c r="G26" s="14" t="s">
        <v>674</v>
      </c>
      <c r="H26">
        <v>3</v>
      </c>
      <c r="I26" s="14" t="s">
        <v>673</v>
      </c>
      <c r="J26" s="14" t="s">
        <v>674</v>
      </c>
      <c r="K26">
        <v>4</v>
      </c>
      <c r="L26" s="14" t="s">
        <v>673</v>
      </c>
      <c r="M26" s="14" t="s">
        <v>674</v>
      </c>
      <c r="N26">
        <v>4</v>
      </c>
      <c r="O26" s="14" t="s">
        <v>673</v>
      </c>
      <c r="P26" s="14" t="s">
        <v>674</v>
      </c>
      <c r="Q26">
        <v>4</v>
      </c>
      <c r="R26" s="14" t="s">
        <v>673</v>
      </c>
      <c r="S26" s="14" t="s">
        <v>674</v>
      </c>
      <c r="T26">
        <v>4</v>
      </c>
      <c r="U26" s="14" t="s">
        <v>673</v>
      </c>
      <c r="V26" s="14" t="s">
        <v>674</v>
      </c>
      <c r="W26">
        <v>4</v>
      </c>
      <c r="X26" s="14" t="s">
        <v>673</v>
      </c>
      <c r="Y26" s="14" t="s">
        <v>674</v>
      </c>
      <c r="Z26">
        <v>4.5</v>
      </c>
      <c r="AA26" s="14" t="s">
        <v>673</v>
      </c>
      <c r="AB26" s="14" t="s">
        <v>674</v>
      </c>
      <c r="AC26">
        <v>5</v>
      </c>
      <c r="AD26" s="14" t="s">
        <v>673</v>
      </c>
      <c r="AE26" s="14" t="s">
        <v>674</v>
      </c>
      <c r="AF26">
        <v>6</v>
      </c>
      <c r="AG26" s="14" t="s">
        <v>673</v>
      </c>
      <c r="AH26" s="14" t="s">
        <v>674</v>
      </c>
      <c r="AI26">
        <v>8</v>
      </c>
      <c r="AJ26" s="14" t="s">
        <v>673</v>
      </c>
      <c r="AK26" s="14" t="s">
        <v>674</v>
      </c>
      <c r="AL26">
        <v>8</v>
      </c>
      <c r="AM26" s="14" t="s">
        <v>673</v>
      </c>
      <c r="AN26" s="14" t="s">
        <v>674</v>
      </c>
      <c r="AO26">
        <v>7</v>
      </c>
      <c r="AP26" s="14" t="s">
        <v>673</v>
      </c>
      <c r="AQ26" s="14" t="s">
        <v>674</v>
      </c>
      <c r="AR26">
        <v>8</v>
      </c>
      <c r="AS26" s="14" t="s">
        <v>673</v>
      </c>
      <c r="AT26" s="14" t="s">
        <v>674</v>
      </c>
      <c r="AU26">
        <v>8</v>
      </c>
      <c r="AV26" s="14" t="s">
        <v>673</v>
      </c>
      <c r="AW26" s="14" t="s">
        <v>674</v>
      </c>
      <c r="AX26">
        <v>9</v>
      </c>
      <c r="AY26" s="14" t="s">
        <v>673</v>
      </c>
      <c r="AZ26" s="14" t="s">
        <v>674</v>
      </c>
      <c r="BA26">
        <v>10</v>
      </c>
      <c r="BB26" s="14" t="s">
        <v>673</v>
      </c>
      <c r="BC26" s="14" t="s">
        <v>674</v>
      </c>
      <c r="BD26">
        <v>8</v>
      </c>
      <c r="BE26" s="14" t="s">
        <v>673</v>
      </c>
      <c r="BF26" s="14" t="s">
        <v>674</v>
      </c>
      <c r="BG26" t="str">
        <f t="shared" si="1"/>
        <v xml:space="preserve">INSERT INTO SC_SystemeProduits(RefDimension,NomSysteme,typePresta,ligne,Quantite,formule,cte1,DateModif) values (1,'TCFV','MATIERE',360,null,'CTE1*1','LARGEUR',now());
</v>
      </c>
      <c r="BJ26" t="str">
        <f t="shared" si="2"/>
        <v xml:space="preserve">INSERT INTO SC_SystemeProduits(RefDimension,NomSysteme,typePresta,ligne,Quantite,formule,cte1,DateModif) values (2,'TCFV','MATIERE',360,null,'CTE1*1','LARGEUR',now());
</v>
      </c>
      <c r="BM26" t="str">
        <f t="shared" si="3"/>
        <v xml:space="preserve">INSERT INTO SC_SystemeProduits(RefDimension,NomSysteme,typePresta,ligne,Quantite,formule,cte1,DateModif) values (3,'TCFV','MATIERE',360,null,'CTE1*1','LARGEUR',now());
</v>
      </c>
      <c r="BP26" t="str">
        <f t="shared" si="4"/>
        <v xml:space="preserve">INSERT INTO SC_SystemeProduits(RefDimension,NomSysteme,typePresta,ligne,Quantite,formule,cte1,DateModif) values (4,'TCFV','MATIERE',360,null,'CTE1*1','LARGEUR',now());
</v>
      </c>
      <c r="BS26" t="str">
        <f t="shared" si="5"/>
        <v xml:space="preserve">INSERT INTO SC_SystemeProduits(RefDimension,NomSysteme,typePresta,ligne,Quantite,formule,cte1,DateModif) values (5,'TCFV','MATIERE',360,null,'CTE1*1','LARGEUR',now());
</v>
      </c>
      <c r="BV26" t="str">
        <f t="shared" si="6"/>
        <v xml:space="preserve">INSERT INTO SC_SystemeProduits(RefDimension,NomSysteme,typePresta,ligne,Quantite,formule,cte1,DateModif) values (6,'TCFV','MATIERE',360,null,'CTE1*1','LARGEUR',now());
</v>
      </c>
      <c r="BY26" t="str">
        <f t="shared" si="7"/>
        <v xml:space="preserve">INSERT INTO SC_SystemeProduits(RefDimension,NomSysteme,typePresta,ligne,Quantite,formule,cte1,DateModif) values (7,'TCFV','MATIERE',360,null,'CTE1*1','LARGEUR',now());
</v>
      </c>
      <c r="CB26" t="str">
        <f t="shared" si="8"/>
        <v xml:space="preserve">INSERT INTO SC_SystemeProduits(RefDimension,NomSysteme,typePresta,ligne,Quantite,formule,cte1,DateModif) values (8,'TCFV','MATIERE',360,null,'CTE1*1','LARGEUR',now());
</v>
      </c>
      <c r="CE26" t="str">
        <f t="shared" si="9"/>
        <v xml:space="preserve">INSERT INTO SC_SystemeProduits(RefDimension,NomSysteme,typePresta,ligne,Quantite,formule,cte1,DateModif) values (9,'TCFV','MATIERE',360,null,'CTE1*1','LARGEUR',now());
</v>
      </c>
      <c r="CH26" t="str">
        <f t="shared" si="10"/>
        <v xml:space="preserve">INSERT INTO SC_SystemeProduits(RefDimension,NomSysteme,typePresta,ligne,Quantite,formule,cte1,DateModif) values (10,'TCFV','MATIERE',360,null,'CTE1*1','LARGEUR',now());
</v>
      </c>
      <c r="CK26" t="str">
        <f t="shared" si="11"/>
        <v xml:space="preserve">INSERT INTO SC_SystemeProduits(RefDimension,NomSysteme,typePresta,ligne,Quantite,formule,cte1,DateModif) values (11,'TCFV','MATIERE',360,null,'CTE1*1','LARGEUR',now());
</v>
      </c>
      <c r="CN26" t="str">
        <f t="shared" si="12"/>
        <v xml:space="preserve">INSERT INTO SC_SystemeProduits(RefDimension,NomSysteme,typePresta,ligne,Quantite,formule,cte1,DateModif) values (12,'TCFV','MATIERE',360,null,'CTE1*1','LARGEUR',now());
</v>
      </c>
      <c r="CQ26" t="str">
        <f t="shared" si="13"/>
        <v xml:space="preserve">INSERT INTO SC_SystemeProduits(RefDimension,NomSysteme,typePresta,ligne,Quantite,formule,cte1,DateModif) values (13,'TCFV','MATIERE',360,null,'CTE1*1','LARGEUR',now());
</v>
      </c>
      <c r="CT26" t="str">
        <f t="shared" si="14"/>
        <v xml:space="preserve">INSERT INTO SC_SystemeProduits(RefDimension,NomSysteme,typePresta,ligne,Quantite,formule,cte1,DateModif) values (14,'TCFV','MATIERE',360,null,'CTE1*1','LARGEUR',now());
</v>
      </c>
      <c r="CW26" t="str">
        <f t="shared" si="15"/>
        <v xml:space="preserve">INSERT INTO SC_SystemeProduits(RefDimension,NomSysteme,typePresta,ligne,Quantite,formule,cte1,DateModif) values (15,'TCFV','MATIERE',360,null,'CTE1*1','LARGEUR',now());
</v>
      </c>
      <c r="CZ26" t="str">
        <f t="shared" si="16"/>
        <v xml:space="preserve">INSERT INTO SC_SystemeProduits(RefDimension,NomSysteme,typePresta,ligne,Quantite,formule,cte1,DateModif) values (16,'TCFV','MATIERE',360,null,'CTE1*1','LARGEUR',now());
</v>
      </c>
      <c r="DC26" t="str">
        <f t="shared" si="17"/>
        <v xml:space="preserve">INSERT INTO SC_SystemeProduits(RefDimension,NomSysteme,typePresta,ligne,Quantite,formule,cte1,DateModif) values (17,'TCFV','MATIERE',360,null,'CTE1*1','LARGEUR',now());
</v>
      </c>
      <c r="DF26" t="str">
        <f t="shared" si="18"/>
        <v xml:space="preserve">INSERT INTO SC_SystemeProduits(RefDimension,NomSysteme,typePresta,ligne,Quantite,formule,cte1,DateModif) values (18,'TCFV','MATIERE',360,null,'CTE1*1','LARGEUR',now());
</v>
      </c>
    </row>
    <row r="27" spans="1:110" x14ac:dyDescent="0.25">
      <c r="A27" s="67">
        <f>IF(B27="MATIERE",VLOOKUP($C27,MATIERE!$B$2:$K$601,10,0),IF(B27="MOA",VLOOKUP($C27,ATELIER!$B$2:$K$291,10,0),IF(B27="MOC",VLOOKUP($C27,CHANTIER!$B$2:$K$291,10,0),IF(B27="MP",VLOOKUP($C27,MINIPELLE!$B$2:$K$291,10,0),""))))</f>
        <v>85</v>
      </c>
      <c r="B27" t="s">
        <v>295</v>
      </c>
      <c r="C27" t="s">
        <v>276</v>
      </c>
      <c r="D27" t="s">
        <v>8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(1,'TCFV','MATIERE',85,2,null,null,now());
</v>
      </c>
      <c r="BJ27" t="str">
        <f t="shared" si="2"/>
        <v xml:space="preserve">INSERT INTO SC_SystemeProduits(RefDimension,NomSysteme,typePresta,ligne,Quantite,formule,cte1,DateModif) values (2,'TCFV','MATIERE',85,2,null,null,now());
</v>
      </c>
      <c r="BM27" t="str">
        <f t="shared" si="3"/>
        <v xml:space="preserve">INSERT INTO SC_SystemeProduits(RefDimension,NomSysteme,typePresta,ligne,Quantite,formule,cte1,DateModif) values (3,'TCFV','MATIERE',85,2,null,null,now());
</v>
      </c>
      <c r="BP27" t="str">
        <f t="shared" si="4"/>
        <v xml:space="preserve">INSERT INTO SC_SystemeProduits(RefDimension,NomSysteme,typePresta,ligne,Quantite,formule,cte1,DateModif) values (4,'TCFV','MATIERE',85,2,null,null,now());
</v>
      </c>
      <c r="BS27" t="str">
        <f t="shared" si="5"/>
        <v xml:space="preserve">INSERT INTO SC_SystemeProduits(RefDimension,NomSysteme,typePresta,ligne,Quantite,formule,cte1,DateModif) values (5,'TCFV','MATIERE',85,2,null,null,now());
</v>
      </c>
      <c r="BV27" t="str">
        <f t="shared" si="6"/>
        <v xml:space="preserve">INSERT INTO SC_SystemeProduits(RefDimension,NomSysteme,typePresta,ligne,Quantite,formule,cte1,DateModif) values (6,'TCFV','MATIERE',85,2,null,null,now());
</v>
      </c>
      <c r="BY27" t="str">
        <f t="shared" si="7"/>
        <v xml:space="preserve">INSERT INTO SC_SystemeProduits(RefDimension,NomSysteme,typePresta,ligne,Quantite,formule,cte1,DateModif) values (7,'TCFV','MATIERE',85,2,null,null,now());
</v>
      </c>
      <c r="CB27" t="str">
        <f t="shared" si="8"/>
        <v xml:space="preserve">INSERT INTO SC_SystemeProduits(RefDimension,NomSysteme,typePresta,ligne,Quantite,formule,cte1,DateModif) values (8,'TCFV','MATIERE',85,2,null,null,now());
</v>
      </c>
      <c r="CE27" t="str">
        <f t="shared" si="9"/>
        <v xml:space="preserve">INSERT INTO SC_SystemeProduits(RefDimension,NomSysteme,typePresta,ligne,Quantite,formule,cte1,DateModif) values (9,'TCFV','MATIERE',85,2,null,null,now());
</v>
      </c>
      <c r="CH27" t="str">
        <f t="shared" si="10"/>
        <v xml:space="preserve">INSERT INTO SC_SystemeProduits(RefDimension,NomSysteme,typePresta,ligne,Quantite,formule,cte1,DateModif) values (10,'TCFV','MATIERE',85,2,null,null,now());
</v>
      </c>
      <c r="CK27" t="str">
        <f t="shared" si="11"/>
        <v xml:space="preserve">INSERT INTO SC_SystemeProduits(RefDimension,NomSysteme,typePresta,ligne,Quantite,formule,cte1,DateModif) values (11,'TCFV','MATIERE',85,2,null,null,now());
</v>
      </c>
      <c r="CN27" t="str">
        <f t="shared" si="12"/>
        <v xml:space="preserve">INSERT INTO SC_SystemeProduits(RefDimension,NomSysteme,typePresta,ligne,Quantite,formule,cte1,DateModif) values (12,'TCFV','MATIERE',85,2,null,null,now());
</v>
      </c>
      <c r="CQ27" t="str">
        <f t="shared" si="13"/>
        <v xml:space="preserve">INSERT INTO SC_SystemeProduits(RefDimension,NomSysteme,typePresta,ligne,Quantite,formule,cte1,DateModif) values (13,'TCFV','MATIERE',85,2,null,null,now());
</v>
      </c>
      <c r="CT27" t="str">
        <f t="shared" si="14"/>
        <v xml:space="preserve">INSERT INTO SC_SystemeProduits(RefDimension,NomSysteme,typePresta,ligne,Quantite,formule,cte1,DateModif) values (14,'TCFV','MATIERE',85,2,null,null,now());
</v>
      </c>
      <c r="CW27" t="str">
        <f t="shared" si="15"/>
        <v xml:space="preserve">INSERT INTO SC_SystemeProduits(RefDimension,NomSysteme,typePresta,ligne,Quantite,formule,cte1,DateModif) values (15,'TCFV','MATIERE',85,2,null,null,now());
</v>
      </c>
      <c r="CZ27" t="str">
        <f t="shared" si="16"/>
        <v xml:space="preserve">INSERT INTO SC_SystemeProduits(RefDimension,NomSysteme,typePresta,ligne,Quantite,formule,cte1,DateModif) values (16,'TCFV','MATIERE',85,2,null,null,now());
</v>
      </c>
      <c r="DC27" t="str">
        <f t="shared" si="17"/>
        <v xml:space="preserve">INSERT INTO SC_SystemeProduits(RefDimension,NomSysteme,typePresta,ligne,Quantite,formule,cte1,DateModif) values (17,'TCFV','MATIERE',85,2,null,null,now());
</v>
      </c>
      <c r="DF27" t="str">
        <f t="shared" si="18"/>
        <v xml:space="preserve">INSERT INTO SC_SystemeProduits(RefDimension,NomSysteme,typePresta,ligne,Quantite,formule,cte1,DateModif) values (18,'TCFV','MATIERE',85,2,null,null,now());
</v>
      </c>
    </row>
    <row r="28" spans="1:110" x14ac:dyDescent="0.25">
      <c r="A28" s="67">
        <f>IF(B28="MATIERE",VLOOKUP($C28,MATIERE!$B$2:$K$601,10,0),IF(B28="MOA",VLOOKUP($C28,ATELIER!$B$2:$K$291,10,0),IF(B28="MOC",VLOOKUP($C28,CHANTIER!$B$2:$K$291,10,0),IF(B28="MP",VLOOKUP($C28,MINIPELLE!$B$2:$K$291,10,0),""))))</f>
        <v>374</v>
      </c>
      <c r="B28" t="s">
        <v>295</v>
      </c>
      <c r="C28" t="s">
        <v>277</v>
      </c>
      <c r="D28" t="s">
        <v>8</v>
      </c>
      <c r="E28">
        <v>0.36000000000000004</v>
      </c>
      <c r="F28" s="14" t="s">
        <v>716</v>
      </c>
      <c r="G28" s="14" t="s">
        <v>715</v>
      </c>
      <c r="H28">
        <v>0.36000000000000004</v>
      </c>
      <c r="I28" s="14" t="s">
        <v>716</v>
      </c>
      <c r="J28" s="14" t="s">
        <v>715</v>
      </c>
      <c r="K28">
        <v>0.36000000000000004</v>
      </c>
      <c r="L28" s="14" t="s">
        <v>716</v>
      </c>
      <c r="M28" s="14" t="s">
        <v>715</v>
      </c>
      <c r="N28">
        <v>0.36000000000000004</v>
      </c>
      <c r="O28" s="14" t="s">
        <v>716</v>
      </c>
      <c r="P28" s="14" t="s">
        <v>715</v>
      </c>
      <c r="Q28">
        <v>0.36000000000000004</v>
      </c>
      <c r="R28" s="14" t="s">
        <v>716</v>
      </c>
      <c r="S28" s="14" t="s">
        <v>715</v>
      </c>
      <c r="T28">
        <v>0.36000000000000004</v>
      </c>
      <c r="U28" s="14" t="s">
        <v>716</v>
      </c>
      <c r="V28" s="14" t="s">
        <v>715</v>
      </c>
      <c r="W28">
        <v>0.36000000000000004</v>
      </c>
      <c r="X28" s="14" t="s">
        <v>716</v>
      </c>
      <c r="Y28" s="14" t="s">
        <v>715</v>
      </c>
      <c r="Z28">
        <v>0.36000000000000004</v>
      </c>
      <c r="AA28" s="14" t="s">
        <v>716</v>
      </c>
      <c r="AB28" s="14" t="s">
        <v>715</v>
      </c>
      <c r="AC28">
        <v>0.36000000000000004</v>
      </c>
      <c r="AD28" s="14" t="s">
        <v>716</v>
      </c>
      <c r="AE28" s="14" t="s">
        <v>715</v>
      </c>
      <c r="AF28">
        <v>0.36000000000000004</v>
      </c>
      <c r="AG28" s="14" t="s">
        <v>716</v>
      </c>
      <c r="AH28" s="14" t="s">
        <v>715</v>
      </c>
      <c r="AI28">
        <v>0.36000000000000004</v>
      </c>
      <c r="AJ28" s="14" t="s">
        <v>716</v>
      </c>
      <c r="AK28" s="14" t="s">
        <v>715</v>
      </c>
      <c r="AL28">
        <v>0.36000000000000004</v>
      </c>
      <c r="AM28" s="14" t="s">
        <v>716</v>
      </c>
      <c r="AN28" s="14" t="s">
        <v>715</v>
      </c>
      <c r="AO28">
        <v>0.36000000000000004</v>
      </c>
      <c r="AP28" s="14" t="s">
        <v>716</v>
      </c>
      <c r="AQ28" s="14" t="s">
        <v>715</v>
      </c>
      <c r="AR28">
        <v>0.36000000000000004</v>
      </c>
      <c r="AS28" s="14" t="s">
        <v>716</v>
      </c>
      <c r="AT28" s="14" t="s">
        <v>715</v>
      </c>
      <c r="AU28">
        <v>0.36000000000000004</v>
      </c>
      <c r="AV28" s="14" t="s">
        <v>716</v>
      </c>
      <c r="AW28" s="14" t="s">
        <v>715</v>
      </c>
      <c r="AX28">
        <v>0.36000000000000004</v>
      </c>
      <c r="AY28" s="14" t="s">
        <v>716</v>
      </c>
      <c r="AZ28" s="14" t="s">
        <v>715</v>
      </c>
      <c r="BA28">
        <v>0.36000000000000004</v>
      </c>
      <c r="BB28" s="14" t="s">
        <v>716</v>
      </c>
      <c r="BC28" s="14" t="s">
        <v>715</v>
      </c>
      <c r="BD28">
        <v>0.36000000000000004</v>
      </c>
      <c r="BE28" s="14" t="s">
        <v>716</v>
      </c>
      <c r="BF28" s="14" t="s">
        <v>715</v>
      </c>
      <c r="BG28" t="str">
        <f t="shared" si="1"/>
        <v xml:space="preserve">INSERT INTO SC_SystemeProduits(RefDimension,NomSysteme,typePresta,ligne,Quantite,formule,cte1,DateModif) values (1,'TCFV','MATIERE',374,null,'1.8*0.05*CTE1','SURFACE',now());
</v>
      </c>
      <c r="BJ28" t="str">
        <f t="shared" si="2"/>
        <v xml:space="preserve">INSERT INTO SC_SystemeProduits(RefDimension,NomSysteme,typePresta,ligne,Quantite,formule,cte1,DateModif) values (2,'TCFV','MATIERE',374,null,'1.8*0.05*CTE1','SURFACE',now());
</v>
      </c>
      <c r="BM28" t="str">
        <f t="shared" si="3"/>
        <v xml:space="preserve">INSERT INTO SC_SystemeProduits(RefDimension,NomSysteme,typePresta,ligne,Quantite,formule,cte1,DateModif) values (3,'TCFV','MATIERE',374,null,'1.8*0.05*CTE1','SURFACE',now());
</v>
      </c>
      <c r="BP28" t="str">
        <f t="shared" si="4"/>
        <v xml:space="preserve">INSERT INTO SC_SystemeProduits(RefDimension,NomSysteme,typePresta,ligne,Quantite,formule,cte1,DateModif) values (4,'TCFV','MATIERE',374,null,'1.8*0.05*CTE1','SURFACE',now());
</v>
      </c>
      <c r="BS28" t="str">
        <f t="shared" si="5"/>
        <v xml:space="preserve">INSERT INTO SC_SystemeProduits(RefDimension,NomSysteme,typePresta,ligne,Quantite,formule,cte1,DateModif) values (5,'TCFV','MATIERE',374,null,'1.8*0.05*CTE1','SURFACE',now());
</v>
      </c>
      <c r="BV28" t="str">
        <f t="shared" si="6"/>
        <v xml:space="preserve">INSERT INTO SC_SystemeProduits(RefDimension,NomSysteme,typePresta,ligne,Quantite,formule,cte1,DateModif) values (6,'TCFV','MATIERE',374,null,'1.8*0.05*CTE1','SURFACE',now());
</v>
      </c>
      <c r="BY28" t="str">
        <f t="shared" si="7"/>
        <v xml:space="preserve">INSERT INTO SC_SystemeProduits(RefDimension,NomSysteme,typePresta,ligne,Quantite,formule,cte1,DateModif) values (7,'TCFV','MATIERE',374,null,'1.8*0.05*CTE1','SURFACE',now());
</v>
      </c>
      <c r="CB28" t="str">
        <f t="shared" si="8"/>
        <v xml:space="preserve">INSERT INTO SC_SystemeProduits(RefDimension,NomSysteme,typePresta,ligne,Quantite,formule,cte1,DateModif) values (8,'TCFV','MATIERE',374,null,'1.8*0.05*CTE1','SURFACE',now());
</v>
      </c>
      <c r="CE28" t="str">
        <f t="shared" si="9"/>
        <v xml:space="preserve">INSERT INTO SC_SystemeProduits(RefDimension,NomSysteme,typePresta,ligne,Quantite,formule,cte1,DateModif) values (9,'TCFV','MATIERE',374,null,'1.8*0.05*CTE1','SURFACE',now());
</v>
      </c>
      <c r="CH28" t="str">
        <f t="shared" si="10"/>
        <v xml:space="preserve">INSERT INTO SC_SystemeProduits(RefDimension,NomSysteme,typePresta,ligne,Quantite,formule,cte1,DateModif) values (10,'TCFV','MATIERE',374,null,'1.8*0.05*CTE1','SURFACE',now());
</v>
      </c>
      <c r="CK28" t="str">
        <f t="shared" si="11"/>
        <v xml:space="preserve">INSERT INTO SC_SystemeProduits(RefDimension,NomSysteme,typePresta,ligne,Quantite,formule,cte1,DateModif) values (11,'TCFV','MATIERE',374,null,'1.8*0.05*CTE1','SURFACE',now());
</v>
      </c>
      <c r="CN28" t="str">
        <f t="shared" si="12"/>
        <v xml:space="preserve">INSERT INTO SC_SystemeProduits(RefDimension,NomSysteme,typePresta,ligne,Quantite,formule,cte1,DateModif) values (12,'TCFV','MATIERE',374,null,'1.8*0.05*CTE1','SURFACE',now());
</v>
      </c>
      <c r="CQ28" t="str">
        <f t="shared" si="13"/>
        <v xml:space="preserve">INSERT INTO SC_SystemeProduits(RefDimension,NomSysteme,typePresta,ligne,Quantite,formule,cte1,DateModif) values (13,'TCFV','MATIERE',374,null,'1.8*0.05*CTE1','SURFACE',now());
</v>
      </c>
      <c r="CT28" t="str">
        <f t="shared" si="14"/>
        <v xml:space="preserve">INSERT INTO SC_SystemeProduits(RefDimension,NomSysteme,typePresta,ligne,Quantite,formule,cte1,DateModif) values (14,'TCFV','MATIERE',374,null,'1.8*0.05*CTE1','SURFACE',now());
</v>
      </c>
      <c r="CW28" t="str">
        <f t="shared" si="15"/>
        <v xml:space="preserve">INSERT INTO SC_SystemeProduits(RefDimension,NomSysteme,typePresta,ligne,Quantite,formule,cte1,DateModif) values (15,'TCFV','MATIERE',374,null,'1.8*0.05*CTE1','SURFACE',now());
</v>
      </c>
      <c r="CZ28" t="str">
        <f t="shared" si="16"/>
        <v xml:space="preserve">INSERT INTO SC_SystemeProduits(RefDimension,NomSysteme,typePresta,ligne,Quantite,formule,cte1,DateModif) values (16,'TCFV','MATIERE',374,null,'1.8*0.05*CTE1','SURFACE',now());
</v>
      </c>
      <c r="DC28" t="str">
        <f t="shared" si="17"/>
        <v xml:space="preserve">INSERT INTO SC_SystemeProduits(RefDimension,NomSysteme,typePresta,ligne,Quantite,formule,cte1,DateModif) values (17,'TCFV','MATIERE',374,null,'1.8*0.05*CTE1','SURFACE',now());
</v>
      </c>
      <c r="DF28" t="str">
        <f t="shared" si="18"/>
        <v xml:space="preserve">INSERT INTO SC_SystemeProduits(RefDimension,NomSysteme,typePresta,ligne,Quantite,formule,cte1,DateModif) values (18,'TCFV','MATIERE',374,null,'1.8*0.05*CTE1','SURFACE',now());
</v>
      </c>
    </row>
    <row r="29" spans="1:110" x14ac:dyDescent="0.25">
      <c r="A29" s="67" t="e">
        <f>IF(B29="MATIERE",VLOOKUP($C29,MATIERE!$B$2:$K$601,10,0),IF(B29="MOA",VLOOKUP($C29,ATELIER!$B$2:$K$291,10,0),IF(B29="MOC",VLOOKUP($C29,CHANTIER!$B$2:$K$291,10,0),IF(B29="MP",VLOOKUP($C29,MINIPELLE!$B$2:$K$291,10,0),""))))</f>
        <v>#N/A</v>
      </c>
      <c r="B29" t="s">
        <v>295</v>
      </c>
      <c r="C29" t="s">
        <v>122</v>
      </c>
      <c r="D29" t="s">
        <v>285</v>
      </c>
      <c r="E29">
        <v>0.5</v>
      </c>
      <c r="H29">
        <v>0.5</v>
      </c>
      <c r="K29">
        <v>0.5</v>
      </c>
      <c r="N29">
        <v>0.5</v>
      </c>
      <c r="Q29">
        <v>0.5</v>
      </c>
      <c r="T29">
        <v>0.5</v>
      </c>
      <c r="W29">
        <v>0.5</v>
      </c>
      <c r="Z29">
        <v>0.5</v>
      </c>
      <c r="AC29">
        <v>0.5</v>
      </c>
      <c r="AF29">
        <v>0.5</v>
      </c>
      <c r="AI29">
        <v>0.5</v>
      </c>
      <c r="AL29">
        <v>0.5</v>
      </c>
      <c r="AO29">
        <v>0.5</v>
      </c>
      <c r="AR29">
        <v>0.5</v>
      </c>
      <c r="AU29">
        <v>0.5</v>
      </c>
      <c r="AX29">
        <v>0.5</v>
      </c>
      <c r="BA29">
        <v>0.5</v>
      </c>
      <c r="BD29">
        <v>0.5</v>
      </c>
      <c r="BG29" t="e">
        <f t="shared" si="1"/>
        <v>#N/A</v>
      </c>
      <c r="BJ29" t="e">
        <f t="shared" si="2"/>
        <v>#N/A</v>
      </c>
      <c r="BM29" t="e">
        <f t="shared" si="3"/>
        <v>#N/A</v>
      </c>
      <c r="BP29" t="e">
        <f t="shared" si="4"/>
        <v>#N/A</v>
      </c>
      <c r="BS29" t="e">
        <f t="shared" si="5"/>
        <v>#N/A</v>
      </c>
      <c r="BV29" t="e">
        <f t="shared" si="6"/>
        <v>#N/A</v>
      </c>
      <c r="BY29" t="e">
        <f t="shared" si="7"/>
        <v>#N/A</v>
      </c>
      <c r="CB29" t="e">
        <f t="shared" si="8"/>
        <v>#N/A</v>
      </c>
      <c r="CE29" t="e">
        <f t="shared" si="9"/>
        <v>#N/A</v>
      </c>
      <c r="CH29" t="e">
        <f t="shared" si="10"/>
        <v>#N/A</v>
      </c>
      <c r="CK29" t="e">
        <f t="shared" si="11"/>
        <v>#N/A</v>
      </c>
      <c r="CN29" t="e">
        <f t="shared" si="12"/>
        <v>#N/A</v>
      </c>
      <c r="CQ29" t="e">
        <f t="shared" si="13"/>
        <v>#N/A</v>
      </c>
      <c r="CT29" t="e">
        <f t="shared" si="14"/>
        <v>#N/A</v>
      </c>
      <c r="CW29" t="e">
        <f t="shared" si="15"/>
        <v>#N/A</v>
      </c>
      <c r="CZ29" t="e">
        <f t="shared" si="16"/>
        <v>#N/A</v>
      </c>
      <c r="DC29" t="e">
        <f t="shared" si="17"/>
        <v>#N/A</v>
      </c>
      <c r="DF29" t="e">
        <f t="shared" si="18"/>
        <v>#N/A</v>
      </c>
    </row>
    <row r="30" spans="1:110" x14ac:dyDescent="0.25">
      <c r="A30" s="67">
        <f>IF(B30="MATIERE",VLOOKUP($C30,MATIERE!$B$2:$K$601,10,0),IF(B30="MOA",VLOOKUP($C30,ATELIER!$B$2:$K$291,10,0),IF(B30="MOC",VLOOKUP($C30,CHANTIER!$B$2:$K$291,10,0),IF(B30="MP",VLOOKUP($C30,MINIPELLE!$B$2:$K$291,10,0),""))))</f>
        <v>6</v>
      </c>
      <c r="B30" t="s">
        <v>295</v>
      </c>
      <c r="C30" s="87" t="s">
        <v>1531</v>
      </c>
      <c r="D30" t="s">
        <v>42</v>
      </c>
      <c r="E30">
        <v>2</v>
      </c>
      <c r="H30">
        <v>2</v>
      </c>
      <c r="K30">
        <v>2</v>
      </c>
      <c r="N30">
        <v>2</v>
      </c>
      <c r="Q30">
        <v>2</v>
      </c>
      <c r="T30">
        <v>2</v>
      </c>
      <c r="W30">
        <v>2</v>
      </c>
      <c r="Z30">
        <v>2</v>
      </c>
      <c r="AC30">
        <v>2</v>
      </c>
      <c r="AF30">
        <v>2</v>
      </c>
      <c r="AI30">
        <v>2</v>
      </c>
      <c r="AL30">
        <v>2</v>
      </c>
      <c r="AO30">
        <v>2</v>
      </c>
      <c r="AR30">
        <v>2</v>
      </c>
      <c r="AU30">
        <v>2</v>
      </c>
      <c r="AX30">
        <v>2</v>
      </c>
      <c r="BA30">
        <v>2</v>
      </c>
      <c r="BD30">
        <v>2</v>
      </c>
      <c r="BG30" t="str">
        <f t="shared" si="1"/>
        <v xml:space="preserve">INSERT INTO SC_SystemeProduits(RefDimension,NomSysteme,typePresta,ligne,Quantite,formule,cte1,DateModif) values (1,'TCFV','MATIERE',6,2,null,null,now());
</v>
      </c>
      <c r="BJ30" t="str">
        <f t="shared" si="2"/>
        <v xml:space="preserve">INSERT INTO SC_SystemeProduits(RefDimension,NomSysteme,typePresta,ligne,Quantite,formule,cte1,DateModif) values (2,'TCFV','MATIERE',6,2,null,null,now());
</v>
      </c>
      <c r="BM30" t="str">
        <f t="shared" si="3"/>
        <v xml:space="preserve">INSERT INTO SC_SystemeProduits(RefDimension,NomSysteme,typePresta,ligne,Quantite,formule,cte1,DateModif) values (3,'TCFV','MATIERE',6,2,null,null,now());
</v>
      </c>
      <c r="BP30" t="str">
        <f t="shared" si="4"/>
        <v xml:space="preserve">INSERT INTO SC_SystemeProduits(RefDimension,NomSysteme,typePresta,ligne,Quantite,formule,cte1,DateModif) values (4,'TCFV','MATIERE',6,2,null,null,now());
</v>
      </c>
      <c r="BS30" t="str">
        <f t="shared" si="5"/>
        <v xml:space="preserve">INSERT INTO SC_SystemeProduits(RefDimension,NomSysteme,typePresta,ligne,Quantite,formule,cte1,DateModif) values (5,'TCFV','MATIERE',6,2,null,null,now());
</v>
      </c>
      <c r="BV30" t="str">
        <f t="shared" si="6"/>
        <v xml:space="preserve">INSERT INTO SC_SystemeProduits(RefDimension,NomSysteme,typePresta,ligne,Quantite,formule,cte1,DateModif) values (6,'TCFV','MATIERE',6,2,null,null,now());
</v>
      </c>
      <c r="BY30" t="str">
        <f t="shared" si="7"/>
        <v xml:space="preserve">INSERT INTO SC_SystemeProduits(RefDimension,NomSysteme,typePresta,ligne,Quantite,formule,cte1,DateModif) values (7,'TCFV','MATIERE',6,2,null,null,now());
</v>
      </c>
      <c r="CB30" t="str">
        <f t="shared" si="8"/>
        <v xml:space="preserve">INSERT INTO SC_SystemeProduits(RefDimension,NomSysteme,typePresta,ligne,Quantite,formule,cte1,DateModif) values (8,'TCFV','MATIERE',6,2,null,null,now());
</v>
      </c>
      <c r="CE30" t="str">
        <f t="shared" si="9"/>
        <v xml:space="preserve">INSERT INTO SC_SystemeProduits(RefDimension,NomSysteme,typePresta,ligne,Quantite,formule,cte1,DateModif) values (9,'TCFV','MATIERE',6,2,null,null,now());
</v>
      </c>
      <c r="CH30" t="str">
        <f t="shared" si="10"/>
        <v xml:space="preserve">INSERT INTO SC_SystemeProduits(RefDimension,NomSysteme,typePresta,ligne,Quantite,formule,cte1,DateModif) values (10,'TCFV','MATIERE',6,2,null,null,now());
</v>
      </c>
      <c r="CK30" t="str">
        <f t="shared" si="11"/>
        <v xml:space="preserve">INSERT INTO SC_SystemeProduits(RefDimension,NomSysteme,typePresta,ligne,Quantite,formule,cte1,DateModif) values (11,'TCFV','MATIERE',6,2,null,null,now());
</v>
      </c>
      <c r="CN30" t="str">
        <f t="shared" si="12"/>
        <v xml:space="preserve">INSERT INTO SC_SystemeProduits(RefDimension,NomSysteme,typePresta,ligne,Quantite,formule,cte1,DateModif) values (12,'TCFV','MATIERE',6,2,null,null,now());
</v>
      </c>
      <c r="CQ30" t="str">
        <f t="shared" si="13"/>
        <v xml:space="preserve">INSERT INTO SC_SystemeProduits(RefDimension,NomSysteme,typePresta,ligne,Quantite,formule,cte1,DateModif) values (13,'TCFV','MATIERE',6,2,null,null,now());
</v>
      </c>
      <c r="CT30" t="str">
        <f t="shared" si="14"/>
        <v xml:space="preserve">INSERT INTO SC_SystemeProduits(RefDimension,NomSysteme,typePresta,ligne,Quantite,formule,cte1,DateModif) values (14,'TCFV','MATIERE',6,2,null,null,now());
</v>
      </c>
      <c r="CW30" t="str">
        <f t="shared" si="15"/>
        <v xml:space="preserve">INSERT INTO SC_SystemeProduits(RefDimension,NomSysteme,typePresta,ligne,Quantite,formule,cte1,DateModif) values (15,'TCFV','MATIERE',6,2,null,null,now());
</v>
      </c>
      <c r="CZ30" t="str">
        <f t="shared" si="16"/>
        <v xml:space="preserve">INSERT INTO SC_SystemeProduits(RefDimension,NomSysteme,typePresta,ligne,Quantite,formule,cte1,DateModif) values (16,'TCFV','MATIERE',6,2,null,null,now());
</v>
      </c>
      <c r="DC30" t="str">
        <f t="shared" si="17"/>
        <v xml:space="preserve">INSERT INTO SC_SystemeProduits(RefDimension,NomSysteme,typePresta,ligne,Quantite,formule,cte1,DateModif) values (17,'TCFV','MATIERE',6,2,null,null,now());
</v>
      </c>
      <c r="DF30" t="str">
        <f t="shared" si="18"/>
        <v xml:space="preserve">INSERT INTO SC_SystemeProduits(RefDimension,NomSysteme,typePresta,ligne,Quantite,formule,cte1,DateModif) values (18,'TCFV','MATIERE',6,2,null,null,now());
</v>
      </c>
    </row>
    <row r="31" spans="1:110" x14ac:dyDescent="0.25">
      <c r="A31" s="67">
        <f>IF(B31="MATIERE",VLOOKUP($C31,MATIERE!$B$2:$K$601,10,0),IF(B31="MOA",VLOOKUP($C31,ATELIER!$B$2:$K$291,10,0),IF(B31="MOC",VLOOKUP($C31,CHANTIER!$B$2:$K$291,10,0),IF(B31="MP",VLOOKUP($C31,MINIPELLE!$B$2:$K$291,10,0),""))))</f>
        <v>14</v>
      </c>
      <c r="B31" t="s">
        <v>295</v>
      </c>
      <c r="C31" s="88" t="s">
        <v>308</v>
      </c>
      <c r="D31" t="s">
        <v>8</v>
      </c>
      <c r="E31">
        <v>2</v>
      </c>
      <c r="H31">
        <v>2</v>
      </c>
      <c r="K31">
        <v>2</v>
      </c>
      <c r="N31">
        <v>2</v>
      </c>
      <c r="Q31">
        <v>2</v>
      </c>
      <c r="T31">
        <v>2</v>
      </c>
      <c r="W31">
        <v>2</v>
      </c>
      <c r="Z31">
        <v>2</v>
      </c>
      <c r="AC31">
        <v>2</v>
      </c>
      <c r="AF31">
        <v>2</v>
      </c>
      <c r="AI31">
        <v>2</v>
      </c>
      <c r="AL31">
        <v>2</v>
      </c>
      <c r="AO31">
        <v>2</v>
      </c>
      <c r="AR31">
        <v>2</v>
      </c>
      <c r="AU31">
        <v>2</v>
      </c>
      <c r="AX31">
        <v>2</v>
      </c>
      <c r="BA31">
        <v>2</v>
      </c>
      <c r="BD31">
        <v>2</v>
      </c>
      <c r="BG31" t="str">
        <f t="shared" si="1"/>
        <v xml:space="preserve">INSERT INTO SC_SystemeProduits(RefDimension,NomSysteme,typePresta,ligne,Quantite,formule,cte1,DateModif) values (1,'TCFV','MATIERE',14,2,null,null,now());
</v>
      </c>
      <c r="BJ31" t="str">
        <f t="shared" si="2"/>
        <v xml:space="preserve">INSERT INTO SC_SystemeProduits(RefDimension,NomSysteme,typePresta,ligne,Quantite,formule,cte1,DateModif) values (2,'TCFV','MATIERE',14,2,null,null,now());
</v>
      </c>
      <c r="BM31" t="str">
        <f t="shared" si="3"/>
        <v xml:space="preserve">INSERT INTO SC_SystemeProduits(RefDimension,NomSysteme,typePresta,ligne,Quantite,formule,cte1,DateModif) values (3,'TCFV','MATIERE',14,2,null,null,now());
</v>
      </c>
      <c r="BP31" t="str">
        <f t="shared" si="4"/>
        <v xml:space="preserve">INSERT INTO SC_SystemeProduits(RefDimension,NomSysteme,typePresta,ligne,Quantite,formule,cte1,DateModif) values (4,'TCFV','MATIERE',14,2,null,null,now());
</v>
      </c>
      <c r="BS31" t="str">
        <f t="shared" si="5"/>
        <v xml:space="preserve">INSERT INTO SC_SystemeProduits(RefDimension,NomSysteme,typePresta,ligne,Quantite,formule,cte1,DateModif) values (5,'TCFV','MATIERE',14,2,null,null,now());
</v>
      </c>
      <c r="BV31" t="str">
        <f t="shared" si="6"/>
        <v xml:space="preserve">INSERT INTO SC_SystemeProduits(RefDimension,NomSysteme,typePresta,ligne,Quantite,formule,cte1,DateModif) values (6,'TCFV','MATIERE',14,2,null,null,now());
</v>
      </c>
      <c r="BY31" t="str">
        <f t="shared" si="7"/>
        <v xml:space="preserve">INSERT INTO SC_SystemeProduits(RefDimension,NomSysteme,typePresta,ligne,Quantite,formule,cte1,DateModif) values (7,'TCFV','MATIERE',14,2,null,null,now());
</v>
      </c>
      <c r="CB31" t="str">
        <f t="shared" si="8"/>
        <v xml:space="preserve">INSERT INTO SC_SystemeProduits(RefDimension,NomSysteme,typePresta,ligne,Quantite,formule,cte1,DateModif) values (8,'TCFV','MATIERE',14,2,null,null,now());
</v>
      </c>
      <c r="CE31" t="str">
        <f t="shared" si="9"/>
        <v xml:space="preserve">INSERT INTO SC_SystemeProduits(RefDimension,NomSysteme,typePresta,ligne,Quantite,formule,cte1,DateModif) values (9,'TCFV','MATIERE',14,2,null,null,now());
</v>
      </c>
      <c r="CH31" t="str">
        <f t="shared" si="10"/>
        <v xml:space="preserve">INSERT INTO SC_SystemeProduits(RefDimension,NomSysteme,typePresta,ligne,Quantite,formule,cte1,DateModif) values (10,'TCFV','MATIERE',14,2,null,null,now());
</v>
      </c>
      <c r="CK31" t="str">
        <f t="shared" si="11"/>
        <v xml:space="preserve">INSERT INTO SC_SystemeProduits(RefDimension,NomSysteme,typePresta,ligne,Quantite,formule,cte1,DateModif) values (11,'TCFV','MATIERE',14,2,null,null,now());
</v>
      </c>
      <c r="CN31" t="str">
        <f t="shared" si="12"/>
        <v xml:space="preserve">INSERT INTO SC_SystemeProduits(RefDimension,NomSysteme,typePresta,ligne,Quantite,formule,cte1,DateModif) values (12,'TCFV','MATIERE',14,2,null,null,now());
</v>
      </c>
      <c r="CQ31" t="str">
        <f t="shared" si="13"/>
        <v xml:space="preserve">INSERT INTO SC_SystemeProduits(RefDimension,NomSysteme,typePresta,ligne,Quantite,formule,cte1,DateModif) values (13,'TCFV','MATIERE',14,2,null,null,now());
</v>
      </c>
      <c r="CT31" t="str">
        <f t="shared" si="14"/>
        <v xml:space="preserve">INSERT INTO SC_SystemeProduits(RefDimension,NomSysteme,typePresta,ligne,Quantite,formule,cte1,DateModif) values (14,'TCFV','MATIERE',14,2,null,null,now());
</v>
      </c>
      <c r="CW31" t="str">
        <f t="shared" si="15"/>
        <v xml:space="preserve">INSERT INTO SC_SystemeProduits(RefDimension,NomSysteme,typePresta,ligne,Quantite,formule,cte1,DateModif) values (15,'TCFV','MATIERE',14,2,null,null,now());
</v>
      </c>
      <c r="CZ31" t="str">
        <f t="shared" si="16"/>
        <v xml:space="preserve">INSERT INTO SC_SystemeProduits(RefDimension,NomSysteme,typePresta,ligne,Quantite,formule,cte1,DateModif) values (16,'TCFV','MATIERE',14,2,null,null,now());
</v>
      </c>
      <c r="DC31" t="str">
        <f t="shared" si="17"/>
        <v xml:space="preserve">INSERT INTO SC_SystemeProduits(RefDimension,NomSysteme,typePresta,ligne,Quantite,formule,cte1,DateModif) values (17,'TCFV','MATIERE',14,2,null,null,now());
</v>
      </c>
      <c r="DF31" t="str">
        <f t="shared" si="18"/>
        <v xml:space="preserve">INSERT INTO SC_SystemeProduits(RefDimension,NomSysteme,typePresta,ligne,Quantite,formule,cte1,DateModif) values (18,'TCFV','MATIERE',14,2,null,null,now());
</v>
      </c>
    </row>
    <row r="32" spans="1:110" x14ac:dyDescent="0.25">
      <c r="A32" s="67">
        <f>IF(B32="MATIERE",VLOOKUP($C32,MATIERE!$B$2:$K$601,10,0),IF(B32="MOA",VLOOKUP($C32,ATELIER!$B$2:$K$291,10,0),IF(B32="MOC",VLOOKUP($C32,CHANTIER!$B$2:$K$291,10,0),IF(B32="MP",VLOOKUP($C32,MINIPELLE!$B$2:$K$291,10,0),""))))</f>
        <v>168</v>
      </c>
      <c r="B32" t="s">
        <v>295</v>
      </c>
      <c r="C32" t="s">
        <v>282</v>
      </c>
      <c r="D32" t="s">
        <v>8</v>
      </c>
      <c r="E32">
        <v>1.6</v>
      </c>
      <c r="F32" s="14" t="s">
        <v>673</v>
      </c>
      <c r="G32" s="14" t="s">
        <v>668</v>
      </c>
      <c r="H32">
        <v>1.6</v>
      </c>
      <c r="I32" s="14" t="s">
        <v>673</v>
      </c>
      <c r="J32" s="14" t="s">
        <v>668</v>
      </c>
      <c r="K32">
        <v>1.6</v>
      </c>
      <c r="L32" s="14" t="s">
        <v>673</v>
      </c>
      <c r="M32" s="14" t="s">
        <v>668</v>
      </c>
      <c r="N32">
        <v>1.6</v>
      </c>
      <c r="O32" s="14" t="s">
        <v>673</v>
      </c>
      <c r="P32" s="14" t="s">
        <v>668</v>
      </c>
      <c r="Q32">
        <v>1.6</v>
      </c>
      <c r="R32" s="14" t="s">
        <v>673</v>
      </c>
      <c r="S32" s="14" t="s">
        <v>668</v>
      </c>
      <c r="T32">
        <v>1.6</v>
      </c>
      <c r="U32" s="14" t="s">
        <v>673</v>
      </c>
      <c r="V32" s="14" t="s">
        <v>668</v>
      </c>
      <c r="W32">
        <v>1.6</v>
      </c>
      <c r="X32" s="14" t="s">
        <v>673</v>
      </c>
      <c r="Y32" s="14" t="s">
        <v>668</v>
      </c>
      <c r="Z32">
        <v>1.6</v>
      </c>
      <c r="AA32" s="14" t="s">
        <v>673</v>
      </c>
      <c r="AB32" s="14" t="s">
        <v>668</v>
      </c>
      <c r="AC32">
        <v>1.6</v>
      </c>
      <c r="AD32" s="14" t="s">
        <v>673</v>
      </c>
      <c r="AE32" s="14" t="s">
        <v>668</v>
      </c>
      <c r="AF32">
        <v>1.6</v>
      </c>
      <c r="AG32" s="14" t="s">
        <v>673</v>
      </c>
      <c r="AH32" s="14" t="s">
        <v>668</v>
      </c>
      <c r="AI32">
        <v>1.6</v>
      </c>
      <c r="AJ32" s="14" t="s">
        <v>673</v>
      </c>
      <c r="AK32" s="14" t="s">
        <v>668</v>
      </c>
      <c r="AL32">
        <v>1.6</v>
      </c>
      <c r="AM32" s="14" t="s">
        <v>673</v>
      </c>
      <c r="AN32" s="14" t="s">
        <v>668</v>
      </c>
      <c r="AO32">
        <v>1.6</v>
      </c>
      <c r="AP32" s="14" t="s">
        <v>673</v>
      </c>
      <c r="AQ32" s="14" t="s">
        <v>668</v>
      </c>
      <c r="AR32">
        <v>1.6</v>
      </c>
      <c r="AS32" s="14" t="s">
        <v>673</v>
      </c>
      <c r="AT32" s="14" t="s">
        <v>668</v>
      </c>
      <c r="AU32">
        <v>1.6</v>
      </c>
      <c r="AV32" s="14" t="s">
        <v>673</v>
      </c>
      <c r="AW32" s="14" t="s">
        <v>668</v>
      </c>
      <c r="AX32">
        <v>1.6</v>
      </c>
      <c r="AY32" s="14" t="s">
        <v>673</v>
      </c>
      <c r="AZ32" s="14" t="s">
        <v>668</v>
      </c>
      <c r="BA32">
        <v>1.6</v>
      </c>
      <c r="BB32" s="14" t="s">
        <v>673</v>
      </c>
      <c r="BC32" s="14" t="s">
        <v>668</v>
      </c>
      <c r="BD32">
        <v>1.6</v>
      </c>
      <c r="BE32" s="14" t="s">
        <v>673</v>
      </c>
      <c r="BF32" s="14" t="s">
        <v>668</v>
      </c>
      <c r="BG32" t="str">
        <f t="shared" si="1"/>
        <v xml:space="preserve">INSERT INTO SC_SystemeProduits(RefDimension,NomSysteme,typePresta,ligne,Quantite,formule,cte1,DateModif) values (1,'TCFV','MATIERE',168,null,'CTE1*1','LONGUEUR',now());
</v>
      </c>
      <c r="BJ32" t="str">
        <f t="shared" si="2"/>
        <v xml:space="preserve">INSERT INTO SC_SystemeProduits(RefDimension,NomSysteme,typePresta,ligne,Quantite,formule,cte1,DateModif) values (2,'TCFV','MATIERE',168,null,'CTE1*1','LONGUEUR',now());
</v>
      </c>
      <c r="BM32" t="str">
        <f t="shared" si="3"/>
        <v xml:space="preserve">INSERT INTO SC_SystemeProduits(RefDimension,NomSysteme,typePresta,ligne,Quantite,formule,cte1,DateModif) values (3,'TCFV','MATIERE',168,null,'CTE1*1','LONGUEUR',now());
</v>
      </c>
      <c r="BP32" t="str">
        <f t="shared" si="4"/>
        <v xml:space="preserve">INSERT INTO SC_SystemeProduits(RefDimension,NomSysteme,typePresta,ligne,Quantite,formule,cte1,DateModif) values (4,'TCFV','MATIERE',168,null,'CTE1*1','LONGUEUR',now());
</v>
      </c>
      <c r="BS32" t="str">
        <f t="shared" si="5"/>
        <v xml:space="preserve">INSERT INTO SC_SystemeProduits(RefDimension,NomSysteme,typePresta,ligne,Quantite,formule,cte1,DateModif) values (5,'TCFV','MATIERE',168,null,'CTE1*1','LONGUEUR',now());
</v>
      </c>
      <c r="BV32" t="str">
        <f t="shared" si="6"/>
        <v xml:space="preserve">INSERT INTO SC_SystemeProduits(RefDimension,NomSysteme,typePresta,ligne,Quantite,formule,cte1,DateModif) values (6,'TCFV','MATIERE',168,null,'CTE1*1','LONGUEUR',now());
</v>
      </c>
      <c r="BY32" t="str">
        <f t="shared" si="7"/>
        <v xml:space="preserve">INSERT INTO SC_SystemeProduits(RefDimension,NomSysteme,typePresta,ligne,Quantite,formule,cte1,DateModif) values (7,'TCFV','MATIERE',168,null,'CTE1*1','LONGUEUR',now());
</v>
      </c>
      <c r="CB32" t="str">
        <f t="shared" si="8"/>
        <v xml:space="preserve">INSERT INTO SC_SystemeProduits(RefDimension,NomSysteme,typePresta,ligne,Quantite,formule,cte1,DateModif) values (8,'TCFV','MATIERE',168,null,'CTE1*1','LONGUEUR',now());
</v>
      </c>
      <c r="CE32" t="str">
        <f t="shared" si="9"/>
        <v xml:space="preserve">INSERT INTO SC_SystemeProduits(RefDimension,NomSysteme,typePresta,ligne,Quantite,formule,cte1,DateModif) values (9,'TCFV','MATIERE',168,null,'CTE1*1','LONGUEUR',now());
</v>
      </c>
      <c r="CH32" t="str">
        <f t="shared" si="10"/>
        <v xml:space="preserve">INSERT INTO SC_SystemeProduits(RefDimension,NomSysteme,typePresta,ligne,Quantite,formule,cte1,DateModif) values (10,'TCFV','MATIERE',168,null,'CTE1*1','LONGUEUR',now());
</v>
      </c>
      <c r="CK32" t="str">
        <f t="shared" si="11"/>
        <v xml:space="preserve">INSERT INTO SC_SystemeProduits(RefDimension,NomSysteme,typePresta,ligne,Quantite,formule,cte1,DateModif) values (11,'TCFV','MATIERE',168,null,'CTE1*1','LONGUEUR',now());
</v>
      </c>
      <c r="CN32" t="str">
        <f t="shared" si="12"/>
        <v xml:space="preserve">INSERT INTO SC_SystemeProduits(RefDimension,NomSysteme,typePresta,ligne,Quantite,formule,cte1,DateModif) values (12,'TCFV','MATIERE',168,null,'CTE1*1','LONGUEUR',now());
</v>
      </c>
      <c r="CQ32" t="str">
        <f t="shared" si="13"/>
        <v xml:space="preserve">INSERT INTO SC_SystemeProduits(RefDimension,NomSysteme,typePresta,ligne,Quantite,formule,cte1,DateModif) values (13,'TCFV','MATIERE',168,null,'CTE1*1','LONGUEUR',now());
</v>
      </c>
      <c r="CT32" t="str">
        <f t="shared" si="14"/>
        <v xml:space="preserve">INSERT INTO SC_SystemeProduits(RefDimension,NomSysteme,typePresta,ligne,Quantite,formule,cte1,DateModif) values (14,'TCFV','MATIERE',168,null,'CTE1*1','LONGUEUR',now());
</v>
      </c>
      <c r="CW32" t="str">
        <f t="shared" si="15"/>
        <v xml:space="preserve">INSERT INTO SC_SystemeProduits(RefDimension,NomSysteme,typePresta,ligne,Quantite,formule,cte1,DateModif) values (15,'TCFV','MATIERE',168,null,'CTE1*1','LONGUEUR',now());
</v>
      </c>
      <c r="CZ32" t="str">
        <f t="shared" si="16"/>
        <v xml:space="preserve">INSERT INTO SC_SystemeProduits(RefDimension,NomSysteme,typePresta,ligne,Quantite,formule,cte1,DateModif) values (16,'TCFV','MATIERE',168,null,'CTE1*1','LONGUEUR',now());
</v>
      </c>
      <c r="DC32" t="str">
        <f t="shared" si="17"/>
        <v xml:space="preserve">INSERT INTO SC_SystemeProduits(RefDimension,NomSysteme,typePresta,ligne,Quantite,formule,cte1,DateModif) values (17,'TCFV','MATIERE',168,null,'CTE1*1','LONGUEUR',now());
</v>
      </c>
      <c r="DF32" t="str">
        <f t="shared" si="18"/>
        <v xml:space="preserve">INSERT INTO SC_SystemeProduits(RefDimension,NomSysteme,typePresta,ligne,Quantite,formule,cte1,DateModif) values (18,'TCFV','MATIERE',168,null,'CTE1*1','LONGUEUR',now());
</v>
      </c>
    </row>
    <row r="33" spans="1:110" x14ac:dyDescent="0.25">
      <c r="A33" s="67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BG33" t="str">
        <f t="shared" si="1"/>
        <v/>
      </c>
      <c r="BJ33" t="str">
        <f t="shared" si="2"/>
        <v/>
      </c>
      <c r="BM33" t="str">
        <f t="shared" si="3"/>
        <v/>
      </c>
      <c r="BP33" t="str">
        <f t="shared" si="4"/>
        <v/>
      </c>
      <c r="BS33" t="str">
        <f t="shared" si="5"/>
        <v/>
      </c>
      <c r="BV33" t="str">
        <f t="shared" si="6"/>
        <v/>
      </c>
      <c r="BY33" t="str">
        <f t="shared" si="7"/>
        <v/>
      </c>
      <c r="CB33" t="str">
        <f t="shared" si="8"/>
        <v/>
      </c>
      <c r="CE33" t="str">
        <f t="shared" si="9"/>
        <v/>
      </c>
      <c r="CH33" t="str">
        <f t="shared" si="10"/>
        <v/>
      </c>
      <c r="CK33" t="str">
        <f t="shared" si="11"/>
        <v/>
      </c>
      <c r="CN33" t="str">
        <f t="shared" si="12"/>
        <v/>
      </c>
      <c r="CQ33" t="str">
        <f t="shared" si="13"/>
        <v/>
      </c>
      <c r="CT33" t="str">
        <f t="shared" si="14"/>
        <v/>
      </c>
      <c r="CW33" t="str">
        <f t="shared" si="15"/>
        <v/>
      </c>
      <c r="CZ33" t="str">
        <f t="shared" si="16"/>
        <v/>
      </c>
      <c r="DC33" t="str">
        <f t="shared" si="17"/>
        <v/>
      </c>
      <c r="DF33" t="str">
        <f t="shared" si="18"/>
        <v/>
      </c>
    </row>
    <row r="34" spans="1:110" x14ac:dyDescent="0.25">
      <c r="A34" s="67" t="str">
        <f>IF(B34="MATIERE",VLOOKUP($C34,MATIERE!$B$2:$K$601,10,0),IF(B34="MOA",VLOOKUP($C34,ATELIER!$B$2:$K$291,10,0),IF(B34="MOC",VLOOKUP($C34,CHANTIER!$B$2:$K$291,10,0),IF(B34="MP",VLOOKUP($C34,MINIPELLE!$B$2:$K$291,10,0),""))))</f>
        <v/>
      </c>
      <c r="BG34" t="str">
        <f t="shared" si="1"/>
        <v/>
      </c>
      <c r="BJ34" t="str">
        <f t="shared" si="2"/>
        <v/>
      </c>
      <c r="BM34" t="str">
        <f t="shared" si="3"/>
        <v/>
      </c>
      <c r="BP34" t="str">
        <f t="shared" si="4"/>
        <v/>
      </c>
      <c r="BS34" t="str">
        <f t="shared" si="5"/>
        <v/>
      </c>
      <c r="BV34" t="str">
        <f t="shared" si="6"/>
        <v/>
      </c>
      <c r="BY34" t="str">
        <f t="shared" si="7"/>
        <v/>
      </c>
      <c r="CB34" t="str">
        <f t="shared" si="8"/>
        <v/>
      </c>
      <c r="CE34" t="str">
        <f t="shared" si="9"/>
        <v/>
      </c>
      <c r="CH34" t="str">
        <f t="shared" si="10"/>
        <v/>
      </c>
      <c r="CK34" t="str">
        <f t="shared" si="11"/>
        <v/>
      </c>
      <c r="CN34" t="str">
        <f t="shared" si="12"/>
        <v/>
      </c>
      <c r="CQ34" t="str">
        <f t="shared" si="13"/>
        <v/>
      </c>
      <c r="CT34" t="str">
        <f t="shared" si="14"/>
        <v/>
      </c>
      <c r="CW34" t="str">
        <f t="shared" si="15"/>
        <v/>
      </c>
      <c r="CZ34" t="str">
        <f t="shared" si="16"/>
        <v/>
      </c>
      <c r="DC34" t="str">
        <f t="shared" si="17"/>
        <v/>
      </c>
      <c r="DF34" t="str">
        <f t="shared" si="18"/>
        <v/>
      </c>
    </row>
    <row r="35" spans="1:110" x14ac:dyDescent="0.25">
      <c r="A35" s="67" t="str">
        <f>IF(B35="MATIERE",VLOOKUP($C35,MATIERE!$B$2:$K$601,10,0),IF(B35="MOA",VLOOKUP($C35,ATELIER!$B$2:$K$291,10,0),IF(B35="MOC",VLOOKUP($C35,CHANTIER!$B$2:$K$291,10,0),IF(B35="MP",VLOOKUP($C35,MINIPELLE!$B$2:$K$291,10,0),""))))</f>
        <v/>
      </c>
      <c r="BG35" t="str">
        <f t="shared" si="1"/>
        <v/>
      </c>
      <c r="BJ35" t="str">
        <f t="shared" si="2"/>
        <v/>
      </c>
      <c r="BM35" t="str">
        <f t="shared" si="3"/>
        <v/>
      </c>
      <c r="BP35" t="str">
        <f t="shared" si="4"/>
        <v/>
      </c>
      <c r="BS35" t="str">
        <f t="shared" si="5"/>
        <v/>
      </c>
      <c r="BV35" t="str">
        <f t="shared" si="6"/>
        <v/>
      </c>
      <c r="BY35" t="str">
        <f t="shared" si="7"/>
        <v/>
      </c>
      <c r="CB35" t="str">
        <f t="shared" si="8"/>
        <v/>
      </c>
      <c r="CE35" t="str">
        <f t="shared" si="9"/>
        <v/>
      </c>
      <c r="CH35" t="str">
        <f t="shared" si="10"/>
        <v/>
      </c>
      <c r="CK35" t="str">
        <f t="shared" si="11"/>
        <v/>
      </c>
      <c r="CN35" t="str">
        <f t="shared" si="12"/>
        <v/>
      </c>
      <c r="CQ35" t="str">
        <f t="shared" si="13"/>
        <v/>
      </c>
      <c r="CT35" t="str">
        <f t="shared" si="14"/>
        <v/>
      </c>
      <c r="CW35" t="str">
        <f t="shared" si="15"/>
        <v/>
      </c>
      <c r="CZ35" t="str">
        <f t="shared" si="16"/>
        <v/>
      </c>
      <c r="DC35" t="str">
        <f t="shared" si="17"/>
        <v/>
      </c>
      <c r="DF35" t="str">
        <f t="shared" si="18"/>
        <v/>
      </c>
    </row>
    <row r="36" spans="1:110" x14ac:dyDescent="0.25">
      <c r="A36" s="67">
        <f>IF(B36="MATIERE",VLOOKUP($C36,MATIERE!$B$2:$K$601,10,0),IF(B36="MOA",VLOOKUP($C36,ATELIER!$B$2:$K$291,10,0),IF(B36="MOC",VLOOKUP($C36,CHANTIER!$B$2:$K$291,10,0),IF(B36="MP",VLOOKUP($C36,MINIPELLE!$B$2:$K$291,10,0),""))))</f>
        <v>33</v>
      </c>
      <c r="B36" t="s">
        <v>298</v>
      </c>
      <c r="C36" t="s">
        <v>67</v>
      </c>
      <c r="D36" t="s">
        <v>8</v>
      </c>
      <c r="E36">
        <v>1</v>
      </c>
      <c r="H36">
        <v>1</v>
      </c>
      <c r="K36">
        <v>1</v>
      </c>
      <c r="N36">
        <v>1</v>
      </c>
      <c r="Q36">
        <v>1</v>
      </c>
      <c r="T36">
        <v>1</v>
      </c>
      <c r="W36">
        <v>1</v>
      </c>
      <c r="Z36">
        <v>1</v>
      </c>
      <c r="AC36">
        <v>1</v>
      </c>
      <c r="AF36">
        <v>1</v>
      </c>
      <c r="AI36">
        <v>1</v>
      </c>
      <c r="AL36">
        <v>1</v>
      </c>
      <c r="AO36">
        <v>1</v>
      </c>
      <c r="AR36">
        <v>1</v>
      </c>
      <c r="AU36">
        <v>1</v>
      </c>
      <c r="AX36">
        <v>1</v>
      </c>
      <c r="BA36">
        <v>1</v>
      </c>
      <c r="BD36">
        <v>1</v>
      </c>
      <c r="BG36" t="str">
        <f t="shared" si="1"/>
        <v xml:space="preserve">INSERT INTO SC_SystemeProduits(RefDimension,NomSysteme,typePresta,ligne,Quantite,formule,cte1,DateModif) values (1,'TCFV','MOA',33,1,null,null,now());
</v>
      </c>
      <c r="BJ36" t="str">
        <f t="shared" si="2"/>
        <v xml:space="preserve">INSERT INTO SC_SystemeProduits(RefDimension,NomSysteme,typePresta,ligne,Quantite,formule,cte1,DateModif) values (2,'TCFV','MOA',33,1,null,null,now());
</v>
      </c>
      <c r="BM36" t="str">
        <f t="shared" si="3"/>
        <v xml:space="preserve">INSERT INTO SC_SystemeProduits(RefDimension,NomSysteme,typePresta,ligne,Quantite,formule,cte1,DateModif) values (3,'TCFV','MOA',33,1,null,null,now());
</v>
      </c>
      <c r="BP36" t="str">
        <f t="shared" si="4"/>
        <v xml:space="preserve">INSERT INTO SC_SystemeProduits(RefDimension,NomSysteme,typePresta,ligne,Quantite,formule,cte1,DateModif) values (4,'TCFV','MOA',33,1,null,null,now());
</v>
      </c>
      <c r="BS36" t="str">
        <f t="shared" si="5"/>
        <v xml:space="preserve">INSERT INTO SC_SystemeProduits(RefDimension,NomSysteme,typePresta,ligne,Quantite,formule,cte1,DateModif) values (5,'TCFV','MOA',33,1,null,null,now());
</v>
      </c>
      <c r="BV36" t="str">
        <f t="shared" si="6"/>
        <v xml:space="preserve">INSERT INTO SC_SystemeProduits(RefDimension,NomSysteme,typePresta,ligne,Quantite,formule,cte1,DateModif) values (6,'TCFV','MOA',33,1,null,null,now());
</v>
      </c>
      <c r="BY36" t="str">
        <f t="shared" si="7"/>
        <v xml:space="preserve">INSERT INTO SC_SystemeProduits(RefDimension,NomSysteme,typePresta,ligne,Quantite,formule,cte1,DateModif) values (7,'TCFV','MOA',33,1,null,null,now());
</v>
      </c>
      <c r="CB36" t="str">
        <f t="shared" si="8"/>
        <v xml:space="preserve">INSERT INTO SC_SystemeProduits(RefDimension,NomSysteme,typePresta,ligne,Quantite,formule,cte1,DateModif) values (8,'TCFV','MOA',33,1,null,null,now());
</v>
      </c>
      <c r="CE36" t="str">
        <f t="shared" si="9"/>
        <v xml:space="preserve">INSERT INTO SC_SystemeProduits(RefDimension,NomSysteme,typePresta,ligne,Quantite,formule,cte1,DateModif) values (9,'TCFV','MOA',33,1,null,null,now());
</v>
      </c>
      <c r="CH36" t="str">
        <f t="shared" si="10"/>
        <v xml:space="preserve">INSERT INTO SC_SystemeProduits(RefDimension,NomSysteme,typePresta,ligne,Quantite,formule,cte1,DateModif) values (10,'TCFV','MOA',33,1,null,null,now());
</v>
      </c>
      <c r="CK36" t="str">
        <f t="shared" si="11"/>
        <v xml:space="preserve">INSERT INTO SC_SystemeProduits(RefDimension,NomSysteme,typePresta,ligne,Quantite,formule,cte1,DateModif) values (11,'TCFV','MOA',33,1,null,null,now());
</v>
      </c>
      <c r="CN36" t="str">
        <f t="shared" si="12"/>
        <v xml:space="preserve">INSERT INTO SC_SystemeProduits(RefDimension,NomSysteme,typePresta,ligne,Quantite,formule,cte1,DateModif) values (12,'TCFV','MOA',33,1,null,null,now());
</v>
      </c>
      <c r="CQ36" t="str">
        <f t="shared" si="13"/>
        <v xml:space="preserve">INSERT INTO SC_SystemeProduits(RefDimension,NomSysteme,typePresta,ligne,Quantite,formule,cte1,DateModif) values (13,'TCFV','MOA',33,1,null,null,now());
</v>
      </c>
      <c r="CT36" t="str">
        <f t="shared" si="14"/>
        <v xml:space="preserve">INSERT INTO SC_SystemeProduits(RefDimension,NomSysteme,typePresta,ligne,Quantite,formule,cte1,DateModif) values (14,'TCFV','MOA',33,1,null,null,now());
</v>
      </c>
      <c r="CW36" t="str">
        <f t="shared" si="15"/>
        <v xml:space="preserve">INSERT INTO SC_SystemeProduits(RefDimension,NomSysteme,typePresta,ligne,Quantite,formule,cte1,DateModif) values (15,'TCFV','MOA',33,1,null,null,now());
</v>
      </c>
      <c r="CZ36" t="str">
        <f t="shared" si="16"/>
        <v xml:space="preserve">INSERT INTO SC_SystemeProduits(RefDimension,NomSysteme,typePresta,ligne,Quantite,formule,cte1,DateModif) values (16,'TCFV','MOA',33,1,null,null,now());
</v>
      </c>
      <c r="DC36" t="str">
        <f t="shared" si="17"/>
        <v xml:space="preserve">INSERT INTO SC_SystemeProduits(RefDimension,NomSysteme,typePresta,ligne,Quantite,formule,cte1,DateModif) values (17,'TCFV','MOA',33,1,null,null,now());
</v>
      </c>
      <c r="DF36" t="str">
        <f t="shared" si="18"/>
        <v xml:space="preserve">INSERT INTO SC_SystemeProduits(RefDimension,NomSysteme,typePresta,ligne,Quantite,formule,cte1,DateModif) values (18,'TCFV','MOA',33,1,null,null,now());
</v>
      </c>
    </row>
    <row r="37" spans="1:110" x14ac:dyDescent="0.25">
      <c r="A37" s="67">
        <f>IF(B37="MATIERE",VLOOKUP($C37,MATIERE!$B$2:$K$601,10,0),IF(B37="MOA",VLOOKUP($C37,ATELIER!$B$2:$K$291,10,0),IF(B37="MOC",VLOOKUP($C37,CHANTIER!$B$2:$K$291,10,0),IF(B37="MP",VLOOKUP($C37,MINIPELLE!$B$2:$K$291,10,0),""))))</f>
        <v>36</v>
      </c>
      <c r="B37" t="s">
        <v>298</v>
      </c>
      <c r="C37" t="s">
        <v>284</v>
      </c>
      <c r="D37" t="s">
        <v>20</v>
      </c>
      <c r="E37">
        <v>1</v>
      </c>
      <c r="H37">
        <v>1</v>
      </c>
      <c r="K37">
        <v>1</v>
      </c>
      <c r="N37">
        <v>1</v>
      </c>
      <c r="Q37">
        <v>1</v>
      </c>
      <c r="T37">
        <v>1</v>
      </c>
      <c r="W37">
        <v>1</v>
      </c>
      <c r="Z37">
        <v>1</v>
      </c>
      <c r="AC37">
        <v>1</v>
      </c>
      <c r="AF37">
        <v>1</v>
      </c>
      <c r="AI37">
        <v>1</v>
      </c>
      <c r="AL37">
        <v>1</v>
      </c>
      <c r="AO37">
        <v>1</v>
      </c>
      <c r="AR37">
        <v>1</v>
      </c>
      <c r="AU37">
        <v>1</v>
      </c>
      <c r="AX37">
        <v>1</v>
      </c>
      <c r="BA37">
        <v>1</v>
      </c>
      <c r="BD37">
        <v>1</v>
      </c>
      <c r="BG37" t="str">
        <f t="shared" si="1"/>
        <v xml:space="preserve">INSERT INTO SC_SystemeProduits(RefDimension,NomSysteme,typePresta,ligne,Quantite,formule,cte1,DateModif) values (1,'TCFV','MOA',36,1,null,null,now());
</v>
      </c>
      <c r="BJ37" t="str">
        <f t="shared" si="2"/>
        <v xml:space="preserve">INSERT INTO SC_SystemeProduits(RefDimension,NomSysteme,typePresta,ligne,Quantite,formule,cte1,DateModif) values (2,'TCFV','MOA',36,1,null,null,now());
</v>
      </c>
      <c r="BM37" t="str">
        <f t="shared" si="3"/>
        <v xml:space="preserve">INSERT INTO SC_SystemeProduits(RefDimension,NomSysteme,typePresta,ligne,Quantite,formule,cte1,DateModif) values (3,'TCFV','MOA',36,1,null,null,now());
</v>
      </c>
      <c r="BP37" t="str">
        <f t="shared" si="4"/>
        <v xml:space="preserve">INSERT INTO SC_SystemeProduits(RefDimension,NomSysteme,typePresta,ligne,Quantite,formule,cte1,DateModif) values (4,'TCFV','MOA',36,1,null,null,now());
</v>
      </c>
      <c r="BS37" t="str">
        <f t="shared" si="5"/>
        <v xml:space="preserve">INSERT INTO SC_SystemeProduits(RefDimension,NomSysteme,typePresta,ligne,Quantite,formule,cte1,DateModif) values (5,'TCFV','MOA',36,1,null,null,now());
</v>
      </c>
      <c r="BV37" t="str">
        <f t="shared" si="6"/>
        <v xml:space="preserve">INSERT INTO SC_SystemeProduits(RefDimension,NomSysteme,typePresta,ligne,Quantite,formule,cte1,DateModif) values (6,'TCFV','MOA',36,1,null,null,now());
</v>
      </c>
      <c r="BY37" t="str">
        <f t="shared" si="7"/>
        <v xml:space="preserve">INSERT INTO SC_SystemeProduits(RefDimension,NomSysteme,typePresta,ligne,Quantite,formule,cte1,DateModif) values (7,'TCFV','MOA',36,1,null,null,now());
</v>
      </c>
      <c r="CB37" t="str">
        <f t="shared" si="8"/>
        <v xml:space="preserve">INSERT INTO SC_SystemeProduits(RefDimension,NomSysteme,typePresta,ligne,Quantite,formule,cte1,DateModif) values (8,'TCFV','MOA',36,1,null,null,now());
</v>
      </c>
      <c r="CE37" t="str">
        <f t="shared" si="9"/>
        <v xml:space="preserve">INSERT INTO SC_SystemeProduits(RefDimension,NomSysteme,typePresta,ligne,Quantite,formule,cte1,DateModif) values (9,'TCFV','MOA',36,1,null,null,now());
</v>
      </c>
      <c r="CH37" t="str">
        <f t="shared" si="10"/>
        <v xml:space="preserve">INSERT INTO SC_SystemeProduits(RefDimension,NomSysteme,typePresta,ligne,Quantite,formule,cte1,DateModif) values (10,'TCFV','MOA',36,1,null,null,now());
</v>
      </c>
      <c r="CK37" t="str">
        <f t="shared" si="11"/>
        <v xml:space="preserve">INSERT INTO SC_SystemeProduits(RefDimension,NomSysteme,typePresta,ligne,Quantite,formule,cte1,DateModif) values (11,'TCFV','MOA',36,1,null,null,now());
</v>
      </c>
      <c r="CN37" t="str">
        <f t="shared" si="12"/>
        <v xml:space="preserve">INSERT INTO SC_SystemeProduits(RefDimension,NomSysteme,typePresta,ligne,Quantite,formule,cte1,DateModif) values (12,'TCFV','MOA',36,1,null,null,now());
</v>
      </c>
      <c r="CQ37" t="str">
        <f t="shared" si="13"/>
        <v xml:space="preserve">INSERT INTO SC_SystemeProduits(RefDimension,NomSysteme,typePresta,ligne,Quantite,formule,cte1,DateModif) values (13,'TCFV','MOA',36,1,null,null,now());
</v>
      </c>
      <c r="CT37" t="str">
        <f t="shared" si="14"/>
        <v xml:space="preserve">INSERT INTO SC_SystemeProduits(RefDimension,NomSysteme,typePresta,ligne,Quantite,formule,cte1,DateModif) values (14,'TCFV','MOA',36,1,null,null,now());
</v>
      </c>
      <c r="CW37" t="str">
        <f t="shared" si="15"/>
        <v xml:space="preserve">INSERT INTO SC_SystemeProduits(RefDimension,NomSysteme,typePresta,ligne,Quantite,formule,cte1,DateModif) values (15,'TCFV','MOA',36,1,null,null,now());
</v>
      </c>
      <c r="CZ37" t="str">
        <f t="shared" si="16"/>
        <v xml:space="preserve">INSERT INTO SC_SystemeProduits(RefDimension,NomSysteme,typePresta,ligne,Quantite,formule,cte1,DateModif) values (16,'TCFV','MOA',36,1,null,null,now());
</v>
      </c>
      <c r="DC37" t="str">
        <f t="shared" si="17"/>
        <v xml:space="preserve">INSERT INTO SC_SystemeProduits(RefDimension,NomSysteme,typePresta,ligne,Quantite,formule,cte1,DateModif) values (17,'TCFV','MOA',36,1,null,null,now());
</v>
      </c>
      <c r="DF37" t="str">
        <f t="shared" si="18"/>
        <v xml:space="preserve">INSERT INTO SC_SystemeProduits(RefDimension,NomSysteme,typePresta,ligne,Quantite,formule,cte1,DateModif) values (18,'TCFV','MOA',36,1,null,null,now());
</v>
      </c>
    </row>
    <row r="38" spans="1:110" x14ac:dyDescent="0.25">
      <c r="A38" s="67">
        <f>IF(B38="MATIERE",VLOOKUP($C38,MATIERE!$B$2:$K$601,10,0),IF(B38="MOA",VLOOKUP($C38,ATELIER!$B$2:$K$291,10,0),IF(B38="MOC",VLOOKUP($C38,CHANTIER!$B$2:$K$291,10,0),IF(B38="MP",VLOOKUP($C38,MINIPELLE!$B$2:$K$291,10,0),""))))</f>
        <v>9</v>
      </c>
      <c r="B38" t="s">
        <v>298</v>
      </c>
      <c r="C38" t="s">
        <v>22</v>
      </c>
      <c r="D38" t="s">
        <v>8</v>
      </c>
      <c r="E38">
        <v>1</v>
      </c>
      <c r="H38">
        <v>1</v>
      </c>
      <c r="K38">
        <v>2</v>
      </c>
      <c r="N38">
        <v>2</v>
      </c>
      <c r="Q38">
        <v>2</v>
      </c>
      <c r="T38">
        <v>2</v>
      </c>
      <c r="W38">
        <v>2</v>
      </c>
      <c r="Z38">
        <v>2</v>
      </c>
      <c r="AC38">
        <v>2</v>
      </c>
      <c r="AF38">
        <v>2</v>
      </c>
      <c r="AI38">
        <v>2</v>
      </c>
      <c r="AL38">
        <v>2</v>
      </c>
      <c r="AO38">
        <v>2</v>
      </c>
      <c r="AR38">
        <v>2</v>
      </c>
      <c r="AU38">
        <v>2</v>
      </c>
      <c r="AX38">
        <v>2</v>
      </c>
      <c r="BA38">
        <v>2</v>
      </c>
      <c r="BD38">
        <v>2</v>
      </c>
      <c r="BG38" t="str">
        <f t="shared" si="1"/>
        <v xml:space="preserve">INSERT INTO SC_SystemeProduits(RefDimension,NomSysteme,typePresta,ligne,Quantite,formule,cte1,DateModif) values (1,'TCFV','MOA',9,1,null,null,now());
</v>
      </c>
      <c r="BJ38" t="str">
        <f t="shared" si="2"/>
        <v xml:space="preserve">INSERT INTO SC_SystemeProduits(RefDimension,NomSysteme,typePresta,ligne,Quantite,formule,cte1,DateModif) values (2,'TCFV','MOA',9,1,null,null,now());
</v>
      </c>
      <c r="BM38" t="str">
        <f t="shared" si="3"/>
        <v xml:space="preserve">INSERT INTO SC_SystemeProduits(RefDimension,NomSysteme,typePresta,ligne,Quantite,formule,cte1,DateModif) values (3,'TCFV','MOA',9,2,null,null,now());
</v>
      </c>
      <c r="BP38" t="str">
        <f t="shared" si="4"/>
        <v xml:space="preserve">INSERT INTO SC_SystemeProduits(RefDimension,NomSysteme,typePresta,ligne,Quantite,formule,cte1,DateModif) values (4,'TCFV','MOA',9,2,null,null,now());
</v>
      </c>
      <c r="BS38" t="str">
        <f t="shared" si="5"/>
        <v xml:space="preserve">INSERT INTO SC_SystemeProduits(RefDimension,NomSysteme,typePresta,ligne,Quantite,formule,cte1,DateModif) values (5,'TCFV','MOA',9,2,null,null,now());
</v>
      </c>
      <c r="BV38" t="str">
        <f t="shared" si="6"/>
        <v xml:space="preserve">INSERT INTO SC_SystemeProduits(RefDimension,NomSysteme,typePresta,ligne,Quantite,formule,cte1,DateModif) values (6,'TCFV','MOA',9,2,null,null,now());
</v>
      </c>
      <c r="BY38" t="str">
        <f t="shared" si="7"/>
        <v xml:space="preserve">INSERT INTO SC_SystemeProduits(RefDimension,NomSysteme,typePresta,ligne,Quantite,formule,cte1,DateModif) values (7,'TCFV','MOA',9,2,null,null,now());
</v>
      </c>
      <c r="CB38" t="str">
        <f t="shared" si="8"/>
        <v xml:space="preserve">INSERT INTO SC_SystemeProduits(RefDimension,NomSysteme,typePresta,ligne,Quantite,formule,cte1,DateModif) values (8,'TCFV','MOA',9,2,null,null,now());
</v>
      </c>
      <c r="CE38" t="str">
        <f t="shared" si="9"/>
        <v xml:space="preserve">INSERT INTO SC_SystemeProduits(RefDimension,NomSysteme,typePresta,ligne,Quantite,formule,cte1,DateModif) values (9,'TCFV','MOA',9,2,null,null,now());
</v>
      </c>
      <c r="CH38" t="str">
        <f t="shared" si="10"/>
        <v xml:space="preserve">INSERT INTO SC_SystemeProduits(RefDimension,NomSysteme,typePresta,ligne,Quantite,formule,cte1,DateModif) values (10,'TCFV','MOA',9,2,null,null,now());
</v>
      </c>
      <c r="CK38" t="str">
        <f t="shared" si="11"/>
        <v xml:space="preserve">INSERT INTO SC_SystemeProduits(RefDimension,NomSysteme,typePresta,ligne,Quantite,formule,cte1,DateModif) values (11,'TCFV','MOA',9,2,null,null,now());
</v>
      </c>
      <c r="CN38" t="str">
        <f t="shared" si="12"/>
        <v xml:space="preserve">INSERT INTO SC_SystemeProduits(RefDimension,NomSysteme,typePresta,ligne,Quantite,formule,cte1,DateModif) values (12,'TCFV','MOA',9,2,null,null,now());
</v>
      </c>
      <c r="CQ38" t="str">
        <f t="shared" si="13"/>
        <v xml:space="preserve">INSERT INTO SC_SystemeProduits(RefDimension,NomSysteme,typePresta,ligne,Quantite,formule,cte1,DateModif) values (13,'TCFV','MOA',9,2,null,null,now());
</v>
      </c>
      <c r="CT38" t="str">
        <f t="shared" si="14"/>
        <v xml:space="preserve">INSERT INTO SC_SystemeProduits(RefDimension,NomSysteme,typePresta,ligne,Quantite,formule,cte1,DateModif) values (14,'TCFV','MOA',9,2,null,null,now());
</v>
      </c>
      <c r="CW38" t="str">
        <f t="shared" si="15"/>
        <v xml:space="preserve">INSERT INTO SC_SystemeProduits(RefDimension,NomSysteme,typePresta,ligne,Quantite,formule,cte1,DateModif) values (15,'TCFV','MOA',9,2,null,null,now());
</v>
      </c>
      <c r="CZ38" t="str">
        <f t="shared" si="16"/>
        <v xml:space="preserve">INSERT INTO SC_SystemeProduits(RefDimension,NomSysteme,typePresta,ligne,Quantite,formule,cte1,DateModif) values (16,'TCFV','MOA',9,2,null,null,now());
</v>
      </c>
      <c r="DC38" t="str">
        <f t="shared" si="17"/>
        <v xml:space="preserve">INSERT INTO SC_SystemeProduits(RefDimension,NomSysteme,typePresta,ligne,Quantite,formule,cte1,DateModif) values (17,'TCFV','MOA',9,2,null,null,now());
</v>
      </c>
      <c r="DF38" t="str">
        <f t="shared" si="18"/>
        <v xml:space="preserve">INSERT INTO SC_SystemeProduits(RefDimension,NomSysteme,typePresta,ligne,Quantite,formule,cte1,DateModif) values (18,'TCFV','MOA',9,2,null,null,now());
</v>
      </c>
    </row>
    <row r="39" spans="1:110" x14ac:dyDescent="0.25">
      <c r="A39" s="67" t="str">
        <f>IF(B39="MATIERE",VLOOKUP($C39,MATIERE!$B$2:$K$601,10,0),IF(B39="MOA",VLOOKUP($C39,ATELIER!$B$2:$K$291,10,0),IF(B39="MOC",VLOOKUP($C39,CHANTIER!$B$2:$K$291,10,0),IF(B39="MP",VLOOKUP($C39,MINIPELLE!$B$2:$K$291,10,0),""))))</f>
        <v/>
      </c>
      <c r="BG39" t="str">
        <f t="shared" si="1"/>
        <v/>
      </c>
      <c r="BJ39" t="str">
        <f t="shared" si="2"/>
        <v/>
      </c>
      <c r="BM39" t="str">
        <f t="shared" si="3"/>
        <v/>
      </c>
      <c r="BP39" t="str">
        <f t="shared" si="4"/>
        <v/>
      </c>
      <c r="BS39" t="str">
        <f t="shared" si="5"/>
        <v/>
      </c>
      <c r="BV39" t="str">
        <f t="shared" si="6"/>
        <v/>
      </c>
      <c r="BY39" t="str">
        <f t="shared" si="7"/>
        <v/>
      </c>
      <c r="CB39" t="str">
        <f t="shared" si="8"/>
        <v/>
      </c>
      <c r="CE39" t="str">
        <f t="shared" si="9"/>
        <v/>
      </c>
      <c r="CH39" t="str">
        <f t="shared" si="10"/>
        <v/>
      </c>
      <c r="CK39" t="str">
        <f t="shared" si="11"/>
        <v/>
      </c>
      <c r="CN39" t="str">
        <f t="shared" si="12"/>
        <v/>
      </c>
      <c r="CQ39" t="str">
        <f t="shared" si="13"/>
        <v/>
      </c>
      <c r="CT39" t="str">
        <f t="shared" si="14"/>
        <v/>
      </c>
      <c r="CW39" t="str">
        <f t="shared" si="15"/>
        <v/>
      </c>
      <c r="CZ39" t="str">
        <f t="shared" si="16"/>
        <v/>
      </c>
      <c r="DC39" t="str">
        <f t="shared" si="17"/>
        <v/>
      </c>
      <c r="DF39" t="str">
        <f t="shared" si="18"/>
        <v/>
      </c>
    </row>
    <row r="40" spans="1:110" x14ac:dyDescent="0.25">
      <c r="A40" s="67">
        <f>IF(B40="MATIERE",VLOOKUP($C40,MATIERE!$B$2:$K$601,10,0),IF(B40="MOA",VLOOKUP($C40,ATELIER!$B$2:$K$291,10,0),IF(B40="MOC",VLOOKUP($C40,CHANTIER!$B$2:$K$291,10,0),IF(B40="MP",VLOOKUP($C40,MINIPELLE!$B$2:$K$291,10,0),""))))</f>
        <v>61</v>
      </c>
      <c r="B40" t="s">
        <v>299</v>
      </c>
      <c r="C40" t="s">
        <v>178</v>
      </c>
      <c r="D40" t="s">
        <v>8</v>
      </c>
      <c r="E40">
        <v>24</v>
      </c>
      <c r="F40" s="14" t="s">
        <v>714</v>
      </c>
      <c r="G40" s="14" t="s">
        <v>715</v>
      </c>
      <c r="H40">
        <v>36</v>
      </c>
      <c r="I40" s="14" t="s">
        <v>714</v>
      </c>
      <c r="J40" s="14" t="s">
        <v>715</v>
      </c>
      <c r="K40">
        <v>48</v>
      </c>
      <c r="L40" s="14" t="s">
        <v>714</v>
      </c>
      <c r="M40" s="14" t="s">
        <v>715</v>
      </c>
      <c r="N40">
        <v>60</v>
      </c>
      <c r="O40" s="14" t="s">
        <v>714</v>
      </c>
      <c r="P40" s="14" t="s">
        <v>715</v>
      </c>
      <c r="Q40">
        <v>72</v>
      </c>
      <c r="R40" s="14" t="s">
        <v>714</v>
      </c>
      <c r="S40" s="14" t="s">
        <v>715</v>
      </c>
      <c r="T40">
        <v>84</v>
      </c>
      <c r="U40" s="14" t="s">
        <v>714</v>
      </c>
      <c r="V40" s="14" t="s">
        <v>715</v>
      </c>
      <c r="W40">
        <v>96</v>
      </c>
      <c r="X40" s="14" t="s">
        <v>714</v>
      </c>
      <c r="Y40" s="14" t="s">
        <v>715</v>
      </c>
      <c r="Z40">
        <v>108</v>
      </c>
      <c r="AA40" s="14" t="s">
        <v>714</v>
      </c>
      <c r="AB40" s="14" t="s">
        <v>715</v>
      </c>
      <c r="AC40">
        <v>120</v>
      </c>
      <c r="AD40" s="14" t="s">
        <v>714</v>
      </c>
      <c r="AE40" s="14" t="s">
        <v>715</v>
      </c>
      <c r="AF40">
        <v>144</v>
      </c>
      <c r="AG40" s="14" t="s">
        <v>714</v>
      </c>
      <c r="AH40" s="14" t="s">
        <v>715</v>
      </c>
      <c r="AI40">
        <v>144</v>
      </c>
      <c r="AJ40" s="14" t="s">
        <v>714</v>
      </c>
      <c r="AK40" s="14" t="s">
        <v>715</v>
      </c>
      <c r="AL40">
        <v>168</v>
      </c>
      <c r="AM40" s="14" t="s">
        <v>714</v>
      </c>
      <c r="AN40" s="14" t="s">
        <v>715</v>
      </c>
      <c r="AO40">
        <v>168</v>
      </c>
      <c r="AP40" s="14" t="s">
        <v>714</v>
      </c>
      <c r="AQ40" s="14" t="s">
        <v>715</v>
      </c>
      <c r="AR40">
        <v>168</v>
      </c>
      <c r="AS40" s="14" t="s">
        <v>714</v>
      </c>
      <c r="AT40" s="14" t="s">
        <v>715</v>
      </c>
      <c r="AU40">
        <v>216</v>
      </c>
      <c r="AV40" s="14" t="s">
        <v>714</v>
      </c>
      <c r="AW40" s="14" t="s">
        <v>715</v>
      </c>
      <c r="AX40">
        <v>216</v>
      </c>
      <c r="AY40" s="14" t="s">
        <v>714</v>
      </c>
      <c r="AZ40" s="14" t="s">
        <v>715</v>
      </c>
      <c r="BA40">
        <v>240</v>
      </c>
      <c r="BB40" s="14" t="s">
        <v>714</v>
      </c>
      <c r="BC40" s="14" t="s">
        <v>715</v>
      </c>
      <c r="BD40">
        <v>240</v>
      </c>
      <c r="BE40" s="14" t="s">
        <v>714</v>
      </c>
      <c r="BF40" s="14" t="s">
        <v>715</v>
      </c>
      <c r="BG40" t="str">
        <f t="shared" si="1"/>
        <v xml:space="preserve">INSERT INTO SC_SystemeProduits(RefDimension,NomSysteme,typePresta,ligne,Quantite,formule,cte1,DateModif) values (1,'TCFV','MOC',61,null,'6*CTE1','SURFACE',now());
</v>
      </c>
      <c r="BJ40" t="str">
        <f t="shared" si="2"/>
        <v xml:space="preserve">INSERT INTO SC_SystemeProduits(RefDimension,NomSysteme,typePresta,ligne,Quantite,formule,cte1,DateModif) values (2,'TCFV','MOC',61,null,'6*CTE1','SURFACE',now());
</v>
      </c>
      <c r="BM40" t="str">
        <f t="shared" si="3"/>
        <v xml:space="preserve">INSERT INTO SC_SystemeProduits(RefDimension,NomSysteme,typePresta,ligne,Quantite,formule,cte1,DateModif) values (3,'TCFV','MOC',61,null,'6*CTE1','SURFACE',now());
</v>
      </c>
      <c r="BP40" t="str">
        <f t="shared" si="4"/>
        <v xml:space="preserve">INSERT INTO SC_SystemeProduits(RefDimension,NomSysteme,typePresta,ligne,Quantite,formule,cte1,DateModif) values (4,'TCFV','MOC',61,null,'6*CTE1','SURFACE',now());
</v>
      </c>
      <c r="BS40" t="str">
        <f t="shared" si="5"/>
        <v xml:space="preserve">INSERT INTO SC_SystemeProduits(RefDimension,NomSysteme,typePresta,ligne,Quantite,formule,cte1,DateModif) values (5,'TCFV','MOC',61,null,'6*CTE1','SURFACE',now());
</v>
      </c>
      <c r="BV40" t="str">
        <f t="shared" si="6"/>
        <v xml:space="preserve">INSERT INTO SC_SystemeProduits(RefDimension,NomSysteme,typePresta,ligne,Quantite,formule,cte1,DateModif) values (6,'TCFV','MOC',61,null,'6*CTE1','SURFACE',now());
</v>
      </c>
      <c r="BY40" t="str">
        <f t="shared" si="7"/>
        <v xml:space="preserve">INSERT INTO SC_SystemeProduits(RefDimension,NomSysteme,typePresta,ligne,Quantite,formule,cte1,DateModif) values (7,'TCFV','MOC',61,null,'6*CTE1','SURFACE',now());
</v>
      </c>
      <c r="CB40" t="str">
        <f t="shared" si="8"/>
        <v xml:space="preserve">INSERT INTO SC_SystemeProduits(RefDimension,NomSysteme,typePresta,ligne,Quantite,formule,cte1,DateModif) values (8,'TCFV','MOC',61,null,'6*CTE1','SURFACE',now());
</v>
      </c>
      <c r="CE40" t="str">
        <f t="shared" si="9"/>
        <v xml:space="preserve">INSERT INTO SC_SystemeProduits(RefDimension,NomSysteme,typePresta,ligne,Quantite,formule,cte1,DateModif) values (9,'TCFV','MOC',61,null,'6*CTE1','SURFACE',now());
</v>
      </c>
      <c r="CH40" t="str">
        <f t="shared" si="10"/>
        <v xml:space="preserve">INSERT INTO SC_SystemeProduits(RefDimension,NomSysteme,typePresta,ligne,Quantite,formule,cte1,DateModif) values (10,'TCFV','MOC',61,null,'6*CTE1','SURFACE',now());
</v>
      </c>
      <c r="CK40" t="str">
        <f t="shared" si="11"/>
        <v xml:space="preserve">INSERT INTO SC_SystemeProduits(RefDimension,NomSysteme,typePresta,ligne,Quantite,formule,cte1,DateModif) values (11,'TCFV','MOC',61,null,'6*CTE1','SURFACE',now());
</v>
      </c>
      <c r="CN40" t="str">
        <f t="shared" si="12"/>
        <v xml:space="preserve">INSERT INTO SC_SystemeProduits(RefDimension,NomSysteme,typePresta,ligne,Quantite,formule,cte1,DateModif) values (12,'TCFV','MOC',61,null,'6*CTE1','SURFACE',now());
</v>
      </c>
      <c r="CQ40" t="str">
        <f t="shared" si="13"/>
        <v xml:space="preserve">INSERT INTO SC_SystemeProduits(RefDimension,NomSysteme,typePresta,ligne,Quantite,formule,cte1,DateModif) values (13,'TCFV','MOC',61,null,'6*CTE1','SURFACE',now());
</v>
      </c>
      <c r="CT40" t="str">
        <f t="shared" si="14"/>
        <v xml:space="preserve">INSERT INTO SC_SystemeProduits(RefDimension,NomSysteme,typePresta,ligne,Quantite,formule,cte1,DateModif) values (14,'TCFV','MOC',61,null,'6*CTE1','SURFACE',now());
</v>
      </c>
      <c r="CW40" t="str">
        <f t="shared" si="15"/>
        <v xml:space="preserve">INSERT INTO SC_SystemeProduits(RefDimension,NomSysteme,typePresta,ligne,Quantite,formule,cte1,DateModif) values (15,'TCFV','MOC',61,null,'6*CTE1','SURFACE',now());
</v>
      </c>
      <c r="CZ40" t="str">
        <f t="shared" si="16"/>
        <v xml:space="preserve">INSERT INTO SC_SystemeProduits(RefDimension,NomSysteme,typePresta,ligne,Quantite,formule,cte1,DateModif) values (16,'TCFV','MOC',61,null,'6*CTE1','SURFACE',now());
</v>
      </c>
      <c r="DC40" t="str">
        <f t="shared" si="17"/>
        <v xml:space="preserve">INSERT INTO SC_SystemeProduits(RefDimension,NomSysteme,typePresta,ligne,Quantite,formule,cte1,DateModif) values (17,'TCFV','MOC',61,null,'6*CTE1','SURFACE',now());
</v>
      </c>
      <c r="DF40" t="str">
        <f t="shared" si="18"/>
        <v xml:space="preserve">INSERT INTO SC_SystemeProduits(RefDimension,NomSysteme,typePresta,ligne,Quantite,formule,cte1,DateModif) values (18,'TCFV','MOC',61,null,'6*CTE1','SURFACE',now());
</v>
      </c>
    </row>
    <row r="41" spans="1:110" x14ac:dyDescent="0.25">
      <c r="A41" s="67">
        <f>IF(B41="MATIERE",VLOOKUP($C41,MATIERE!$B$2:$K$601,10,0),IF(B41="MOA",VLOOKUP($C41,ATELIER!$B$2:$K$291,10,0),IF(B41="MOC",VLOOKUP($C41,CHANTIER!$B$2:$K$291,10,0),IF(B41="MP",VLOOKUP($C41,MINIPELLE!$B$2:$K$291,10,0),""))))</f>
        <v>65</v>
      </c>
      <c r="B41" t="s">
        <v>299</v>
      </c>
      <c r="C41" t="s">
        <v>184</v>
      </c>
      <c r="D41" t="s">
        <v>8</v>
      </c>
      <c r="E41">
        <v>4</v>
      </c>
      <c r="H41">
        <v>4</v>
      </c>
      <c r="K41">
        <v>4</v>
      </c>
      <c r="N41">
        <v>4</v>
      </c>
      <c r="Q41">
        <v>4</v>
      </c>
      <c r="T41">
        <v>4</v>
      </c>
      <c r="W41">
        <v>4</v>
      </c>
      <c r="Z41">
        <v>4</v>
      </c>
      <c r="AC41">
        <v>4</v>
      </c>
      <c r="AF41">
        <v>4</v>
      </c>
      <c r="AI41">
        <v>4</v>
      </c>
      <c r="AL41">
        <v>4</v>
      </c>
      <c r="AO41">
        <v>4</v>
      </c>
      <c r="AR41">
        <v>4</v>
      </c>
      <c r="AU41">
        <v>4</v>
      </c>
      <c r="AX41">
        <v>4</v>
      </c>
      <c r="BA41">
        <v>4</v>
      </c>
      <c r="BD41">
        <v>4</v>
      </c>
      <c r="BG41" t="str">
        <f t="shared" si="1"/>
        <v xml:space="preserve">INSERT INTO SC_SystemeProduits(RefDimension,NomSysteme,typePresta,ligne,Quantite,formule,cte1,DateModif) values (1,'TCFV','MOC',65,4,null,null,now());
</v>
      </c>
      <c r="BJ41" t="str">
        <f t="shared" si="2"/>
        <v xml:space="preserve">INSERT INTO SC_SystemeProduits(RefDimension,NomSysteme,typePresta,ligne,Quantite,formule,cte1,DateModif) values (2,'TCFV','MOC',65,4,null,null,now());
</v>
      </c>
      <c r="BM41" t="str">
        <f t="shared" si="3"/>
        <v xml:space="preserve">INSERT INTO SC_SystemeProduits(RefDimension,NomSysteme,typePresta,ligne,Quantite,formule,cte1,DateModif) values (3,'TCFV','MOC',65,4,null,null,now());
</v>
      </c>
      <c r="BP41" t="str">
        <f t="shared" si="4"/>
        <v xml:space="preserve">INSERT INTO SC_SystemeProduits(RefDimension,NomSysteme,typePresta,ligne,Quantite,formule,cte1,DateModif) values (4,'TCFV','MOC',65,4,null,null,now());
</v>
      </c>
      <c r="BS41" t="str">
        <f t="shared" si="5"/>
        <v xml:space="preserve">INSERT INTO SC_SystemeProduits(RefDimension,NomSysteme,typePresta,ligne,Quantite,formule,cte1,DateModif) values (5,'TCFV','MOC',65,4,null,null,now());
</v>
      </c>
      <c r="BV41" t="str">
        <f t="shared" si="6"/>
        <v xml:space="preserve">INSERT INTO SC_SystemeProduits(RefDimension,NomSysteme,typePresta,ligne,Quantite,formule,cte1,DateModif) values (6,'TCFV','MOC',65,4,null,null,now());
</v>
      </c>
      <c r="BY41" t="str">
        <f t="shared" si="7"/>
        <v xml:space="preserve">INSERT INTO SC_SystemeProduits(RefDimension,NomSysteme,typePresta,ligne,Quantite,formule,cte1,DateModif) values (7,'TCFV','MOC',65,4,null,null,now());
</v>
      </c>
      <c r="CB41" t="str">
        <f t="shared" si="8"/>
        <v xml:space="preserve">INSERT INTO SC_SystemeProduits(RefDimension,NomSysteme,typePresta,ligne,Quantite,formule,cte1,DateModif) values (8,'TCFV','MOC',65,4,null,null,now());
</v>
      </c>
      <c r="CE41" t="str">
        <f t="shared" si="9"/>
        <v xml:space="preserve">INSERT INTO SC_SystemeProduits(RefDimension,NomSysteme,typePresta,ligne,Quantite,formule,cte1,DateModif) values (9,'TCFV','MOC',65,4,null,null,now());
</v>
      </c>
      <c r="CH41" t="str">
        <f t="shared" si="10"/>
        <v xml:space="preserve">INSERT INTO SC_SystemeProduits(RefDimension,NomSysteme,typePresta,ligne,Quantite,formule,cte1,DateModif) values (10,'TCFV','MOC',65,4,null,null,now());
</v>
      </c>
      <c r="CK41" t="str">
        <f t="shared" si="11"/>
        <v xml:space="preserve">INSERT INTO SC_SystemeProduits(RefDimension,NomSysteme,typePresta,ligne,Quantite,formule,cte1,DateModif) values (11,'TCFV','MOC',65,4,null,null,now());
</v>
      </c>
      <c r="CN41" t="str">
        <f t="shared" si="12"/>
        <v xml:space="preserve">INSERT INTO SC_SystemeProduits(RefDimension,NomSysteme,typePresta,ligne,Quantite,formule,cte1,DateModif) values (12,'TCFV','MOC',65,4,null,null,now());
</v>
      </c>
      <c r="CQ41" t="str">
        <f t="shared" si="13"/>
        <v xml:space="preserve">INSERT INTO SC_SystemeProduits(RefDimension,NomSysteme,typePresta,ligne,Quantite,formule,cte1,DateModif) values (13,'TCFV','MOC',65,4,null,null,now());
</v>
      </c>
      <c r="CT41" t="str">
        <f t="shared" si="14"/>
        <v xml:space="preserve">INSERT INTO SC_SystemeProduits(RefDimension,NomSysteme,typePresta,ligne,Quantite,formule,cte1,DateModif) values (14,'TCFV','MOC',65,4,null,null,now());
</v>
      </c>
      <c r="CW41" t="str">
        <f t="shared" si="15"/>
        <v xml:space="preserve">INSERT INTO SC_SystemeProduits(RefDimension,NomSysteme,typePresta,ligne,Quantite,formule,cte1,DateModif) values (15,'TCFV','MOC',65,4,null,null,now());
</v>
      </c>
      <c r="CZ41" t="str">
        <f t="shared" si="16"/>
        <v xml:space="preserve">INSERT INTO SC_SystemeProduits(RefDimension,NomSysteme,typePresta,ligne,Quantite,formule,cte1,DateModif) values (16,'TCFV','MOC',65,4,null,null,now());
</v>
      </c>
      <c r="DC41" t="str">
        <f t="shared" si="17"/>
        <v xml:space="preserve">INSERT INTO SC_SystemeProduits(RefDimension,NomSysteme,typePresta,ligne,Quantite,formule,cte1,DateModif) values (17,'TCFV','MOC',65,4,null,null,now());
</v>
      </c>
      <c r="DF41" t="str">
        <f t="shared" si="18"/>
        <v xml:space="preserve">INSERT INTO SC_SystemeProduits(RefDimension,NomSysteme,typePresta,ligne,Quantite,formule,cte1,DateModif) values (18,'TCFV','MOC',65,4,null,null,now());
</v>
      </c>
    </row>
    <row r="42" spans="1:110" x14ac:dyDescent="0.25">
      <c r="A42" s="67">
        <f>IF(B42="MATIERE",VLOOKUP($C42,MATIERE!$B$2:$K$601,10,0),IF(B42="MOA",VLOOKUP($C42,ATELIER!$B$2:$K$291,10,0),IF(B42="MOC",VLOOKUP($C42,CHANTIER!$B$2:$K$291,10,0),IF(B42="MP",VLOOKUP($C42,MINIPELLE!$B$2:$K$291,10,0),""))))</f>
        <v>70</v>
      </c>
      <c r="B42" t="s">
        <v>299</v>
      </c>
      <c r="C42" t="s">
        <v>194</v>
      </c>
      <c r="D42" t="s">
        <v>105</v>
      </c>
      <c r="E42">
        <v>4</v>
      </c>
      <c r="F42" s="14" t="s">
        <v>673</v>
      </c>
      <c r="G42" s="14" t="s">
        <v>715</v>
      </c>
      <c r="H42">
        <v>6</v>
      </c>
      <c r="I42" s="14" t="s">
        <v>673</v>
      </c>
      <c r="J42" s="14" t="s">
        <v>715</v>
      </c>
      <c r="K42">
        <v>8</v>
      </c>
      <c r="L42" s="14" t="s">
        <v>673</v>
      </c>
      <c r="M42" s="14" t="s">
        <v>715</v>
      </c>
      <c r="N42">
        <v>10</v>
      </c>
      <c r="O42" s="14" t="s">
        <v>673</v>
      </c>
      <c r="P42" s="14" t="s">
        <v>715</v>
      </c>
      <c r="Q42">
        <v>12</v>
      </c>
      <c r="R42" s="14" t="s">
        <v>673</v>
      </c>
      <c r="S42" s="14" t="s">
        <v>715</v>
      </c>
      <c r="T42">
        <v>14</v>
      </c>
      <c r="U42" s="14" t="s">
        <v>673</v>
      </c>
      <c r="V42" s="14" t="s">
        <v>715</v>
      </c>
      <c r="W42">
        <v>16</v>
      </c>
      <c r="X42" s="14" t="s">
        <v>673</v>
      </c>
      <c r="Y42" s="14" t="s">
        <v>715</v>
      </c>
      <c r="Z42">
        <v>18</v>
      </c>
      <c r="AA42" s="14" t="s">
        <v>673</v>
      </c>
      <c r="AB42" s="14" t="s">
        <v>715</v>
      </c>
      <c r="AC42">
        <v>20</v>
      </c>
      <c r="AD42" s="14" t="s">
        <v>673</v>
      </c>
      <c r="AE42" s="14" t="s">
        <v>715</v>
      </c>
      <c r="AF42">
        <v>24</v>
      </c>
      <c r="AG42" s="14" t="s">
        <v>673</v>
      </c>
      <c r="AH42" s="14" t="s">
        <v>715</v>
      </c>
      <c r="AI42">
        <v>24</v>
      </c>
      <c r="AJ42" s="14" t="s">
        <v>673</v>
      </c>
      <c r="AK42" s="14" t="s">
        <v>715</v>
      </c>
      <c r="AL42">
        <v>28</v>
      </c>
      <c r="AM42" s="14" t="s">
        <v>673</v>
      </c>
      <c r="AN42" s="14" t="s">
        <v>715</v>
      </c>
      <c r="AO42">
        <v>28</v>
      </c>
      <c r="AP42" s="14" t="s">
        <v>673</v>
      </c>
      <c r="AQ42" s="14" t="s">
        <v>715</v>
      </c>
      <c r="AR42">
        <v>32</v>
      </c>
      <c r="AS42" s="14" t="s">
        <v>673</v>
      </c>
      <c r="AT42" s="14" t="s">
        <v>715</v>
      </c>
      <c r="AU42">
        <v>36</v>
      </c>
      <c r="AV42" s="14" t="s">
        <v>673</v>
      </c>
      <c r="AW42" s="14" t="s">
        <v>715</v>
      </c>
      <c r="AX42">
        <v>36</v>
      </c>
      <c r="AY42" s="14" t="s">
        <v>673</v>
      </c>
      <c r="AZ42" s="14" t="s">
        <v>715</v>
      </c>
      <c r="BA42">
        <v>40</v>
      </c>
      <c r="BB42" s="14" t="s">
        <v>673</v>
      </c>
      <c r="BC42" s="14" t="s">
        <v>715</v>
      </c>
      <c r="BD42">
        <v>40</v>
      </c>
      <c r="BE42" s="14" t="s">
        <v>673</v>
      </c>
      <c r="BF42" s="14" t="s">
        <v>715</v>
      </c>
      <c r="BG42" t="str">
        <f t="shared" si="1"/>
        <v xml:space="preserve">INSERT INTO SC_SystemeProduits(RefDimension,NomSysteme,typePresta,ligne,Quantite,formule,cte1,DateModif) values (1,'TCFV','MOC',70,null,'CTE1*1','SURFACE',now());
</v>
      </c>
      <c r="BJ42" t="str">
        <f t="shared" si="2"/>
        <v xml:space="preserve">INSERT INTO SC_SystemeProduits(RefDimension,NomSysteme,typePresta,ligne,Quantite,formule,cte1,DateModif) values (2,'TCFV','MOC',70,null,'CTE1*1','SURFACE',now());
</v>
      </c>
      <c r="BM42" t="str">
        <f t="shared" si="3"/>
        <v xml:space="preserve">INSERT INTO SC_SystemeProduits(RefDimension,NomSysteme,typePresta,ligne,Quantite,formule,cte1,DateModif) values (3,'TCFV','MOC',70,null,'CTE1*1','SURFACE',now());
</v>
      </c>
      <c r="BP42" t="str">
        <f t="shared" si="4"/>
        <v xml:space="preserve">INSERT INTO SC_SystemeProduits(RefDimension,NomSysteme,typePresta,ligne,Quantite,formule,cte1,DateModif) values (4,'TCFV','MOC',70,null,'CTE1*1','SURFACE',now());
</v>
      </c>
      <c r="BS42" t="str">
        <f t="shared" si="5"/>
        <v xml:space="preserve">INSERT INTO SC_SystemeProduits(RefDimension,NomSysteme,typePresta,ligne,Quantite,formule,cte1,DateModif) values (5,'TCFV','MOC',70,null,'CTE1*1','SURFACE',now());
</v>
      </c>
      <c r="BV42" t="str">
        <f t="shared" si="6"/>
        <v xml:space="preserve">INSERT INTO SC_SystemeProduits(RefDimension,NomSysteme,typePresta,ligne,Quantite,formule,cte1,DateModif) values (6,'TCFV','MOC',70,null,'CTE1*1','SURFACE',now());
</v>
      </c>
      <c r="BY42" t="str">
        <f t="shared" si="7"/>
        <v xml:space="preserve">INSERT INTO SC_SystemeProduits(RefDimension,NomSysteme,typePresta,ligne,Quantite,formule,cte1,DateModif) values (7,'TCFV','MOC',70,null,'CTE1*1','SURFACE',now());
</v>
      </c>
      <c r="CB42" t="str">
        <f t="shared" si="8"/>
        <v xml:space="preserve">INSERT INTO SC_SystemeProduits(RefDimension,NomSysteme,typePresta,ligne,Quantite,formule,cte1,DateModif) values (8,'TCFV','MOC',70,null,'CTE1*1','SURFACE',now());
</v>
      </c>
      <c r="CE42" t="str">
        <f t="shared" si="9"/>
        <v xml:space="preserve">INSERT INTO SC_SystemeProduits(RefDimension,NomSysteme,typePresta,ligne,Quantite,formule,cte1,DateModif) values (9,'TCFV','MOC',70,null,'CTE1*1','SURFACE',now());
</v>
      </c>
      <c r="CH42" t="str">
        <f t="shared" si="10"/>
        <v xml:space="preserve">INSERT INTO SC_SystemeProduits(RefDimension,NomSysteme,typePresta,ligne,Quantite,formule,cte1,DateModif) values (10,'TCFV','MOC',70,null,'CTE1*1','SURFACE',now());
</v>
      </c>
      <c r="CK42" t="str">
        <f t="shared" si="11"/>
        <v xml:space="preserve">INSERT INTO SC_SystemeProduits(RefDimension,NomSysteme,typePresta,ligne,Quantite,formule,cte1,DateModif) values (11,'TCFV','MOC',70,null,'CTE1*1','SURFACE',now());
</v>
      </c>
      <c r="CN42" t="str">
        <f t="shared" si="12"/>
        <v xml:space="preserve">INSERT INTO SC_SystemeProduits(RefDimension,NomSysteme,typePresta,ligne,Quantite,formule,cte1,DateModif) values (12,'TCFV','MOC',70,null,'CTE1*1','SURFACE',now());
</v>
      </c>
      <c r="CQ42" t="str">
        <f t="shared" si="13"/>
        <v xml:space="preserve">INSERT INTO SC_SystemeProduits(RefDimension,NomSysteme,typePresta,ligne,Quantite,formule,cte1,DateModif) values (13,'TCFV','MOC',70,null,'CTE1*1','SURFACE',now());
</v>
      </c>
      <c r="CT42" t="str">
        <f t="shared" si="14"/>
        <v xml:space="preserve">INSERT INTO SC_SystemeProduits(RefDimension,NomSysteme,typePresta,ligne,Quantite,formule,cte1,DateModif) values (14,'TCFV','MOC',70,null,'CTE1*1','SURFACE',now());
</v>
      </c>
      <c r="CW42" t="str">
        <f t="shared" si="15"/>
        <v xml:space="preserve">INSERT INTO SC_SystemeProduits(RefDimension,NomSysteme,typePresta,ligne,Quantite,formule,cte1,DateModif) values (15,'TCFV','MOC',70,null,'CTE1*1','SURFACE',now());
</v>
      </c>
      <c r="CZ42" t="str">
        <f t="shared" si="16"/>
        <v xml:space="preserve">INSERT INTO SC_SystemeProduits(RefDimension,NomSysteme,typePresta,ligne,Quantite,formule,cte1,DateModif) values (16,'TCFV','MOC',70,null,'CTE1*1','SURFACE',now());
</v>
      </c>
      <c r="DC42" t="str">
        <f t="shared" si="17"/>
        <v xml:space="preserve">INSERT INTO SC_SystemeProduits(RefDimension,NomSysteme,typePresta,ligne,Quantite,formule,cte1,DateModif) values (17,'TCFV','MOC',70,null,'CTE1*1','SURFACE',now());
</v>
      </c>
      <c r="DF42" t="str">
        <f t="shared" si="18"/>
        <v xml:space="preserve">INSERT INTO SC_SystemeProduits(RefDimension,NomSysteme,typePresta,ligne,Quantite,formule,cte1,DateModif) values (18,'TCFV','MOC',70,null,'CTE1*1','SURFACE',now());
</v>
      </c>
    </row>
    <row r="43" spans="1:110" x14ac:dyDescent="0.25">
      <c r="A43" s="67">
        <f>IF(B43="MATIERE",VLOOKUP($C43,MATIERE!$B$2:$K$601,10,0),IF(B43="MOA",VLOOKUP($C43,ATELIER!$B$2:$K$291,10,0),IF(B43="MOC",VLOOKUP($C43,CHANTIER!$B$2:$K$291,10,0),IF(B43="MP",VLOOKUP($C43,MINIPELLE!$B$2:$K$291,10,0),""))))</f>
        <v>71</v>
      </c>
      <c r="B43" t="s">
        <v>299</v>
      </c>
      <c r="C43" t="s">
        <v>195</v>
      </c>
      <c r="D43" t="s">
        <v>42</v>
      </c>
      <c r="E43">
        <v>1.6</v>
      </c>
      <c r="F43" s="14" t="s">
        <v>673</v>
      </c>
      <c r="G43" s="14" t="s">
        <v>668</v>
      </c>
      <c r="H43">
        <v>2</v>
      </c>
      <c r="I43" s="14" t="s">
        <v>673</v>
      </c>
      <c r="J43" s="14" t="s">
        <v>668</v>
      </c>
      <c r="K43">
        <v>2</v>
      </c>
      <c r="L43" s="14" t="s">
        <v>673</v>
      </c>
      <c r="M43" s="14" t="s">
        <v>668</v>
      </c>
      <c r="N43">
        <v>2.5</v>
      </c>
      <c r="O43" s="14" t="s">
        <v>673</v>
      </c>
      <c r="P43" s="14" t="s">
        <v>668</v>
      </c>
      <c r="Q43">
        <v>3</v>
      </c>
      <c r="R43" s="14" t="s">
        <v>673</v>
      </c>
      <c r="S43" s="14" t="s">
        <v>668</v>
      </c>
      <c r="T43">
        <v>3.5</v>
      </c>
      <c r="U43" s="14" t="s">
        <v>673</v>
      </c>
      <c r="V43" s="14" t="s">
        <v>668</v>
      </c>
      <c r="W43">
        <v>4</v>
      </c>
      <c r="X43" s="14" t="s">
        <v>673</v>
      </c>
      <c r="Y43" s="14" t="s">
        <v>668</v>
      </c>
      <c r="Z43">
        <v>4</v>
      </c>
      <c r="AA43" s="14" t="s">
        <v>673</v>
      </c>
      <c r="AB43" s="14" t="s">
        <v>668</v>
      </c>
      <c r="AC43">
        <v>4</v>
      </c>
      <c r="AD43" s="14" t="s">
        <v>673</v>
      </c>
      <c r="AE43" s="14" t="s">
        <v>668</v>
      </c>
      <c r="AF43">
        <v>4</v>
      </c>
      <c r="AG43" s="14" t="s">
        <v>673</v>
      </c>
      <c r="AH43" s="14" t="s">
        <v>668</v>
      </c>
      <c r="AI43">
        <v>3</v>
      </c>
      <c r="AJ43" s="14" t="s">
        <v>673</v>
      </c>
      <c r="AK43" s="14" t="s">
        <v>668</v>
      </c>
      <c r="AL43">
        <v>3.5</v>
      </c>
      <c r="AM43" s="14" t="s">
        <v>673</v>
      </c>
      <c r="AN43" s="14" t="s">
        <v>668</v>
      </c>
      <c r="AO43">
        <v>4</v>
      </c>
      <c r="AP43" s="14" t="s">
        <v>673</v>
      </c>
      <c r="AQ43" s="14" t="s">
        <v>668</v>
      </c>
      <c r="AR43">
        <v>4</v>
      </c>
      <c r="AS43" s="14" t="s">
        <v>673</v>
      </c>
      <c r="AT43" s="14" t="s">
        <v>668</v>
      </c>
      <c r="AU43">
        <v>4.5</v>
      </c>
      <c r="AV43" s="14" t="s">
        <v>673</v>
      </c>
      <c r="AW43" s="14" t="s">
        <v>668</v>
      </c>
      <c r="AX43">
        <v>4</v>
      </c>
      <c r="AY43" s="14" t="s">
        <v>673</v>
      </c>
      <c r="AZ43" s="14" t="s">
        <v>668</v>
      </c>
      <c r="BA43">
        <v>4</v>
      </c>
      <c r="BB43" s="14" t="s">
        <v>673</v>
      </c>
      <c r="BC43" s="14" t="s">
        <v>668</v>
      </c>
      <c r="BD43">
        <v>5</v>
      </c>
      <c r="BE43" s="14" t="s">
        <v>673</v>
      </c>
      <c r="BF43" s="14" t="s">
        <v>668</v>
      </c>
      <c r="BG43" t="str">
        <f t="shared" si="1"/>
        <v xml:space="preserve">INSERT INTO SC_SystemeProduits(RefDimension,NomSysteme,typePresta,ligne,Quantite,formule,cte1,DateModif) values (1,'TCFV','MOC',71,null,'CTE1*1','LONGUEUR',now());
</v>
      </c>
      <c r="BJ43" t="str">
        <f t="shared" si="2"/>
        <v xml:space="preserve">INSERT INTO SC_SystemeProduits(RefDimension,NomSysteme,typePresta,ligne,Quantite,formule,cte1,DateModif) values (2,'TCFV','MOC',71,null,'CTE1*1','LONGUEUR',now());
</v>
      </c>
      <c r="BM43" t="str">
        <f t="shared" si="3"/>
        <v xml:space="preserve">INSERT INTO SC_SystemeProduits(RefDimension,NomSysteme,typePresta,ligne,Quantite,formule,cte1,DateModif) values (3,'TCFV','MOC',71,null,'CTE1*1','LONGUEUR',now());
</v>
      </c>
      <c r="BP43" t="str">
        <f t="shared" si="4"/>
        <v xml:space="preserve">INSERT INTO SC_SystemeProduits(RefDimension,NomSysteme,typePresta,ligne,Quantite,formule,cte1,DateModif) values (4,'TCFV','MOC',71,null,'CTE1*1','LONGUEUR',now());
</v>
      </c>
      <c r="BS43" t="str">
        <f t="shared" si="5"/>
        <v xml:space="preserve">INSERT INTO SC_SystemeProduits(RefDimension,NomSysteme,typePresta,ligne,Quantite,formule,cte1,DateModif) values (5,'TCFV','MOC',71,null,'CTE1*1','LONGUEUR',now());
</v>
      </c>
      <c r="BV43" t="str">
        <f t="shared" si="6"/>
        <v xml:space="preserve">INSERT INTO SC_SystemeProduits(RefDimension,NomSysteme,typePresta,ligne,Quantite,formule,cte1,DateModif) values (6,'TCFV','MOC',71,null,'CTE1*1','LONGUEUR',now());
</v>
      </c>
      <c r="BY43" t="str">
        <f t="shared" si="7"/>
        <v xml:space="preserve">INSERT INTO SC_SystemeProduits(RefDimension,NomSysteme,typePresta,ligne,Quantite,formule,cte1,DateModif) values (7,'TCFV','MOC',71,null,'CTE1*1','LONGUEUR',now());
</v>
      </c>
      <c r="CB43" t="str">
        <f t="shared" si="8"/>
        <v xml:space="preserve">INSERT INTO SC_SystemeProduits(RefDimension,NomSysteme,typePresta,ligne,Quantite,formule,cte1,DateModif) values (8,'TCFV','MOC',71,null,'CTE1*1','LONGUEUR',now());
</v>
      </c>
      <c r="CE43" t="str">
        <f t="shared" si="9"/>
        <v xml:space="preserve">INSERT INTO SC_SystemeProduits(RefDimension,NomSysteme,typePresta,ligne,Quantite,formule,cte1,DateModif) values (9,'TCFV','MOC',71,null,'CTE1*1','LONGUEUR',now());
</v>
      </c>
      <c r="CH43" t="str">
        <f t="shared" si="10"/>
        <v xml:space="preserve">INSERT INTO SC_SystemeProduits(RefDimension,NomSysteme,typePresta,ligne,Quantite,formule,cte1,DateModif) values (10,'TCFV','MOC',71,null,'CTE1*1','LONGUEUR',now());
</v>
      </c>
      <c r="CK43" t="str">
        <f t="shared" si="11"/>
        <v xml:space="preserve">INSERT INTO SC_SystemeProduits(RefDimension,NomSysteme,typePresta,ligne,Quantite,formule,cte1,DateModif) values (11,'TCFV','MOC',71,null,'CTE1*1','LONGUEUR',now());
</v>
      </c>
      <c r="CN43" t="str">
        <f t="shared" si="12"/>
        <v xml:space="preserve">INSERT INTO SC_SystemeProduits(RefDimension,NomSysteme,typePresta,ligne,Quantite,formule,cte1,DateModif) values (12,'TCFV','MOC',71,null,'CTE1*1','LONGUEUR',now());
</v>
      </c>
      <c r="CQ43" t="str">
        <f t="shared" si="13"/>
        <v xml:space="preserve">INSERT INTO SC_SystemeProduits(RefDimension,NomSysteme,typePresta,ligne,Quantite,formule,cte1,DateModif) values (13,'TCFV','MOC',71,null,'CTE1*1','LONGUEUR',now());
</v>
      </c>
      <c r="CT43" t="str">
        <f t="shared" si="14"/>
        <v xml:space="preserve">INSERT INTO SC_SystemeProduits(RefDimension,NomSysteme,typePresta,ligne,Quantite,formule,cte1,DateModif) values (14,'TCFV','MOC',71,null,'CTE1*1','LONGUEUR',now());
</v>
      </c>
      <c r="CW43" t="str">
        <f t="shared" si="15"/>
        <v xml:space="preserve">INSERT INTO SC_SystemeProduits(RefDimension,NomSysteme,typePresta,ligne,Quantite,formule,cte1,DateModif) values (15,'TCFV','MOC',71,null,'CTE1*1','LONGUEUR',now());
</v>
      </c>
      <c r="CZ43" t="str">
        <f t="shared" si="16"/>
        <v xml:space="preserve">INSERT INTO SC_SystemeProduits(RefDimension,NomSysteme,typePresta,ligne,Quantite,formule,cte1,DateModif) values (16,'TCFV','MOC',71,null,'CTE1*1','LONGUEUR',now());
</v>
      </c>
      <c r="DC43" t="str">
        <f t="shared" si="17"/>
        <v xml:space="preserve">INSERT INTO SC_SystemeProduits(RefDimension,NomSysteme,typePresta,ligne,Quantite,formule,cte1,DateModif) values (17,'TCFV','MOC',71,null,'CTE1*1','LONGUEUR',now());
</v>
      </c>
      <c r="DF43" t="str">
        <f t="shared" si="18"/>
        <v xml:space="preserve">INSERT INTO SC_SystemeProduits(RefDimension,NomSysteme,typePresta,ligne,Quantite,formule,cte1,DateModif) values (18,'TCFV','MOC',71,null,'CTE1*1','LONGUEUR',now());
</v>
      </c>
    </row>
    <row r="44" spans="1:110" x14ac:dyDescent="0.25">
      <c r="A44" s="67">
        <f>IF(B44="MATIERE",VLOOKUP($C44,MATIERE!$B$2:$K$601,10,0),IF(B44="MOA",VLOOKUP($C44,ATELIER!$B$2:$K$291,10,0),IF(B44="MOC",VLOOKUP($C44,CHANTIER!$B$2:$K$291,10,0),IF(B44="MP",VLOOKUP($C44,MINIPELLE!$B$2:$K$291,10,0),""))))</f>
        <v>72</v>
      </c>
      <c r="B44" t="s">
        <v>299</v>
      </c>
      <c r="C44" t="s">
        <v>197</v>
      </c>
      <c r="D44" t="s">
        <v>160</v>
      </c>
      <c r="E44">
        <v>5.8555555555555552</v>
      </c>
      <c r="F44" s="14" t="s">
        <v>717</v>
      </c>
      <c r="G44" s="14" t="s">
        <v>715</v>
      </c>
      <c r="H44">
        <v>7.2555555555555555</v>
      </c>
      <c r="I44" s="14" t="s">
        <v>717</v>
      </c>
      <c r="J44" s="14" t="s">
        <v>715</v>
      </c>
      <c r="K44">
        <v>8.655555555555555</v>
      </c>
      <c r="L44" s="14" t="s">
        <v>717</v>
      </c>
      <c r="M44" s="14" t="s">
        <v>715</v>
      </c>
      <c r="N44">
        <v>10.055555555555555</v>
      </c>
      <c r="O44" s="14" t="s">
        <v>717</v>
      </c>
      <c r="P44" s="14" t="s">
        <v>715</v>
      </c>
      <c r="Q44">
        <v>11.455555555555556</v>
      </c>
      <c r="R44" s="14" t="s">
        <v>717</v>
      </c>
      <c r="S44" s="14" t="s">
        <v>715</v>
      </c>
      <c r="T44">
        <v>12.855555555555554</v>
      </c>
      <c r="U44" s="14" t="s">
        <v>717</v>
      </c>
      <c r="V44" s="14" t="s">
        <v>715</v>
      </c>
      <c r="W44">
        <v>14.255555555555556</v>
      </c>
      <c r="X44" s="14" t="s">
        <v>717</v>
      </c>
      <c r="Y44" s="14" t="s">
        <v>715</v>
      </c>
      <c r="Z44">
        <v>15.655555555555555</v>
      </c>
      <c r="AA44" s="14" t="s">
        <v>717</v>
      </c>
      <c r="AB44" s="14" t="s">
        <v>715</v>
      </c>
      <c r="AC44">
        <v>17.055555555555554</v>
      </c>
      <c r="AD44" s="14" t="s">
        <v>717</v>
      </c>
      <c r="AE44" s="14" t="s">
        <v>715</v>
      </c>
      <c r="AF44">
        <v>19.855555555555558</v>
      </c>
      <c r="AG44" s="14" t="s">
        <v>717</v>
      </c>
      <c r="AH44" s="14" t="s">
        <v>715</v>
      </c>
      <c r="AI44">
        <v>19.855555555555558</v>
      </c>
      <c r="AJ44" s="14" t="s">
        <v>717</v>
      </c>
      <c r="AK44" s="14" t="s">
        <v>715</v>
      </c>
      <c r="AL44">
        <v>22.655555555555555</v>
      </c>
      <c r="AM44" s="14" t="s">
        <v>717</v>
      </c>
      <c r="AN44" s="14" t="s">
        <v>715</v>
      </c>
      <c r="AO44">
        <v>22.655555555555555</v>
      </c>
      <c r="AP44" s="14" t="s">
        <v>717</v>
      </c>
      <c r="AQ44" s="14" t="s">
        <v>715</v>
      </c>
      <c r="AR44">
        <v>25.455555555555556</v>
      </c>
      <c r="AS44" s="14" t="s">
        <v>717</v>
      </c>
      <c r="AT44" s="14" t="s">
        <v>715</v>
      </c>
      <c r="AU44">
        <v>28.255555555555553</v>
      </c>
      <c r="AV44" s="14" t="s">
        <v>717</v>
      </c>
      <c r="AW44" s="14" t="s">
        <v>715</v>
      </c>
      <c r="AX44">
        <v>28.255555555555553</v>
      </c>
      <c r="AY44" s="14" t="s">
        <v>717</v>
      </c>
      <c r="AZ44" s="14" t="s">
        <v>715</v>
      </c>
      <c r="BA44">
        <v>31.055555555555554</v>
      </c>
      <c r="BB44" s="14" t="s">
        <v>717</v>
      </c>
      <c r="BC44" s="14" t="s">
        <v>715</v>
      </c>
      <c r="BD44">
        <v>31.055555555555554</v>
      </c>
      <c r="BE44" s="14" t="s">
        <v>717</v>
      </c>
      <c r="BF44" s="14" t="s">
        <v>715</v>
      </c>
      <c r="BG44" t="str">
        <f t="shared" si="1"/>
        <v xml:space="preserve">INSERT INTO SC_SystemeProduits(RefDimension,NomSysteme,typePresta,ligne,Quantite,formule,cte1,DateModif) values (1,'TCFV','MOC',72,null,'0.6*CTE1','SURFACE',now());
</v>
      </c>
      <c r="BJ44" t="str">
        <f t="shared" si="2"/>
        <v xml:space="preserve">INSERT INTO SC_SystemeProduits(RefDimension,NomSysteme,typePresta,ligne,Quantite,formule,cte1,DateModif) values (2,'TCFV','MOC',72,null,'0.6*CTE1','SURFACE',now());
</v>
      </c>
      <c r="BM44" t="str">
        <f t="shared" si="3"/>
        <v xml:space="preserve">INSERT INTO SC_SystemeProduits(RefDimension,NomSysteme,typePresta,ligne,Quantite,formule,cte1,DateModif) values (3,'TCFV','MOC',72,null,'0.6*CTE1','SURFACE',now());
</v>
      </c>
      <c r="BP44" t="str">
        <f t="shared" si="4"/>
        <v xml:space="preserve">INSERT INTO SC_SystemeProduits(RefDimension,NomSysteme,typePresta,ligne,Quantite,formule,cte1,DateModif) values (4,'TCFV','MOC',72,null,'0.6*CTE1','SURFACE',now());
</v>
      </c>
      <c r="BS44" t="str">
        <f t="shared" si="5"/>
        <v xml:space="preserve">INSERT INTO SC_SystemeProduits(RefDimension,NomSysteme,typePresta,ligne,Quantite,formule,cte1,DateModif) values (5,'TCFV','MOC',72,null,'0.6*CTE1','SURFACE',now());
</v>
      </c>
      <c r="BV44" t="str">
        <f t="shared" si="6"/>
        <v xml:space="preserve">INSERT INTO SC_SystemeProduits(RefDimension,NomSysteme,typePresta,ligne,Quantite,formule,cte1,DateModif) values (6,'TCFV','MOC',72,null,'0.6*CTE1','SURFACE',now());
</v>
      </c>
      <c r="BY44" t="str">
        <f t="shared" si="7"/>
        <v xml:space="preserve">INSERT INTO SC_SystemeProduits(RefDimension,NomSysteme,typePresta,ligne,Quantite,formule,cte1,DateModif) values (7,'TCFV','MOC',72,null,'0.6*CTE1','SURFACE',now());
</v>
      </c>
      <c r="CB44" t="str">
        <f t="shared" si="8"/>
        <v xml:space="preserve">INSERT INTO SC_SystemeProduits(RefDimension,NomSysteme,typePresta,ligne,Quantite,formule,cte1,DateModif) values (8,'TCFV','MOC',72,null,'0.6*CTE1','SURFACE',now());
</v>
      </c>
      <c r="CE44" t="str">
        <f t="shared" si="9"/>
        <v xml:space="preserve">INSERT INTO SC_SystemeProduits(RefDimension,NomSysteme,typePresta,ligne,Quantite,formule,cte1,DateModif) values (9,'TCFV','MOC',72,null,'0.6*CTE1','SURFACE',now());
</v>
      </c>
      <c r="CH44" t="str">
        <f t="shared" si="10"/>
        <v xml:space="preserve">INSERT INTO SC_SystemeProduits(RefDimension,NomSysteme,typePresta,ligne,Quantite,formule,cte1,DateModif) values (10,'TCFV','MOC',72,null,'0.6*CTE1','SURFACE',now());
</v>
      </c>
      <c r="CK44" t="str">
        <f t="shared" si="11"/>
        <v xml:space="preserve">INSERT INTO SC_SystemeProduits(RefDimension,NomSysteme,typePresta,ligne,Quantite,formule,cte1,DateModif) values (11,'TCFV','MOC',72,null,'0.6*CTE1','SURFACE',now());
</v>
      </c>
      <c r="CN44" t="str">
        <f t="shared" si="12"/>
        <v xml:space="preserve">INSERT INTO SC_SystemeProduits(RefDimension,NomSysteme,typePresta,ligne,Quantite,formule,cte1,DateModif) values (12,'TCFV','MOC',72,null,'0.6*CTE1','SURFACE',now());
</v>
      </c>
      <c r="CQ44" t="str">
        <f t="shared" si="13"/>
        <v xml:space="preserve">INSERT INTO SC_SystemeProduits(RefDimension,NomSysteme,typePresta,ligne,Quantite,formule,cte1,DateModif) values (13,'TCFV','MOC',72,null,'0.6*CTE1','SURFACE',now());
</v>
      </c>
      <c r="CT44" t="str">
        <f t="shared" si="14"/>
        <v xml:space="preserve">INSERT INTO SC_SystemeProduits(RefDimension,NomSysteme,typePresta,ligne,Quantite,formule,cte1,DateModif) values (14,'TCFV','MOC',72,null,'0.6*CTE1','SURFACE',now());
</v>
      </c>
      <c r="CW44" t="str">
        <f t="shared" si="15"/>
        <v xml:space="preserve">INSERT INTO SC_SystemeProduits(RefDimension,NomSysteme,typePresta,ligne,Quantite,formule,cte1,DateModif) values (15,'TCFV','MOC',72,null,'0.6*CTE1','SURFACE',now());
</v>
      </c>
      <c r="CZ44" t="str">
        <f t="shared" si="16"/>
        <v xml:space="preserve">INSERT INTO SC_SystemeProduits(RefDimension,NomSysteme,typePresta,ligne,Quantite,formule,cte1,DateModif) values (16,'TCFV','MOC',72,null,'0.6*CTE1','SURFACE',now());
</v>
      </c>
      <c r="DC44" t="str">
        <f t="shared" si="17"/>
        <v xml:space="preserve">INSERT INTO SC_SystemeProduits(RefDimension,NomSysteme,typePresta,ligne,Quantite,formule,cte1,DateModif) values (17,'TCFV','MOC',72,null,'0.6*CTE1','SURFACE',now());
</v>
      </c>
      <c r="DF44" t="str">
        <f t="shared" si="18"/>
        <v xml:space="preserve">INSERT INTO SC_SystemeProduits(RefDimension,NomSysteme,typePresta,ligne,Quantite,formule,cte1,DateModif) values (18,'TCFV','MOC',72,null,'0.6*CTE1','SURFACE',now());
</v>
      </c>
    </row>
    <row r="45" spans="1:110" x14ac:dyDescent="0.25">
      <c r="A45" s="67">
        <f>IF(B45="MATIERE",VLOOKUP($C45,MATIERE!$B$2:$K$601,10,0),IF(B45="MOA",VLOOKUP($C45,ATELIER!$B$2:$K$291,10,0),IF(B45="MOC",VLOOKUP($C45,CHANTIER!$B$2:$K$291,10,0),IF(B45="MP",VLOOKUP($C45,MINIPELLE!$B$2:$K$291,10,0),""))))</f>
        <v>74</v>
      </c>
      <c r="B45" t="s">
        <v>299</v>
      </c>
      <c r="C45" t="s">
        <v>200</v>
      </c>
      <c r="D45" t="s">
        <v>20</v>
      </c>
      <c r="E45"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(1,'TCFV','MOC',74,1,null,null,now());
</v>
      </c>
      <c r="BJ45" t="str">
        <f t="shared" si="2"/>
        <v xml:space="preserve">INSERT INTO SC_SystemeProduits(RefDimension,NomSysteme,typePresta,ligne,Quantite,formule,cte1,DateModif) values (2,'TCFV','MOC',74,1,null,null,now());
</v>
      </c>
      <c r="BM45" t="str">
        <f t="shared" si="3"/>
        <v xml:space="preserve">INSERT INTO SC_SystemeProduits(RefDimension,NomSysteme,typePresta,ligne,Quantite,formule,cte1,DateModif) values (3,'TCFV','MOC',74,1,null,null,now());
</v>
      </c>
      <c r="BP45" t="str">
        <f t="shared" si="4"/>
        <v xml:space="preserve">INSERT INTO SC_SystemeProduits(RefDimension,NomSysteme,typePresta,ligne,Quantite,formule,cte1,DateModif) values (4,'TCFV','MOC',74,1,null,null,now());
</v>
      </c>
      <c r="BS45" t="str">
        <f t="shared" si="5"/>
        <v xml:space="preserve">INSERT INTO SC_SystemeProduits(RefDimension,NomSysteme,typePresta,ligne,Quantite,formule,cte1,DateModif) values (5,'TCFV','MOC',74,1,null,null,now());
</v>
      </c>
      <c r="BV45" t="str">
        <f t="shared" si="6"/>
        <v xml:space="preserve">INSERT INTO SC_SystemeProduits(RefDimension,NomSysteme,typePresta,ligne,Quantite,formule,cte1,DateModif) values (6,'TCFV','MOC',74,1,null,null,now());
</v>
      </c>
      <c r="BY45" t="str">
        <f t="shared" si="7"/>
        <v xml:space="preserve">INSERT INTO SC_SystemeProduits(RefDimension,NomSysteme,typePresta,ligne,Quantite,formule,cte1,DateModif) values (7,'TCFV','MOC',74,1,null,null,now());
</v>
      </c>
      <c r="CB45" t="str">
        <f t="shared" si="8"/>
        <v xml:space="preserve">INSERT INTO SC_SystemeProduits(RefDimension,NomSysteme,typePresta,ligne,Quantite,formule,cte1,DateModif) values (8,'TCFV','MOC',74,1,null,null,now());
</v>
      </c>
      <c r="CE45" t="str">
        <f t="shared" si="9"/>
        <v xml:space="preserve">INSERT INTO SC_SystemeProduits(RefDimension,NomSysteme,typePresta,ligne,Quantite,formule,cte1,DateModif) values (9,'TCFV','MOC',74,1,null,null,now());
</v>
      </c>
      <c r="CH45" t="str">
        <f t="shared" si="10"/>
        <v xml:space="preserve">INSERT INTO SC_SystemeProduits(RefDimension,NomSysteme,typePresta,ligne,Quantite,formule,cte1,DateModif) values (10,'TCFV','MOC',74,1,null,null,now());
</v>
      </c>
      <c r="CK45" t="str">
        <f t="shared" si="11"/>
        <v xml:space="preserve">INSERT INTO SC_SystemeProduits(RefDimension,NomSysteme,typePresta,ligne,Quantite,formule,cte1,DateModif) values (11,'TCFV','MOC',74,1,null,null,now());
</v>
      </c>
      <c r="CN45" t="str">
        <f t="shared" si="12"/>
        <v xml:space="preserve">INSERT INTO SC_SystemeProduits(RefDimension,NomSysteme,typePresta,ligne,Quantite,formule,cte1,DateModif) values (12,'TCFV','MOC',74,1,null,null,now());
</v>
      </c>
      <c r="CQ45" t="str">
        <f t="shared" si="13"/>
        <v xml:space="preserve">INSERT INTO SC_SystemeProduits(RefDimension,NomSysteme,typePresta,ligne,Quantite,formule,cte1,DateModif) values (13,'TCFV','MOC',74,1,null,null,now());
</v>
      </c>
      <c r="CT45" t="str">
        <f t="shared" si="14"/>
        <v xml:space="preserve">INSERT INTO SC_SystemeProduits(RefDimension,NomSysteme,typePresta,ligne,Quantite,formule,cte1,DateModif) values (14,'TCFV','MOC',74,1,null,null,now());
</v>
      </c>
      <c r="CW45" t="str">
        <f t="shared" si="15"/>
        <v xml:space="preserve">INSERT INTO SC_SystemeProduits(RefDimension,NomSysteme,typePresta,ligne,Quantite,formule,cte1,DateModif) values (15,'TCFV','MOC',74,1,null,null,now());
</v>
      </c>
      <c r="CZ45" t="str">
        <f t="shared" si="16"/>
        <v xml:space="preserve">INSERT INTO SC_SystemeProduits(RefDimension,NomSysteme,typePresta,ligne,Quantite,formule,cte1,DateModif) values (16,'TCFV','MOC',74,1,null,null,now());
</v>
      </c>
      <c r="DC45" t="str">
        <f t="shared" si="17"/>
        <v xml:space="preserve">INSERT INTO SC_SystemeProduits(RefDimension,NomSysteme,typePresta,ligne,Quantite,formule,cte1,DateModif) values (17,'TCFV','MOC',74,1,null,null,now());
</v>
      </c>
      <c r="DF45" t="str">
        <f t="shared" si="18"/>
        <v xml:space="preserve">INSERT INTO SC_SystemeProduits(RefDimension,NomSysteme,typePresta,ligne,Quantite,formule,cte1,DateModif) values (18,'TCFV','MOC',74,1,null,null,now());
</v>
      </c>
    </row>
    <row r="46" spans="1:110" x14ac:dyDescent="0.25">
      <c r="A46" s="67">
        <f>IF(B46="MATIERE",VLOOKUP($C46,MATIERE!$B$2:$K$601,10,0),IF(B46="MOA",VLOOKUP($C46,ATELIER!$B$2:$K$291,10,0),IF(B46="MOC",VLOOKUP($C46,CHANTIER!$B$2:$K$291,10,0),IF(B46="MP",VLOOKUP($C46,MINIPELLE!$B$2:$K$291,10,0),""))))</f>
        <v>68</v>
      </c>
      <c r="B46" t="s">
        <v>299</v>
      </c>
      <c r="C46" t="s">
        <v>190</v>
      </c>
      <c r="D46" t="s">
        <v>105</v>
      </c>
      <c r="E46">
        <v>4</v>
      </c>
      <c r="F46" s="14" t="s">
        <v>673</v>
      </c>
      <c r="G46" s="14" t="s">
        <v>715</v>
      </c>
      <c r="H46">
        <v>6</v>
      </c>
      <c r="I46" s="14" t="s">
        <v>673</v>
      </c>
      <c r="J46" s="14" t="s">
        <v>715</v>
      </c>
      <c r="K46">
        <v>8</v>
      </c>
      <c r="L46" s="14" t="s">
        <v>673</v>
      </c>
      <c r="M46" s="14" t="s">
        <v>715</v>
      </c>
      <c r="N46">
        <v>10</v>
      </c>
      <c r="O46" s="14" t="s">
        <v>673</v>
      </c>
      <c r="P46" s="14" t="s">
        <v>715</v>
      </c>
      <c r="Q46">
        <v>12</v>
      </c>
      <c r="R46" s="14" t="s">
        <v>673</v>
      </c>
      <c r="S46" s="14" t="s">
        <v>715</v>
      </c>
      <c r="T46">
        <v>14</v>
      </c>
      <c r="U46" s="14" t="s">
        <v>673</v>
      </c>
      <c r="V46" s="14" t="s">
        <v>715</v>
      </c>
      <c r="W46">
        <v>16</v>
      </c>
      <c r="X46" s="14" t="s">
        <v>673</v>
      </c>
      <c r="Y46" s="14" t="s">
        <v>715</v>
      </c>
      <c r="Z46">
        <v>18</v>
      </c>
      <c r="AA46" s="14" t="s">
        <v>673</v>
      </c>
      <c r="AB46" s="14" t="s">
        <v>715</v>
      </c>
      <c r="AC46">
        <v>20</v>
      </c>
      <c r="AD46" s="14" t="s">
        <v>673</v>
      </c>
      <c r="AE46" s="14" t="s">
        <v>715</v>
      </c>
      <c r="AF46">
        <v>24</v>
      </c>
      <c r="AG46" s="14" t="s">
        <v>673</v>
      </c>
      <c r="AH46" s="14" t="s">
        <v>715</v>
      </c>
      <c r="AI46">
        <v>24</v>
      </c>
      <c r="AJ46" s="14" t="s">
        <v>673</v>
      </c>
      <c r="AK46" s="14" t="s">
        <v>715</v>
      </c>
      <c r="AL46">
        <v>28</v>
      </c>
      <c r="AM46" s="14" t="s">
        <v>673</v>
      </c>
      <c r="AN46" s="14" t="s">
        <v>715</v>
      </c>
      <c r="AO46">
        <v>28</v>
      </c>
      <c r="AP46" s="14" t="s">
        <v>673</v>
      </c>
      <c r="AQ46" s="14" t="s">
        <v>715</v>
      </c>
      <c r="AR46">
        <v>32</v>
      </c>
      <c r="AS46" s="14" t="s">
        <v>673</v>
      </c>
      <c r="AT46" s="14" t="s">
        <v>715</v>
      </c>
      <c r="AU46">
        <v>36</v>
      </c>
      <c r="AV46" s="14" t="s">
        <v>673</v>
      </c>
      <c r="AW46" s="14" t="s">
        <v>715</v>
      </c>
      <c r="AX46">
        <v>36</v>
      </c>
      <c r="AY46" s="14" t="s">
        <v>673</v>
      </c>
      <c r="AZ46" s="14" t="s">
        <v>715</v>
      </c>
      <c r="BA46">
        <v>40</v>
      </c>
      <c r="BB46" s="14" t="s">
        <v>673</v>
      </c>
      <c r="BC46" s="14" t="s">
        <v>715</v>
      </c>
      <c r="BD46">
        <v>40</v>
      </c>
      <c r="BE46" s="14" t="s">
        <v>673</v>
      </c>
      <c r="BF46" s="14" t="s">
        <v>715</v>
      </c>
      <c r="BG46" t="str">
        <f t="shared" si="1"/>
        <v xml:space="preserve">INSERT INTO SC_SystemeProduits(RefDimension,NomSysteme,typePresta,ligne,Quantite,formule,cte1,DateModif) values (1,'TCFV','MOC',68,null,'CTE1*1','SURFACE',now());
</v>
      </c>
      <c r="BJ46" t="str">
        <f t="shared" si="2"/>
        <v xml:space="preserve">INSERT INTO SC_SystemeProduits(RefDimension,NomSysteme,typePresta,ligne,Quantite,formule,cte1,DateModif) values (2,'TCFV','MOC',68,null,'CTE1*1','SURFACE',now());
</v>
      </c>
      <c r="BM46" t="str">
        <f t="shared" si="3"/>
        <v xml:space="preserve">INSERT INTO SC_SystemeProduits(RefDimension,NomSysteme,typePresta,ligne,Quantite,formule,cte1,DateModif) values (3,'TCFV','MOC',68,null,'CTE1*1','SURFACE',now());
</v>
      </c>
      <c r="BP46" t="str">
        <f t="shared" si="4"/>
        <v xml:space="preserve">INSERT INTO SC_SystemeProduits(RefDimension,NomSysteme,typePresta,ligne,Quantite,formule,cte1,DateModif) values (4,'TCFV','MOC',68,null,'CTE1*1','SURFACE',now());
</v>
      </c>
      <c r="BS46" t="str">
        <f t="shared" si="5"/>
        <v xml:space="preserve">INSERT INTO SC_SystemeProduits(RefDimension,NomSysteme,typePresta,ligne,Quantite,formule,cte1,DateModif) values (5,'TCFV','MOC',68,null,'CTE1*1','SURFACE',now());
</v>
      </c>
      <c r="BV46" t="str">
        <f t="shared" si="6"/>
        <v xml:space="preserve">INSERT INTO SC_SystemeProduits(RefDimension,NomSysteme,typePresta,ligne,Quantite,formule,cte1,DateModif) values (6,'TCFV','MOC',68,null,'CTE1*1','SURFACE',now());
</v>
      </c>
      <c r="BY46" t="str">
        <f t="shared" si="7"/>
        <v xml:space="preserve">INSERT INTO SC_SystemeProduits(RefDimension,NomSysteme,typePresta,ligne,Quantite,formule,cte1,DateModif) values (7,'TCFV','MOC',68,null,'CTE1*1','SURFACE',now());
</v>
      </c>
      <c r="CB46" t="str">
        <f t="shared" si="8"/>
        <v xml:space="preserve">INSERT INTO SC_SystemeProduits(RefDimension,NomSysteme,typePresta,ligne,Quantite,formule,cte1,DateModif) values (8,'TCFV','MOC',68,null,'CTE1*1','SURFACE',now());
</v>
      </c>
      <c r="CE46" t="str">
        <f t="shared" si="9"/>
        <v xml:space="preserve">INSERT INTO SC_SystemeProduits(RefDimension,NomSysteme,typePresta,ligne,Quantite,formule,cte1,DateModif) values (9,'TCFV','MOC',68,null,'CTE1*1','SURFACE',now());
</v>
      </c>
      <c r="CH46" t="str">
        <f t="shared" si="10"/>
        <v xml:space="preserve">INSERT INTO SC_SystemeProduits(RefDimension,NomSysteme,typePresta,ligne,Quantite,formule,cte1,DateModif) values (10,'TCFV','MOC',68,null,'CTE1*1','SURFACE',now());
</v>
      </c>
      <c r="CK46" t="str">
        <f t="shared" si="11"/>
        <v xml:space="preserve">INSERT INTO SC_SystemeProduits(RefDimension,NomSysteme,typePresta,ligne,Quantite,formule,cte1,DateModif) values (11,'TCFV','MOC',68,null,'CTE1*1','SURFACE',now());
</v>
      </c>
      <c r="CN46" t="str">
        <f t="shared" si="12"/>
        <v xml:space="preserve">INSERT INTO SC_SystemeProduits(RefDimension,NomSysteme,typePresta,ligne,Quantite,formule,cte1,DateModif) values (12,'TCFV','MOC',68,null,'CTE1*1','SURFACE',now());
</v>
      </c>
      <c r="CQ46" t="str">
        <f t="shared" si="13"/>
        <v xml:space="preserve">INSERT INTO SC_SystemeProduits(RefDimension,NomSysteme,typePresta,ligne,Quantite,formule,cte1,DateModif) values (13,'TCFV','MOC',68,null,'CTE1*1','SURFACE',now());
</v>
      </c>
      <c r="CT46" t="str">
        <f t="shared" si="14"/>
        <v xml:space="preserve">INSERT INTO SC_SystemeProduits(RefDimension,NomSysteme,typePresta,ligne,Quantite,formule,cte1,DateModif) values (14,'TCFV','MOC',68,null,'CTE1*1','SURFACE',now());
</v>
      </c>
      <c r="CW46" t="str">
        <f t="shared" si="15"/>
        <v xml:space="preserve">INSERT INTO SC_SystemeProduits(RefDimension,NomSysteme,typePresta,ligne,Quantite,formule,cte1,DateModif) values (15,'TCFV','MOC',68,null,'CTE1*1','SURFACE',now());
</v>
      </c>
      <c r="CZ46" t="str">
        <f t="shared" si="16"/>
        <v xml:space="preserve">INSERT INTO SC_SystemeProduits(RefDimension,NomSysteme,typePresta,ligne,Quantite,formule,cte1,DateModif) values (16,'TCFV','MOC',68,null,'CTE1*1','SURFACE',now());
</v>
      </c>
      <c r="DC46" t="str">
        <f t="shared" si="17"/>
        <v xml:space="preserve">INSERT INTO SC_SystemeProduits(RefDimension,NomSysteme,typePresta,ligne,Quantite,formule,cte1,DateModif) values (17,'TCFV','MOC',68,null,'CTE1*1','SURFACE',now());
</v>
      </c>
      <c r="DF46" t="str">
        <f t="shared" si="18"/>
        <v xml:space="preserve">INSERT INTO SC_SystemeProduits(RefDimension,NomSysteme,typePresta,ligne,Quantite,formule,cte1,DateModif) values (18,'TCFV','MOC',68,null,'CTE1*1','SURFACE',now());
</v>
      </c>
    </row>
    <row r="47" spans="1:110" x14ac:dyDescent="0.25">
      <c r="A47" s="67">
        <f>IF(B47="MATIERE",VLOOKUP($C47,MATIERE!$B$2:$K$601,10,0),IF(B47="MOA",VLOOKUP($C47,ATELIER!$B$2:$K$291,10,0),IF(B47="MOC",VLOOKUP($C47,CHANTIER!$B$2:$K$291,10,0),IF(B47="MP",VLOOKUP($C47,MINIPELLE!$B$2:$K$291,10,0),""))))</f>
        <v>67</v>
      </c>
      <c r="B47" t="s">
        <v>299</v>
      </c>
      <c r="C47" t="s">
        <v>188</v>
      </c>
      <c r="D47" t="s">
        <v>105</v>
      </c>
      <c r="E47">
        <v>4</v>
      </c>
      <c r="F47" s="14" t="s">
        <v>673</v>
      </c>
      <c r="G47" s="14" t="s">
        <v>715</v>
      </c>
      <c r="H47">
        <v>6</v>
      </c>
      <c r="I47" s="14" t="s">
        <v>673</v>
      </c>
      <c r="J47" s="14" t="s">
        <v>715</v>
      </c>
      <c r="K47">
        <v>8</v>
      </c>
      <c r="L47" s="14" t="s">
        <v>673</v>
      </c>
      <c r="M47" s="14" t="s">
        <v>715</v>
      </c>
      <c r="N47">
        <v>10</v>
      </c>
      <c r="O47" s="14" t="s">
        <v>673</v>
      </c>
      <c r="P47" s="14" t="s">
        <v>715</v>
      </c>
      <c r="Q47">
        <v>12</v>
      </c>
      <c r="R47" s="14" t="s">
        <v>673</v>
      </c>
      <c r="S47" s="14" t="s">
        <v>715</v>
      </c>
      <c r="T47">
        <v>14</v>
      </c>
      <c r="U47" s="14" t="s">
        <v>673</v>
      </c>
      <c r="V47" s="14" t="s">
        <v>715</v>
      </c>
      <c r="W47">
        <v>16</v>
      </c>
      <c r="X47" s="14" t="s">
        <v>673</v>
      </c>
      <c r="Y47" s="14" t="s">
        <v>715</v>
      </c>
      <c r="Z47">
        <v>18</v>
      </c>
      <c r="AA47" s="14" t="s">
        <v>673</v>
      </c>
      <c r="AB47" s="14" t="s">
        <v>715</v>
      </c>
      <c r="AC47">
        <v>20</v>
      </c>
      <c r="AD47" s="14" t="s">
        <v>673</v>
      </c>
      <c r="AE47" s="14" t="s">
        <v>715</v>
      </c>
      <c r="AF47">
        <v>24</v>
      </c>
      <c r="AG47" s="14" t="s">
        <v>673</v>
      </c>
      <c r="AH47" s="14" t="s">
        <v>715</v>
      </c>
      <c r="AI47">
        <v>24</v>
      </c>
      <c r="AJ47" s="14" t="s">
        <v>673</v>
      </c>
      <c r="AK47" s="14" t="s">
        <v>715</v>
      </c>
      <c r="AL47">
        <v>28</v>
      </c>
      <c r="AM47" s="14" t="s">
        <v>673</v>
      </c>
      <c r="AN47" s="14" t="s">
        <v>715</v>
      </c>
      <c r="AO47">
        <v>28</v>
      </c>
      <c r="AP47" s="14" t="s">
        <v>673</v>
      </c>
      <c r="AQ47" s="14" t="s">
        <v>715</v>
      </c>
      <c r="AR47">
        <v>32</v>
      </c>
      <c r="AS47" s="14" t="s">
        <v>673</v>
      </c>
      <c r="AT47" s="14" t="s">
        <v>715</v>
      </c>
      <c r="AU47">
        <v>36</v>
      </c>
      <c r="AV47" s="14" t="s">
        <v>673</v>
      </c>
      <c r="AW47" s="14" t="s">
        <v>715</v>
      </c>
      <c r="AX47">
        <v>36</v>
      </c>
      <c r="AY47" s="14" t="s">
        <v>673</v>
      </c>
      <c r="AZ47" s="14" t="s">
        <v>715</v>
      </c>
      <c r="BA47">
        <v>40</v>
      </c>
      <c r="BB47" s="14" t="s">
        <v>673</v>
      </c>
      <c r="BC47" s="14" t="s">
        <v>715</v>
      </c>
      <c r="BD47">
        <v>40</v>
      </c>
      <c r="BE47" s="14" t="s">
        <v>673</v>
      </c>
      <c r="BF47" s="14" t="s">
        <v>715</v>
      </c>
      <c r="BG47" t="str">
        <f t="shared" si="1"/>
        <v xml:space="preserve">INSERT INTO SC_SystemeProduits(RefDimension,NomSysteme,typePresta,ligne,Quantite,formule,cte1,DateModif) values (1,'TCFV','MOC',67,null,'CTE1*1','SURFACE',now());
</v>
      </c>
      <c r="BJ47" t="str">
        <f t="shared" si="2"/>
        <v xml:space="preserve">INSERT INTO SC_SystemeProduits(RefDimension,NomSysteme,typePresta,ligne,Quantite,formule,cte1,DateModif) values (2,'TCFV','MOC',67,null,'CTE1*1','SURFACE',now());
</v>
      </c>
      <c r="BM47" t="str">
        <f t="shared" si="3"/>
        <v xml:space="preserve">INSERT INTO SC_SystemeProduits(RefDimension,NomSysteme,typePresta,ligne,Quantite,formule,cte1,DateModif) values (3,'TCFV','MOC',67,null,'CTE1*1','SURFACE',now());
</v>
      </c>
      <c r="BP47" t="str">
        <f t="shared" si="4"/>
        <v xml:space="preserve">INSERT INTO SC_SystemeProduits(RefDimension,NomSysteme,typePresta,ligne,Quantite,formule,cte1,DateModif) values (4,'TCFV','MOC',67,null,'CTE1*1','SURFACE',now());
</v>
      </c>
      <c r="BS47" t="str">
        <f t="shared" si="5"/>
        <v xml:space="preserve">INSERT INTO SC_SystemeProduits(RefDimension,NomSysteme,typePresta,ligne,Quantite,formule,cte1,DateModif) values (5,'TCFV','MOC',67,null,'CTE1*1','SURFACE',now());
</v>
      </c>
      <c r="BV47" t="str">
        <f t="shared" si="6"/>
        <v xml:space="preserve">INSERT INTO SC_SystemeProduits(RefDimension,NomSysteme,typePresta,ligne,Quantite,formule,cte1,DateModif) values (6,'TCFV','MOC',67,null,'CTE1*1','SURFACE',now());
</v>
      </c>
      <c r="BY47" t="str">
        <f t="shared" si="7"/>
        <v xml:space="preserve">INSERT INTO SC_SystemeProduits(RefDimension,NomSysteme,typePresta,ligne,Quantite,formule,cte1,DateModif) values (7,'TCFV','MOC',67,null,'CTE1*1','SURFACE',now());
</v>
      </c>
      <c r="CB47" t="str">
        <f t="shared" si="8"/>
        <v xml:space="preserve">INSERT INTO SC_SystemeProduits(RefDimension,NomSysteme,typePresta,ligne,Quantite,formule,cte1,DateModif) values (8,'TCFV','MOC',67,null,'CTE1*1','SURFACE',now());
</v>
      </c>
      <c r="CE47" t="str">
        <f t="shared" si="9"/>
        <v xml:space="preserve">INSERT INTO SC_SystemeProduits(RefDimension,NomSysteme,typePresta,ligne,Quantite,formule,cte1,DateModif) values (9,'TCFV','MOC',67,null,'CTE1*1','SURFACE',now());
</v>
      </c>
      <c r="CH47" t="str">
        <f t="shared" si="10"/>
        <v xml:space="preserve">INSERT INTO SC_SystemeProduits(RefDimension,NomSysteme,typePresta,ligne,Quantite,formule,cte1,DateModif) values (10,'TCFV','MOC',67,null,'CTE1*1','SURFACE',now());
</v>
      </c>
      <c r="CK47" t="str">
        <f t="shared" si="11"/>
        <v xml:space="preserve">INSERT INTO SC_SystemeProduits(RefDimension,NomSysteme,typePresta,ligne,Quantite,formule,cte1,DateModif) values (11,'TCFV','MOC',67,null,'CTE1*1','SURFACE',now());
</v>
      </c>
      <c r="CN47" t="str">
        <f t="shared" si="12"/>
        <v xml:space="preserve">INSERT INTO SC_SystemeProduits(RefDimension,NomSysteme,typePresta,ligne,Quantite,formule,cte1,DateModif) values (12,'TCFV','MOC',67,null,'CTE1*1','SURFACE',now());
</v>
      </c>
      <c r="CQ47" t="str">
        <f t="shared" si="13"/>
        <v xml:space="preserve">INSERT INTO SC_SystemeProduits(RefDimension,NomSysteme,typePresta,ligne,Quantite,formule,cte1,DateModif) values (13,'TCFV','MOC',67,null,'CTE1*1','SURFACE',now());
</v>
      </c>
      <c r="CT47" t="str">
        <f t="shared" si="14"/>
        <v xml:space="preserve">INSERT INTO SC_SystemeProduits(RefDimension,NomSysteme,typePresta,ligne,Quantite,formule,cte1,DateModif) values (14,'TCFV','MOC',67,null,'CTE1*1','SURFACE',now());
</v>
      </c>
      <c r="CW47" t="str">
        <f t="shared" si="15"/>
        <v xml:space="preserve">INSERT INTO SC_SystemeProduits(RefDimension,NomSysteme,typePresta,ligne,Quantite,formule,cte1,DateModif) values (15,'TCFV','MOC',67,null,'CTE1*1','SURFACE',now());
</v>
      </c>
      <c r="CZ47" t="str">
        <f t="shared" si="16"/>
        <v xml:space="preserve">INSERT INTO SC_SystemeProduits(RefDimension,NomSysteme,typePresta,ligne,Quantite,formule,cte1,DateModif) values (16,'TCFV','MOC',67,null,'CTE1*1','SURFACE',now());
</v>
      </c>
      <c r="DC47" t="str">
        <f t="shared" si="17"/>
        <v xml:space="preserve">INSERT INTO SC_SystemeProduits(RefDimension,NomSysteme,typePresta,ligne,Quantite,formule,cte1,DateModif) values (17,'TCFV','MOC',67,null,'CTE1*1','SURFACE',now());
</v>
      </c>
      <c r="DF47" t="str">
        <f t="shared" si="18"/>
        <v xml:space="preserve">INSERT INTO SC_SystemeProduits(RefDimension,NomSysteme,typePresta,ligne,Quantite,formule,cte1,DateModif) values (18,'TCFV','MOC',67,null,'CTE1*1','SURFACE',now());
</v>
      </c>
    </row>
    <row r="48" spans="1:110" x14ac:dyDescent="0.25">
      <c r="A48" s="67">
        <f>IF(B48="MATIERE",VLOOKUP($C48,MATIERE!$B$2:$K$601,10,0),IF(B48="MOA",VLOOKUP($C48,ATELIER!$B$2:$K$291,10,0),IF(B48="MOC",VLOOKUP($C48,CHANTIER!$B$2:$K$291,10,0),IF(B48="MP",VLOOKUP($C48,MINIPELLE!$B$2:$K$291,10,0),""))))</f>
        <v>66</v>
      </c>
      <c r="B48" t="s">
        <v>299</v>
      </c>
      <c r="C48" t="s">
        <v>186</v>
      </c>
      <c r="D48" t="s">
        <v>42</v>
      </c>
      <c r="E48">
        <v>2.5</v>
      </c>
      <c r="F48" s="14" t="s">
        <v>673</v>
      </c>
      <c r="G48" s="14" t="s">
        <v>674</v>
      </c>
      <c r="H48">
        <v>3</v>
      </c>
      <c r="I48" s="14" t="s">
        <v>673</v>
      </c>
      <c r="J48" s="14" t="s">
        <v>674</v>
      </c>
      <c r="K48">
        <v>4</v>
      </c>
      <c r="L48" s="14" t="s">
        <v>673</v>
      </c>
      <c r="M48" s="14" t="s">
        <v>674</v>
      </c>
      <c r="N48">
        <v>4</v>
      </c>
      <c r="O48" s="14" t="s">
        <v>673</v>
      </c>
      <c r="P48" s="14" t="s">
        <v>674</v>
      </c>
      <c r="Q48">
        <v>4</v>
      </c>
      <c r="R48" s="14" t="s">
        <v>673</v>
      </c>
      <c r="S48" s="14" t="s">
        <v>674</v>
      </c>
      <c r="T48">
        <v>4</v>
      </c>
      <c r="U48" s="14" t="s">
        <v>673</v>
      </c>
      <c r="V48" s="14" t="s">
        <v>674</v>
      </c>
      <c r="W48">
        <v>4</v>
      </c>
      <c r="X48" s="14" t="s">
        <v>673</v>
      </c>
      <c r="Y48" s="14" t="s">
        <v>674</v>
      </c>
      <c r="Z48">
        <v>4.5</v>
      </c>
      <c r="AA48" s="14" t="s">
        <v>673</v>
      </c>
      <c r="AB48" s="14" t="s">
        <v>674</v>
      </c>
      <c r="AC48">
        <v>5</v>
      </c>
      <c r="AD48" s="14" t="s">
        <v>673</v>
      </c>
      <c r="AE48" s="14" t="s">
        <v>674</v>
      </c>
      <c r="AF48">
        <v>6</v>
      </c>
      <c r="AG48" s="14" t="s">
        <v>673</v>
      </c>
      <c r="AH48" s="14" t="s">
        <v>674</v>
      </c>
      <c r="AI48">
        <v>8</v>
      </c>
      <c r="AJ48" s="14" t="s">
        <v>673</v>
      </c>
      <c r="AK48" s="14" t="s">
        <v>674</v>
      </c>
      <c r="AL48">
        <v>8</v>
      </c>
      <c r="AM48" s="14" t="s">
        <v>673</v>
      </c>
      <c r="AN48" s="14" t="s">
        <v>674</v>
      </c>
      <c r="AO48">
        <v>7</v>
      </c>
      <c r="AP48" s="14" t="s">
        <v>673</v>
      </c>
      <c r="AQ48" s="14" t="s">
        <v>674</v>
      </c>
      <c r="AR48">
        <v>8</v>
      </c>
      <c r="AS48" s="14" t="s">
        <v>673</v>
      </c>
      <c r="AT48" s="14" t="s">
        <v>674</v>
      </c>
      <c r="AU48">
        <v>8</v>
      </c>
      <c r="AV48" s="14" t="s">
        <v>673</v>
      </c>
      <c r="AW48" s="14" t="s">
        <v>674</v>
      </c>
      <c r="AX48">
        <v>9</v>
      </c>
      <c r="AY48" s="14" t="s">
        <v>673</v>
      </c>
      <c r="AZ48" s="14" t="s">
        <v>674</v>
      </c>
      <c r="BA48">
        <v>10</v>
      </c>
      <c r="BB48" s="14" t="s">
        <v>673</v>
      </c>
      <c r="BC48" s="14" t="s">
        <v>674</v>
      </c>
      <c r="BD48">
        <v>8</v>
      </c>
      <c r="BE48" s="14" t="s">
        <v>673</v>
      </c>
      <c r="BF48" s="14" t="s">
        <v>674</v>
      </c>
      <c r="BG48" t="str">
        <f t="shared" si="1"/>
        <v xml:space="preserve">INSERT INTO SC_SystemeProduits(RefDimension,NomSysteme,typePresta,ligne,Quantite,formule,cte1,DateModif) values (1,'TCFV','MOC',66,null,'CTE1*1','LARGEUR',now());
</v>
      </c>
      <c r="BJ48" t="str">
        <f t="shared" si="2"/>
        <v xml:space="preserve">INSERT INTO SC_SystemeProduits(RefDimension,NomSysteme,typePresta,ligne,Quantite,formule,cte1,DateModif) values (2,'TCFV','MOC',66,null,'CTE1*1','LARGEUR',now());
</v>
      </c>
      <c r="BM48" t="str">
        <f t="shared" si="3"/>
        <v xml:space="preserve">INSERT INTO SC_SystemeProduits(RefDimension,NomSysteme,typePresta,ligne,Quantite,formule,cte1,DateModif) values (3,'TCFV','MOC',66,null,'CTE1*1','LARGEUR',now());
</v>
      </c>
      <c r="BP48" t="str">
        <f t="shared" si="4"/>
        <v xml:space="preserve">INSERT INTO SC_SystemeProduits(RefDimension,NomSysteme,typePresta,ligne,Quantite,formule,cte1,DateModif) values (4,'TCFV','MOC',66,null,'CTE1*1','LARGEUR',now());
</v>
      </c>
      <c r="BS48" t="str">
        <f t="shared" si="5"/>
        <v xml:space="preserve">INSERT INTO SC_SystemeProduits(RefDimension,NomSysteme,typePresta,ligne,Quantite,formule,cte1,DateModif) values (5,'TCFV','MOC',66,null,'CTE1*1','LARGEUR',now());
</v>
      </c>
      <c r="BV48" t="str">
        <f t="shared" si="6"/>
        <v xml:space="preserve">INSERT INTO SC_SystemeProduits(RefDimension,NomSysteme,typePresta,ligne,Quantite,formule,cte1,DateModif) values (6,'TCFV','MOC',66,null,'CTE1*1','LARGEUR',now());
</v>
      </c>
      <c r="BY48" t="str">
        <f t="shared" si="7"/>
        <v xml:space="preserve">INSERT INTO SC_SystemeProduits(RefDimension,NomSysteme,typePresta,ligne,Quantite,formule,cte1,DateModif) values (7,'TCFV','MOC',66,null,'CTE1*1','LARGEUR',now());
</v>
      </c>
      <c r="CB48" t="str">
        <f t="shared" si="8"/>
        <v xml:space="preserve">INSERT INTO SC_SystemeProduits(RefDimension,NomSysteme,typePresta,ligne,Quantite,formule,cte1,DateModif) values (8,'TCFV','MOC',66,null,'CTE1*1','LARGEUR',now());
</v>
      </c>
      <c r="CE48" t="str">
        <f t="shared" si="9"/>
        <v xml:space="preserve">INSERT INTO SC_SystemeProduits(RefDimension,NomSysteme,typePresta,ligne,Quantite,formule,cte1,DateModif) values (9,'TCFV','MOC',66,null,'CTE1*1','LARGEUR',now());
</v>
      </c>
      <c r="CH48" t="str">
        <f t="shared" si="10"/>
        <v xml:space="preserve">INSERT INTO SC_SystemeProduits(RefDimension,NomSysteme,typePresta,ligne,Quantite,formule,cte1,DateModif) values (10,'TCFV','MOC',66,null,'CTE1*1','LARGEUR',now());
</v>
      </c>
      <c r="CK48" t="str">
        <f t="shared" si="11"/>
        <v xml:space="preserve">INSERT INTO SC_SystemeProduits(RefDimension,NomSysteme,typePresta,ligne,Quantite,formule,cte1,DateModif) values (11,'TCFV','MOC',66,null,'CTE1*1','LARGEUR',now());
</v>
      </c>
      <c r="CN48" t="str">
        <f t="shared" si="12"/>
        <v xml:space="preserve">INSERT INTO SC_SystemeProduits(RefDimension,NomSysteme,typePresta,ligne,Quantite,formule,cte1,DateModif) values (12,'TCFV','MOC',66,null,'CTE1*1','LARGEUR',now());
</v>
      </c>
      <c r="CQ48" t="str">
        <f t="shared" si="13"/>
        <v xml:space="preserve">INSERT INTO SC_SystemeProduits(RefDimension,NomSysteme,typePresta,ligne,Quantite,formule,cte1,DateModif) values (13,'TCFV','MOC',66,null,'CTE1*1','LARGEUR',now());
</v>
      </c>
      <c r="CT48" t="str">
        <f t="shared" si="14"/>
        <v xml:space="preserve">INSERT INTO SC_SystemeProduits(RefDimension,NomSysteme,typePresta,ligne,Quantite,formule,cte1,DateModif) values (14,'TCFV','MOC',66,null,'CTE1*1','LARGEUR',now());
</v>
      </c>
      <c r="CW48" t="str">
        <f t="shared" si="15"/>
        <v xml:space="preserve">INSERT INTO SC_SystemeProduits(RefDimension,NomSysteme,typePresta,ligne,Quantite,formule,cte1,DateModif) values (15,'TCFV','MOC',66,null,'CTE1*1','LARGEUR',now());
</v>
      </c>
      <c r="CZ48" t="str">
        <f t="shared" si="16"/>
        <v xml:space="preserve">INSERT INTO SC_SystemeProduits(RefDimension,NomSysteme,typePresta,ligne,Quantite,formule,cte1,DateModif) values (16,'TCFV','MOC',66,null,'CTE1*1','LARGEUR',now());
</v>
      </c>
      <c r="DC48" t="str">
        <f t="shared" si="17"/>
        <v xml:space="preserve">INSERT INTO SC_SystemeProduits(RefDimension,NomSysteme,typePresta,ligne,Quantite,formule,cte1,DateModif) values (17,'TCFV','MOC',66,null,'CTE1*1','LARGEUR',now());
</v>
      </c>
      <c r="DF48" t="str">
        <f t="shared" si="18"/>
        <v xml:space="preserve">INSERT INTO SC_SystemeProduits(RefDimension,NomSysteme,typePresta,ligne,Quantite,formule,cte1,DateModif) values (18,'TCFV','MOC',66,null,'CTE1*1','LARGEUR',now());
</v>
      </c>
    </row>
    <row r="49" spans="1:110" x14ac:dyDescent="0.25">
      <c r="A49" s="67">
        <f>IF(B49="MATIERE",VLOOKUP($C49,MATIERE!$B$2:$K$601,10,0),IF(B49="MOA",VLOOKUP($C49,ATELIER!$B$2:$K$291,10,0),IF(B49="MOC",VLOOKUP($C49,CHANTIER!$B$2:$K$291,10,0),IF(B49="MP",VLOOKUP($C49,MINIPELLE!$B$2:$K$291,10,0),""))))</f>
        <v>73</v>
      </c>
      <c r="B49" t="s">
        <v>299</v>
      </c>
      <c r="C49" t="s">
        <v>199</v>
      </c>
      <c r="D49" t="s">
        <v>8</v>
      </c>
      <c r="E49">
        <v>1</v>
      </c>
      <c r="H49">
        <v>1</v>
      </c>
      <c r="K49">
        <v>1</v>
      </c>
      <c r="N49">
        <v>1</v>
      </c>
      <c r="Q49">
        <v>1</v>
      </c>
      <c r="T49">
        <v>1</v>
      </c>
      <c r="W49">
        <v>1</v>
      </c>
      <c r="Z49">
        <v>1</v>
      </c>
      <c r="AC49">
        <v>1</v>
      </c>
      <c r="AF49">
        <v>1</v>
      </c>
      <c r="AI49">
        <v>1</v>
      </c>
      <c r="AL49">
        <v>1</v>
      </c>
      <c r="AO49">
        <v>1</v>
      </c>
      <c r="AR49">
        <v>1</v>
      </c>
      <c r="AU49">
        <v>1</v>
      </c>
      <c r="AX49">
        <v>1</v>
      </c>
      <c r="BA49">
        <v>1</v>
      </c>
      <c r="BD49">
        <v>1</v>
      </c>
      <c r="BG49" t="str">
        <f t="shared" si="1"/>
        <v xml:space="preserve">INSERT INTO SC_SystemeProduits(RefDimension,NomSysteme,typePresta,ligne,Quantite,formule,cte1,DateModif) values (1,'TCFV','MOC',73,1,null,null,now());
</v>
      </c>
      <c r="BJ49" t="str">
        <f t="shared" si="2"/>
        <v xml:space="preserve">INSERT INTO SC_SystemeProduits(RefDimension,NomSysteme,typePresta,ligne,Quantite,formule,cte1,DateModif) values (2,'TCFV','MOC',73,1,null,null,now());
</v>
      </c>
      <c r="BM49" t="str">
        <f t="shared" si="3"/>
        <v xml:space="preserve">INSERT INTO SC_SystemeProduits(RefDimension,NomSysteme,typePresta,ligne,Quantite,formule,cte1,DateModif) values (3,'TCFV','MOC',73,1,null,null,now());
</v>
      </c>
      <c r="BP49" t="str">
        <f t="shared" si="4"/>
        <v xml:space="preserve">INSERT INTO SC_SystemeProduits(RefDimension,NomSysteme,typePresta,ligne,Quantite,formule,cte1,DateModif) values (4,'TCFV','MOC',73,1,null,null,now());
</v>
      </c>
      <c r="BS49" t="str">
        <f t="shared" si="5"/>
        <v xml:space="preserve">INSERT INTO SC_SystemeProduits(RefDimension,NomSysteme,typePresta,ligne,Quantite,formule,cte1,DateModif) values (5,'TCFV','MOC',73,1,null,null,now());
</v>
      </c>
      <c r="BV49" t="str">
        <f t="shared" si="6"/>
        <v xml:space="preserve">INSERT INTO SC_SystemeProduits(RefDimension,NomSysteme,typePresta,ligne,Quantite,formule,cte1,DateModif) values (6,'TCFV','MOC',73,1,null,null,now());
</v>
      </c>
      <c r="BY49" t="str">
        <f t="shared" si="7"/>
        <v xml:space="preserve">INSERT INTO SC_SystemeProduits(RefDimension,NomSysteme,typePresta,ligne,Quantite,formule,cte1,DateModif) values (7,'TCFV','MOC',73,1,null,null,now());
</v>
      </c>
      <c r="CB49" t="str">
        <f t="shared" si="8"/>
        <v xml:space="preserve">INSERT INTO SC_SystemeProduits(RefDimension,NomSysteme,typePresta,ligne,Quantite,formule,cte1,DateModif) values (8,'TCFV','MOC',73,1,null,null,now());
</v>
      </c>
      <c r="CE49" t="str">
        <f t="shared" si="9"/>
        <v xml:space="preserve">INSERT INTO SC_SystemeProduits(RefDimension,NomSysteme,typePresta,ligne,Quantite,formule,cte1,DateModif) values (9,'TCFV','MOC',73,1,null,null,now());
</v>
      </c>
      <c r="CH49" t="str">
        <f t="shared" si="10"/>
        <v xml:space="preserve">INSERT INTO SC_SystemeProduits(RefDimension,NomSysteme,typePresta,ligne,Quantite,formule,cte1,DateModif) values (10,'TCFV','MOC',73,1,null,null,now());
</v>
      </c>
      <c r="CK49" t="str">
        <f t="shared" si="11"/>
        <v xml:space="preserve">INSERT INTO SC_SystemeProduits(RefDimension,NomSysteme,typePresta,ligne,Quantite,formule,cte1,DateModif) values (11,'TCFV','MOC',73,1,null,null,now());
</v>
      </c>
      <c r="CN49" t="str">
        <f t="shared" si="12"/>
        <v xml:space="preserve">INSERT INTO SC_SystemeProduits(RefDimension,NomSysteme,typePresta,ligne,Quantite,formule,cte1,DateModif) values (12,'TCFV','MOC',73,1,null,null,now());
</v>
      </c>
      <c r="CQ49" t="str">
        <f t="shared" si="13"/>
        <v xml:space="preserve">INSERT INTO SC_SystemeProduits(RefDimension,NomSysteme,typePresta,ligne,Quantite,formule,cte1,DateModif) values (13,'TCFV','MOC',73,1,null,null,now());
</v>
      </c>
      <c r="CT49" t="str">
        <f t="shared" si="14"/>
        <v xml:space="preserve">INSERT INTO SC_SystemeProduits(RefDimension,NomSysteme,typePresta,ligne,Quantite,formule,cte1,DateModif) values (14,'TCFV','MOC',73,1,null,null,now());
</v>
      </c>
      <c r="CW49" t="str">
        <f t="shared" si="15"/>
        <v xml:space="preserve">INSERT INTO SC_SystemeProduits(RefDimension,NomSysteme,typePresta,ligne,Quantite,formule,cte1,DateModif) values (15,'TCFV','MOC',73,1,null,null,now());
</v>
      </c>
      <c r="CZ49" t="str">
        <f t="shared" si="16"/>
        <v xml:space="preserve">INSERT INTO SC_SystemeProduits(RefDimension,NomSysteme,typePresta,ligne,Quantite,formule,cte1,DateModif) values (16,'TCFV','MOC',73,1,null,null,now());
</v>
      </c>
      <c r="DC49" t="str">
        <f t="shared" si="17"/>
        <v xml:space="preserve">INSERT INTO SC_SystemeProduits(RefDimension,NomSysteme,typePresta,ligne,Quantite,formule,cte1,DateModif) values (17,'TCFV','MOC',73,1,null,null,now());
</v>
      </c>
      <c r="DF49" t="str">
        <f t="shared" si="18"/>
        <v xml:space="preserve">INSERT INTO SC_SystemeProduits(RefDimension,NomSysteme,typePresta,ligne,Quantite,formule,cte1,DateModif) values (18,'TCFV','MOC',73,1,null,null,now());
</v>
      </c>
    </row>
    <row r="50" spans="1:110" x14ac:dyDescent="0.25">
      <c r="A50" s="67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BG50" t="str">
        <f t="shared" si="1"/>
        <v/>
      </c>
      <c r="BJ50" t="str">
        <f t="shared" si="2"/>
        <v/>
      </c>
      <c r="BM50" t="str">
        <f t="shared" si="3"/>
        <v/>
      </c>
      <c r="BP50" t="str">
        <f t="shared" si="4"/>
        <v/>
      </c>
      <c r="BS50" t="str">
        <f t="shared" si="5"/>
        <v/>
      </c>
      <c r="BV50" t="str">
        <f t="shared" si="6"/>
        <v/>
      </c>
      <c r="BY50" t="str">
        <f t="shared" si="7"/>
        <v/>
      </c>
      <c r="CB50" t="str">
        <f t="shared" si="8"/>
        <v/>
      </c>
      <c r="CE50" t="str">
        <f t="shared" si="9"/>
        <v/>
      </c>
      <c r="CH50" t="str">
        <f t="shared" si="10"/>
        <v/>
      </c>
      <c r="CK50" t="str">
        <f t="shared" si="11"/>
        <v/>
      </c>
      <c r="CN50" t="str">
        <f t="shared" si="12"/>
        <v/>
      </c>
      <c r="CQ50" t="str">
        <f t="shared" si="13"/>
        <v/>
      </c>
      <c r="CT50" t="str">
        <f t="shared" si="14"/>
        <v/>
      </c>
      <c r="CW50" t="str">
        <f t="shared" si="15"/>
        <v/>
      </c>
      <c r="CZ50" t="str">
        <f t="shared" si="16"/>
        <v/>
      </c>
      <c r="DC50" t="str">
        <f t="shared" si="17"/>
        <v/>
      </c>
      <c r="DF50" t="str">
        <f t="shared" si="18"/>
        <v/>
      </c>
    </row>
    <row r="51" spans="1:110" x14ac:dyDescent="0.25">
      <c r="A51" s="67" t="str">
        <f>IF(B51="MATIERE",VLOOKUP($C51,MATIERE!$B$2:$K$601,10,0),IF(B51="MOA",VLOOKUP($C51,ATELIER!$B$2:$K$291,10,0),IF(B51="MOC",VLOOKUP($C51,CHANTIER!$B$2:$K$291,10,0),IF(B51="MP",VLOOKUP($C51,MINIPELLE!$B$2:$K$291,10,0),""))))</f>
        <v/>
      </c>
      <c r="BG51" t="str">
        <f t="shared" si="1"/>
        <v/>
      </c>
      <c r="BJ51" t="str">
        <f t="shared" si="2"/>
        <v/>
      </c>
      <c r="BM51" t="str">
        <f t="shared" si="3"/>
        <v/>
      </c>
      <c r="BP51" t="str">
        <f t="shared" si="4"/>
        <v/>
      </c>
      <c r="BS51" t="str">
        <f t="shared" si="5"/>
        <v/>
      </c>
      <c r="BV51" t="str">
        <f t="shared" si="6"/>
        <v/>
      </c>
      <c r="BY51" t="str">
        <f t="shared" si="7"/>
        <v/>
      </c>
      <c r="CB51" t="str">
        <f t="shared" si="8"/>
        <v/>
      </c>
      <c r="CE51" t="str">
        <f t="shared" si="9"/>
        <v/>
      </c>
      <c r="CH51" t="str">
        <f t="shared" si="10"/>
        <v/>
      </c>
      <c r="CK51" t="str">
        <f t="shared" si="11"/>
        <v/>
      </c>
      <c r="CN51" t="str">
        <f t="shared" si="12"/>
        <v/>
      </c>
      <c r="CQ51" t="str">
        <f t="shared" si="13"/>
        <v/>
      </c>
      <c r="CT51" t="str">
        <f t="shared" si="14"/>
        <v/>
      </c>
      <c r="CW51" t="str">
        <f t="shared" si="15"/>
        <v/>
      </c>
      <c r="CZ51" t="str">
        <f t="shared" si="16"/>
        <v/>
      </c>
      <c r="DC51" t="str">
        <f t="shared" si="17"/>
        <v/>
      </c>
      <c r="DF51" t="str">
        <f t="shared" si="18"/>
        <v/>
      </c>
    </row>
    <row r="52" spans="1:110" x14ac:dyDescent="0.25">
      <c r="A52" s="67">
        <f>IF(B52="MATIERE",VLOOKUP($C52,MATIERE!$B$2:$K$601,10,0),IF(B52="MOA",VLOOKUP($C52,ATELIER!$B$2:$K$291,10,0),IF(B52="MOC",VLOOKUP($C52,CHANTIER!$B$2:$K$291,10,0),IF(B52="MP",VLOOKUP($C52,MINIPELLE!$B$2:$K$291,10,0),""))))</f>
        <v>12</v>
      </c>
      <c r="B52" t="s">
        <v>300</v>
      </c>
      <c r="C52" t="s">
        <v>190</v>
      </c>
      <c r="D52" t="s">
        <v>105</v>
      </c>
      <c r="E52">
        <v>4</v>
      </c>
      <c r="F52" s="14" t="s">
        <v>673</v>
      </c>
      <c r="G52" s="14" t="s">
        <v>715</v>
      </c>
      <c r="H52">
        <v>6</v>
      </c>
      <c r="I52" s="14" t="s">
        <v>673</v>
      </c>
      <c r="J52" s="14" t="s">
        <v>715</v>
      </c>
      <c r="K52">
        <v>8</v>
      </c>
      <c r="L52" s="14" t="s">
        <v>673</v>
      </c>
      <c r="M52" s="14" t="s">
        <v>715</v>
      </c>
      <c r="N52">
        <v>10</v>
      </c>
      <c r="O52" s="14" t="s">
        <v>673</v>
      </c>
      <c r="P52" s="14" t="s">
        <v>715</v>
      </c>
      <c r="Q52">
        <v>12</v>
      </c>
      <c r="R52" s="14" t="s">
        <v>673</v>
      </c>
      <c r="S52" s="14" t="s">
        <v>715</v>
      </c>
      <c r="T52">
        <v>14</v>
      </c>
      <c r="U52" s="14" t="s">
        <v>673</v>
      </c>
      <c r="V52" s="14" t="s">
        <v>715</v>
      </c>
      <c r="W52">
        <v>16</v>
      </c>
      <c r="X52" s="14" t="s">
        <v>673</v>
      </c>
      <c r="Y52" s="14" t="s">
        <v>715</v>
      </c>
      <c r="Z52">
        <v>18</v>
      </c>
      <c r="AA52" s="14" t="s">
        <v>673</v>
      </c>
      <c r="AB52" s="14" t="s">
        <v>715</v>
      </c>
      <c r="AC52">
        <v>20</v>
      </c>
      <c r="AD52" s="14" t="s">
        <v>673</v>
      </c>
      <c r="AE52" s="14" t="s">
        <v>715</v>
      </c>
      <c r="AF52">
        <v>24</v>
      </c>
      <c r="AG52" s="14" t="s">
        <v>673</v>
      </c>
      <c r="AH52" s="14" t="s">
        <v>715</v>
      </c>
      <c r="AI52">
        <v>24</v>
      </c>
      <c r="AJ52" s="14" t="s">
        <v>673</v>
      </c>
      <c r="AK52" s="14" t="s">
        <v>715</v>
      </c>
      <c r="AL52">
        <v>28</v>
      </c>
      <c r="AM52" s="14" t="s">
        <v>673</v>
      </c>
      <c r="AN52" s="14" t="s">
        <v>715</v>
      </c>
      <c r="AO52">
        <v>28</v>
      </c>
      <c r="AP52" s="14" t="s">
        <v>673</v>
      </c>
      <c r="AQ52" s="14" t="s">
        <v>715</v>
      </c>
      <c r="AR52">
        <v>32</v>
      </c>
      <c r="AS52" s="14" t="s">
        <v>673</v>
      </c>
      <c r="AT52" s="14" t="s">
        <v>715</v>
      </c>
      <c r="AU52">
        <v>36</v>
      </c>
      <c r="AV52" s="14" t="s">
        <v>673</v>
      </c>
      <c r="AW52" s="14" t="s">
        <v>715</v>
      </c>
      <c r="AX52">
        <v>36</v>
      </c>
      <c r="AY52" s="14" t="s">
        <v>673</v>
      </c>
      <c r="AZ52" s="14" t="s">
        <v>715</v>
      </c>
      <c r="BA52">
        <v>40</v>
      </c>
      <c r="BB52" s="14" t="s">
        <v>673</v>
      </c>
      <c r="BC52" s="14" t="s">
        <v>715</v>
      </c>
      <c r="BD52">
        <v>40</v>
      </c>
      <c r="BE52" s="14" t="s">
        <v>673</v>
      </c>
      <c r="BF52" s="14" t="s">
        <v>715</v>
      </c>
      <c r="BG52" t="str">
        <f t="shared" si="1"/>
        <v xml:space="preserve">INSERT INTO SC_SystemeProduits(RefDimension,NomSysteme,typePresta,ligne,Quantite,formule,cte1,DateModif) values (1,'TCFV','MP',12,null,'CTE1*1','SURFACE',now());
</v>
      </c>
      <c r="BJ52" t="str">
        <f t="shared" si="2"/>
        <v xml:space="preserve">INSERT INTO SC_SystemeProduits(RefDimension,NomSysteme,typePresta,ligne,Quantite,formule,cte1,DateModif) values (2,'TCFV','MP',12,null,'CTE1*1','SURFACE',now());
</v>
      </c>
      <c r="BM52" t="str">
        <f t="shared" si="3"/>
        <v xml:space="preserve">INSERT INTO SC_SystemeProduits(RefDimension,NomSysteme,typePresta,ligne,Quantite,formule,cte1,DateModif) values (3,'TCFV','MP',12,null,'CTE1*1','SURFACE',now());
</v>
      </c>
      <c r="BP52" t="str">
        <f t="shared" si="4"/>
        <v xml:space="preserve">INSERT INTO SC_SystemeProduits(RefDimension,NomSysteme,typePresta,ligne,Quantite,formule,cte1,DateModif) values (4,'TCFV','MP',12,null,'CTE1*1','SURFACE',now());
</v>
      </c>
      <c r="BS52" t="str">
        <f t="shared" si="5"/>
        <v xml:space="preserve">INSERT INTO SC_SystemeProduits(RefDimension,NomSysteme,typePresta,ligne,Quantite,formule,cte1,DateModif) values (5,'TCFV','MP',12,null,'CTE1*1','SURFACE',now());
</v>
      </c>
      <c r="BV52" t="str">
        <f t="shared" si="6"/>
        <v xml:space="preserve">INSERT INTO SC_SystemeProduits(RefDimension,NomSysteme,typePresta,ligne,Quantite,formule,cte1,DateModif) values (6,'TCFV','MP',12,null,'CTE1*1','SURFACE',now());
</v>
      </c>
      <c r="BY52" t="str">
        <f t="shared" si="7"/>
        <v xml:space="preserve">INSERT INTO SC_SystemeProduits(RefDimension,NomSysteme,typePresta,ligne,Quantite,formule,cte1,DateModif) values (7,'TCFV','MP',12,null,'CTE1*1','SURFACE',now());
</v>
      </c>
      <c r="CB52" t="str">
        <f t="shared" si="8"/>
        <v xml:space="preserve">INSERT INTO SC_SystemeProduits(RefDimension,NomSysteme,typePresta,ligne,Quantite,formule,cte1,DateModif) values (8,'TCFV','MP',12,null,'CTE1*1','SURFACE',now());
</v>
      </c>
      <c r="CE52" t="str">
        <f t="shared" si="9"/>
        <v xml:space="preserve">INSERT INTO SC_SystemeProduits(RefDimension,NomSysteme,typePresta,ligne,Quantite,formule,cte1,DateModif) values (9,'TCFV','MP',12,null,'CTE1*1','SURFACE',now());
</v>
      </c>
      <c r="CH52" t="str">
        <f t="shared" si="10"/>
        <v xml:space="preserve">INSERT INTO SC_SystemeProduits(RefDimension,NomSysteme,typePresta,ligne,Quantite,formule,cte1,DateModif) values (10,'TCFV','MP',12,null,'CTE1*1','SURFACE',now());
</v>
      </c>
      <c r="CK52" t="str">
        <f t="shared" si="11"/>
        <v xml:space="preserve">INSERT INTO SC_SystemeProduits(RefDimension,NomSysteme,typePresta,ligne,Quantite,formule,cte1,DateModif) values (11,'TCFV','MP',12,null,'CTE1*1','SURFACE',now());
</v>
      </c>
      <c r="CN52" t="str">
        <f t="shared" si="12"/>
        <v xml:space="preserve">INSERT INTO SC_SystemeProduits(RefDimension,NomSysteme,typePresta,ligne,Quantite,formule,cte1,DateModif) values (12,'TCFV','MP',12,null,'CTE1*1','SURFACE',now());
</v>
      </c>
      <c r="CQ52" t="str">
        <f t="shared" si="13"/>
        <v xml:space="preserve">INSERT INTO SC_SystemeProduits(RefDimension,NomSysteme,typePresta,ligne,Quantite,formule,cte1,DateModif) values (13,'TCFV','MP',12,null,'CTE1*1','SURFACE',now());
</v>
      </c>
      <c r="CT52" t="str">
        <f t="shared" si="14"/>
        <v xml:space="preserve">INSERT INTO SC_SystemeProduits(RefDimension,NomSysteme,typePresta,ligne,Quantite,formule,cte1,DateModif) values (14,'TCFV','MP',12,null,'CTE1*1','SURFACE',now());
</v>
      </c>
      <c r="CW52" t="str">
        <f t="shared" si="15"/>
        <v xml:space="preserve">INSERT INTO SC_SystemeProduits(RefDimension,NomSysteme,typePresta,ligne,Quantite,formule,cte1,DateModif) values (15,'TCFV','MP',12,null,'CTE1*1','SURFACE',now());
</v>
      </c>
      <c r="CZ52" t="str">
        <f t="shared" si="16"/>
        <v xml:space="preserve">INSERT INTO SC_SystemeProduits(RefDimension,NomSysteme,typePresta,ligne,Quantite,formule,cte1,DateModif) values (16,'TCFV','MP',12,null,'CTE1*1','SURFACE',now());
</v>
      </c>
      <c r="DC52" t="str">
        <f t="shared" si="17"/>
        <v xml:space="preserve">INSERT INTO SC_SystemeProduits(RefDimension,NomSysteme,typePresta,ligne,Quantite,formule,cte1,DateModif) values (17,'TCFV','MP',12,null,'CTE1*1','SURFACE',now());
</v>
      </c>
      <c r="DF52" t="str">
        <f t="shared" si="18"/>
        <v xml:space="preserve">INSERT INTO SC_SystemeProduits(RefDimension,NomSysteme,typePresta,ligne,Quantite,formule,cte1,DateModif) values (18,'TCFV','MP',12,null,'CTE1*1','SURFACE',now());
</v>
      </c>
    </row>
    <row r="53" spans="1:110" x14ac:dyDescent="0.25">
      <c r="A53" s="67">
        <f>IF(B53="MATIERE",VLOOKUP($C53,MATIERE!$B$2:$K$601,10,0),IF(B53="MOA",VLOOKUP($C53,ATELIER!$B$2:$K$291,10,0),IF(B53="MOC",VLOOKUP($C53,CHANTIER!$B$2:$K$291,10,0),IF(B53="MP",VLOOKUP($C53,MINIPELLE!$B$2:$K$291,10,0),""))))</f>
        <v>2</v>
      </c>
      <c r="B53" t="s">
        <v>300</v>
      </c>
      <c r="C53" t="s">
        <v>188</v>
      </c>
      <c r="D53" t="s">
        <v>105</v>
      </c>
      <c r="E53">
        <v>4</v>
      </c>
      <c r="F53" s="14" t="s">
        <v>673</v>
      </c>
      <c r="G53" s="14" t="s">
        <v>715</v>
      </c>
      <c r="H53">
        <v>6</v>
      </c>
      <c r="I53" s="14" t="s">
        <v>673</v>
      </c>
      <c r="J53" s="14" t="s">
        <v>715</v>
      </c>
      <c r="K53">
        <v>8</v>
      </c>
      <c r="L53" s="14" t="s">
        <v>673</v>
      </c>
      <c r="M53" s="14" t="s">
        <v>715</v>
      </c>
      <c r="N53">
        <v>10</v>
      </c>
      <c r="O53" s="14" t="s">
        <v>673</v>
      </c>
      <c r="P53" s="14" t="s">
        <v>715</v>
      </c>
      <c r="Q53">
        <v>12</v>
      </c>
      <c r="R53" s="14" t="s">
        <v>673</v>
      </c>
      <c r="S53" s="14" t="s">
        <v>715</v>
      </c>
      <c r="T53">
        <v>14</v>
      </c>
      <c r="U53" s="14" t="s">
        <v>673</v>
      </c>
      <c r="V53" s="14" t="s">
        <v>715</v>
      </c>
      <c r="W53">
        <v>16</v>
      </c>
      <c r="X53" s="14" t="s">
        <v>673</v>
      </c>
      <c r="Y53" s="14" t="s">
        <v>715</v>
      </c>
      <c r="Z53">
        <v>18</v>
      </c>
      <c r="AA53" s="14" t="s">
        <v>673</v>
      </c>
      <c r="AB53" s="14" t="s">
        <v>715</v>
      </c>
      <c r="AC53">
        <v>20</v>
      </c>
      <c r="AD53" s="14" t="s">
        <v>673</v>
      </c>
      <c r="AE53" s="14" t="s">
        <v>715</v>
      </c>
      <c r="AF53">
        <v>24</v>
      </c>
      <c r="AG53" s="14" t="s">
        <v>673</v>
      </c>
      <c r="AH53" s="14" t="s">
        <v>715</v>
      </c>
      <c r="AI53">
        <v>24</v>
      </c>
      <c r="AJ53" s="14" t="s">
        <v>673</v>
      </c>
      <c r="AK53" s="14" t="s">
        <v>715</v>
      </c>
      <c r="AL53">
        <v>28</v>
      </c>
      <c r="AM53" s="14" t="s">
        <v>673</v>
      </c>
      <c r="AN53" s="14" t="s">
        <v>715</v>
      </c>
      <c r="AO53">
        <v>28</v>
      </c>
      <c r="AP53" s="14" t="s">
        <v>673</v>
      </c>
      <c r="AQ53" s="14" t="s">
        <v>715</v>
      </c>
      <c r="AR53">
        <v>32</v>
      </c>
      <c r="AS53" s="14" t="s">
        <v>673</v>
      </c>
      <c r="AT53" s="14" t="s">
        <v>715</v>
      </c>
      <c r="AU53">
        <v>36</v>
      </c>
      <c r="AV53" s="14" t="s">
        <v>673</v>
      </c>
      <c r="AW53" s="14" t="s">
        <v>715</v>
      </c>
      <c r="AX53">
        <v>36</v>
      </c>
      <c r="AY53" s="14" t="s">
        <v>673</v>
      </c>
      <c r="AZ53" s="14" t="s">
        <v>715</v>
      </c>
      <c r="BA53">
        <v>40</v>
      </c>
      <c r="BB53" s="14" t="s">
        <v>673</v>
      </c>
      <c r="BC53" s="14" t="s">
        <v>715</v>
      </c>
      <c r="BD53">
        <v>40</v>
      </c>
      <c r="BE53" s="14" t="s">
        <v>673</v>
      </c>
      <c r="BF53" s="14" t="s">
        <v>715</v>
      </c>
      <c r="BG53" t="str">
        <f t="shared" si="1"/>
        <v xml:space="preserve">INSERT INTO SC_SystemeProduits(RefDimension,NomSysteme,typePresta,ligne,Quantite,formule,cte1,DateModif) values (1,'TCFV','MP',2,null,'CTE1*1','SURFACE',now());
</v>
      </c>
      <c r="BJ53" t="str">
        <f t="shared" si="2"/>
        <v xml:space="preserve">INSERT INTO SC_SystemeProduits(RefDimension,NomSysteme,typePresta,ligne,Quantite,formule,cte1,DateModif) values (2,'TCFV','MP',2,null,'CTE1*1','SURFACE',now());
</v>
      </c>
      <c r="BM53" t="str">
        <f t="shared" si="3"/>
        <v xml:space="preserve">INSERT INTO SC_SystemeProduits(RefDimension,NomSysteme,typePresta,ligne,Quantite,formule,cte1,DateModif) values (3,'TCFV','MP',2,null,'CTE1*1','SURFACE',now());
</v>
      </c>
      <c r="BP53" t="str">
        <f t="shared" si="4"/>
        <v xml:space="preserve">INSERT INTO SC_SystemeProduits(RefDimension,NomSysteme,typePresta,ligne,Quantite,formule,cte1,DateModif) values (4,'TCFV','MP',2,null,'CTE1*1','SURFACE',now());
</v>
      </c>
      <c r="BS53" t="str">
        <f t="shared" si="5"/>
        <v xml:space="preserve">INSERT INTO SC_SystemeProduits(RefDimension,NomSysteme,typePresta,ligne,Quantite,formule,cte1,DateModif) values (5,'TCFV','MP',2,null,'CTE1*1','SURFACE',now());
</v>
      </c>
      <c r="BV53" t="str">
        <f t="shared" si="6"/>
        <v xml:space="preserve">INSERT INTO SC_SystemeProduits(RefDimension,NomSysteme,typePresta,ligne,Quantite,formule,cte1,DateModif) values (6,'TCFV','MP',2,null,'CTE1*1','SURFACE',now());
</v>
      </c>
      <c r="BY53" t="str">
        <f t="shared" si="7"/>
        <v xml:space="preserve">INSERT INTO SC_SystemeProduits(RefDimension,NomSysteme,typePresta,ligne,Quantite,formule,cte1,DateModif) values (7,'TCFV','MP',2,null,'CTE1*1','SURFACE',now());
</v>
      </c>
      <c r="CB53" t="str">
        <f t="shared" si="8"/>
        <v xml:space="preserve">INSERT INTO SC_SystemeProduits(RefDimension,NomSysteme,typePresta,ligne,Quantite,formule,cte1,DateModif) values (8,'TCFV','MP',2,null,'CTE1*1','SURFACE',now());
</v>
      </c>
      <c r="CE53" t="str">
        <f t="shared" si="9"/>
        <v xml:space="preserve">INSERT INTO SC_SystemeProduits(RefDimension,NomSysteme,typePresta,ligne,Quantite,formule,cte1,DateModif) values (9,'TCFV','MP',2,null,'CTE1*1','SURFACE',now());
</v>
      </c>
      <c r="CH53" t="str">
        <f t="shared" si="10"/>
        <v xml:space="preserve">INSERT INTO SC_SystemeProduits(RefDimension,NomSysteme,typePresta,ligne,Quantite,formule,cte1,DateModif) values (10,'TCFV','MP',2,null,'CTE1*1','SURFACE',now());
</v>
      </c>
      <c r="CK53" t="str">
        <f t="shared" si="11"/>
        <v xml:space="preserve">INSERT INTO SC_SystemeProduits(RefDimension,NomSysteme,typePresta,ligne,Quantite,formule,cte1,DateModif) values (11,'TCFV','MP',2,null,'CTE1*1','SURFACE',now());
</v>
      </c>
      <c r="CN53" t="str">
        <f t="shared" si="12"/>
        <v xml:space="preserve">INSERT INTO SC_SystemeProduits(RefDimension,NomSysteme,typePresta,ligne,Quantite,formule,cte1,DateModif) values (12,'TCFV','MP',2,null,'CTE1*1','SURFACE',now());
</v>
      </c>
      <c r="CQ53" t="str">
        <f t="shared" si="13"/>
        <v xml:space="preserve">INSERT INTO SC_SystemeProduits(RefDimension,NomSysteme,typePresta,ligne,Quantite,formule,cte1,DateModif) values (13,'TCFV','MP',2,null,'CTE1*1','SURFACE',now());
</v>
      </c>
      <c r="CT53" t="str">
        <f t="shared" si="14"/>
        <v xml:space="preserve">INSERT INTO SC_SystemeProduits(RefDimension,NomSysteme,typePresta,ligne,Quantite,formule,cte1,DateModif) values (14,'TCFV','MP',2,null,'CTE1*1','SURFACE',now());
</v>
      </c>
      <c r="CW53" t="str">
        <f t="shared" si="15"/>
        <v xml:space="preserve">INSERT INTO SC_SystemeProduits(RefDimension,NomSysteme,typePresta,ligne,Quantite,formule,cte1,DateModif) values (15,'TCFV','MP',2,null,'CTE1*1','SURFACE',now());
</v>
      </c>
      <c r="CZ53" t="str">
        <f t="shared" si="16"/>
        <v xml:space="preserve">INSERT INTO SC_SystemeProduits(RefDimension,NomSysteme,typePresta,ligne,Quantite,formule,cte1,DateModif) values (16,'TCFV','MP',2,null,'CTE1*1','SURFACE',now());
</v>
      </c>
      <c r="DC53" t="str">
        <f t="shared" si="17"/>
        <v xml:space="preserve">INSERT INTO SC_SystemeProduits(RefDimension,NomSysteme,typePresta,ligne,Quantite,formule,cte1,DateModif) values (17,'TCFV','MP',2,null,'CTE1*1','SURFACE',now());
</v>
      </c>
      <c r="DF53" t="str">
        <f t="shared" si="18"/>
        <v xml:space="preserve">INSERT INTO SC_SystemeProduits(RefDimension,NomSysteme,typePresta,ligne,Quantite,formule,cte1,DateModif) values (18,'TCFV','MP',2,null,'CTE1*1','SURFACE',now());
</v>
      </c>
    </row>
    <row r="54" spans="1:110" x14ac:dyDescent="0.25">
      <c r="A54" s="67">
        <f>IF(B54="MATIERE",VLOOKUP($C54,MATIERE!$B$2:$K$601,10,0),IF(B54="MOA",VLOOKUP($C54,ATELIER!$B$2:$K$291,10,0),IF(B54="MOC",VLOOKUP($C54,CHANTIER!$B$2:$K$291,10,0),IF(B54="MP",VLOOKUP($C54,MINIPELLE!$B$2:$K$291,10,0),""))))</f>
        <v>3</v>
      </c>
      <c r="B54" t="s">
        <v>300</v>
      </c>
      <c r="C54" t="s">
        <v>207</v>
      </c>
      <c r="D54" t="s">
        <v>160</v>
      </c>
      <c r="E54">
        <v>2.4</v>
      </c>
      <c r="F54" s="14" t="s">
        <v>717</v>
      </c>
      <c r="G54" s="14" t="s">
        <v>715</v>
      </c>
      <c r="H54">
        <v>3.5999999999999996</v>
      </c>
      <c r="I54" s="14" t="s">
        <v>717</v>
      </c>
      <c r="J54" s="14" t="s">
        <v>715</v>
      </c>
      <c r="K54">
        <v>4.8</v>
      </c>
      <c r="L54" s="14" t="s">
        <v>717</v>
      </c>
      <c r="M54" s="14" t="s">
        <v>715</v>
      </c>
      <c r="N54">
        <v>6</v>
      </c>
      <c r="O54" s="14" t="s">
        <v>717</v>
      </c>
      <c r="P54" s="14" t="s">
        <v>715</v>
      </c>
      <c r="Q54">
        <v>7.1999999999999993</v>
      </c>
      <c r="R54" s="14" t="s">
        <v>717</v>
      </c>
      <c r="S54" s="14" t="s">
        <v>715</v>
      </c>
      <c r="T54">
        <v>8.4</v>
      </c>
      <c r="U54" s="14" t="s">
        <v>717</v>
      </c>
      <c r="V54" s="14" t="s">
        <v>715</v>
      </c>
      <c r="W54">
        <v>9.6</v>
      </c>
      <c r="X54" s="14" t="s">
        <v>717</v>
      </c>
      <c r="Y54" s="14" t="s">
        <v>715</v>
      </c>
      <c r="Z54">
        <v>10.799999999999999</v>
      </c>
      <c r="AA54" s="14" t="s">
        <v>717</v>
      </c>
      <c r="AB54" s="14" t="s">
        <v>715</v>
      </c>
      <c r="AC54">
        <v>12</v>
      </c>
      <c r="AD54" s="14" t="s">
        <v>717</v>
      </c>
      <c r="AE54" s="14" t="s">
        <v>715</v>
      </c>
      <c r="AF54">
        <v>14.399999999999999</v>
      </c>
      <c r="AG54" s="14" t="s">
        <v>717</v>
      </c>
      <c r="AH54" s="14" t="s">
        <v>715</v>
      </c>
      <c r="AI54">
        <v>14.399999999999999</v>
      </c>
      <c r="AJ54" s="14" t="s">
        <v>717</v>
      </c>
      <c r="AK54" s="14" t="s">
        <v>715</v>
      </c>
      <c r="AL54">
        <v>16.8</v>
      </c>
      <c r="AM54" s="14" t="s">
        <v>717</v>
      </c>
      <c r="AN54" s="14" t="s">
        <v>715</v>
      </c>
      <c r="AO54">
        <v>16.8</v>
      </c>
      <c r="AP54" s="14" t="s">
        <v>717</v>
      </c>
      <c r="AQ54" s="14" t="s">
        <v>715</v>
      </c>
      <c r="AR54">
        <v>19.2</v>
      </c>
      <c r="AS54" s="14" t="s">
        <v>717</v>
      </c>
      <c r="AT54" s="14" t="s">
        <v>715</v>
      </c>
      <c r="AU54">
        <v>21.599999999999998</v>
      </c>
      <c r="AV54" s="14" t="s">
        <v>717</v>
      </c>
      <c r="AW54" s="14" t="s">
        <v>715</v>
      </c>
      <c r="AX54">
        <v>21.599999999999998</v>
      </c>
      <c r="AY54" s="14" t="s">
        <v>717</v>
      </c>
      <c r="AZ54" s="14" t="s">
        <v>715</v>
      </c>
      <c r="BA54">
        <v>24</v>
      </c>
      <c r="BB54" s="14" t="s">
        <v>717</v>
      </c>
      <c r="BC54" s="14" t="s">
        <v>715</v>
      </c>
      <c r="BD54">
        <v>24</v>
      </c>
      <c r="BE54" s="14" t="s">
        <v>717</v>
      </c>
      <c r="BF54" s="14" t="s">
        <v>715</v>
      </c>
      <c r="BG54" t="str">
        <f t="shared" si="1"/>
        <v xml:space="preserve">INSERT INTO SC_SystemeProduits(RefDimension,NomSysteme,typePresta,ligne,Quantite,formule,cte1,DateModif) values (1,'TCFV','MP',3,null,'0.6*CTE1','SURFACE',now());
</v>
      </c>
      <c r="BJ54" t="str">
        <f t="shared" si="2"/>
        <v xml:space="preserve">INSERT INTO SC_SystemeProduits(RefDimension,NomSysteme,typePresta,ligne,Quantite,formule,cte1,DateModif) values (2,'TCFV','MP',3,null,'0.6*CTE1','SURFACE',now());
</v>
      </c>
      <c r="BM54" t="str">
        <f t="shared" si="3"/>
        <v xml:space="preserve">INSERT INTO SC_SystemeProduits(RefDimension,NomSysteme,typePresta,ligne,Quantite,formule,cte1,DateModif) values (3,'TCFV','MP',3,null,'0.6*CTE1','SURFACE',now());
</v>
      </c>
      <c r="BP54" t="str">
        <f t="shared" si="4"/>
        <v xml:space="preserve">INSERT INTO SC_SystemeProduits(RefDimension,NomSysteme,typePresta,ligne,Quantite,formule,cte1,DateModif) values (4,'TCFV','MP',3,null,'0.6*CTE1','SURFACE',now());
</v>
      </c>
      <c r="BS54" t="str">
        <f t="shared" si="5"/>
        <v xml:space="preserve">INSERT INTO SC_SystemeProduits(RefDimension,NomSysteme,typePresta,ligne,Quantite,formule,cte1,DateModif) values (5,'TCFV','MP',3,null,'0.6*CTE1','SURFACE',now());
</v>
      </c>
      <c r="BV54" t="str">
        <f t="shared" si="6"/>
        <v xml:space="preserve">INSERT INTO SC_SystemeProduits(RefDimension,NomSysteme,typePresta,ligne,Quantite,formule,cte1,DateModif) values (6,'TCFV','MP',3,null,'0.6*CTE1','SURFACE',now());
</v>
      </c>
      <c r="BY54" t="str">
        <f t="shared" si="7"/>
        <v xml:space="preserve">INSERT INTO SC_SystemeProduits(RefDimension,NomSysteme,typePresta,ligne,Quantite,formule,cte1,DateModif) values (7,'TCFV','MP',3,null,'0.6*CTE1','SURFACE',now());
</v>
      </c>
      <c r="CB54" t="str">
        <f t="shared" si="8"/>
        <v xml:space="preserve">INSERT INTO SC_SystemeProduits(RefDimension,NomSysteme,typePresta,ligne,Quantite,formule,cte1,DateModif) values (8,'TCFV','MP',3,null,'0.6*CTE1','SURFACE',now());
</v>
      </c>
      <c r="CE54" t="str">
        <f t="shared" si="9"/>
        <v xml:space="preserve">INSERT INTO SC_SystemeProduits(RefDimension,NomSysteme,typePresta,ligne,Quantite,formule,cte1,DateModif) values (9,'TCFV','MP',3,null,'0.6*CTE1','SURFACE',now());
</v>
      </c>
      <c r="CH54" t="str">
        <f t="shared" si="10"/>
        <v xml:space="preserve">INSERT INTO SC_SystemeProduits(RefDimension,NomSysteme,typePresta,ligne,Quantite,formule,cte1,DateModif) values (10,'TCFV','MP',3,null,'0.6*CTE1','SURFACE',now());
</v>
      </c>
      <c r="CK54" t="str">
        <f t="shared" si="11"/>
        <v xml:space="preserve">INSERT INTO SC_SystemeProduits(RefDimension,NomSysteme,typePresta,ligne,Quantite,formule,cte1,DateModif) values (11,'TCFV','MP',3,null,'0.6*CTE1','SURFACE',now());
</v>
      </c>
      <c r="CN54" t="str">
        <f t="shared" si="12"/>
        <v xml:space="preserve">INSERT INTO SC_SystemeProduits(RefDimension,NomSysteme,typePresta,ligne,Quantite,formule,cte1,DateModif) values (12,'TCFV','MP',3,null,'0.6*CTE1','SURFACE',now());
</v>
      </c>
      <c r="CQ54" t="str">
        <f t="shared" si="13"/>
        <v xml:space="preserve">INSERT INTO SC_SystemeProduits(RefDimension,NomSysteme,typePresta,ligne,Quantite,formule,cte1,DateModif) values (13,'TCFV','MP',3,null,'0.6*CTE1','SURFACE',now());
</v>
      </c>
      <c r="CT54" t="str">
        <f t="shared" si="14"/>
        <v xml:space="preserve">INSERT INTO SC_SystemeProduits(RefDimension,NomSysteme,typePresta,ligne,Quantite,formule,cte1,DateModif) values (14,'TCFV','MP',3,null,'0.6*CTE1','SURFACE',now());
</v>
      </c>
      <c r="CW54" t="str">
        <f t="shared" si="15"/>
        <v xml:space="preserve">INSERT INTO SC_SystemeProduits(RefDimension,NomSysteme,typePresta,ligne,Quantite,formule,cte1,DateModif) values (15,'TCFV','MP',3,null,'0.6*CTE1','SURFACE',now());
</v>
      </c>
      <c r="CZ54" t="str">
        <f t="shared" si="16"/>
        <v xml:space="preserve">INSERT INTO SC_SystemeProduits(RefDimension,NomSysteme,typePresta,ligne,Quantite,formule,cte1,DateModif) values (16,'TCFV','MP',3,null,'0.6*CTE1','SURFACE',now());
</v>
      </c>
      <c r="DC54" t="str">
        <f t="shared" si="17"/>
        <v xml:space="preserve">INSERT INTO SC_SystemeProduits(RefDimension,NomSysteme,typePresta,ligne,Quantite,formule,cte1,DateModif) values (17,'TCFV','MP',3,null,'0.6*CTE1','SURFACE',now());
</v>
      </c>
      <c r="DF54" t="str">
        <f t="shared" si="18"/>
        <v xml:space="preserve">INSERT INTO SC_SystemeProduits(RefDimension,NomSysteme,typePresta,ligne,Quantite,formule,cte1,DateModif) values (18,'TCFV','MP',3,null,'0.6*CTE1','SURFACE',now());
</v>
      </c>
    </row>
    <row r="55" spans="1:110" x14ac:dyDescent="0.25">
      <c r="A55" s="67">
        <f>IF(B55="MATIERE",VLOOKUP($C55,MATIERE!$B$2:$K$601,10,0),IF(B55="MOA",VLOOKUP($C55,ATELIER!$B$2:$K$291,10,0),IF(B55="MOC",VLOOKUP($C55,CHANTIER!$B$2:$K$291,10,0),IF(B55="MP",VLOOKUP($C55,MINIPELLE!$B$2:$K$291,10,0),""))))</f>
        <v>9</v>
      </c>
      <c r="B55" t="s">
        <v>300</v>
      </c>
      <c r="C55" t="s">
        <v>216</v>
      </c>
      <c r="D55" t="s">
        <v>42</v>
      </c>
      <c r="E55">
        <v>1.6</v>
      </c>
      <c r="F55" s="14" t="s">
        <v>673</v>
      </c>
      <c r="G55" s="14" t="s">
        <v>668</v>
      </c>
      <c r="H55">
        <v>2</v>
      </c>
      <c r="I55" s="14" t="s">
        <v>673</v>
      </c>
      <c r="J55" s="14" t="s">
        <v>668</v>
      </c>
      <c r="K55">
        <v>2</v>
      </c>
      <c r="L55" s="14" t="s">
        <v>673</v>
      </c>
      <c r="M55" s="14" t="s">
        <v>668</v>
      </c>
      <c r="N55">
        <v>2.5</v>
      </c>
      <c r="O55" s="14" t="s">
        <v>673</v>
      </c>
      <c r="P55" s="14" t="s">
        <v>668</v>
      </c>
      <c r="Q55">
        <v>3</v>
      </c>
      <c r="R55" s="14" t="s">
        <v>673</v>
      </c>
      <c r="S55" s="14" t="s">
        <v>668</v>
      </c>
      <c r="T55">
        <v>3.5</v>
      </c>
      <c r="U55" s="14" t="s">
        <v>673</v>
      </c>
      <c r="V55" s="14" t="s">
        <v>668</v>
      </c>
      <c r="W55">
        <v>4</v>
      </c>
      <c r="X55" s="14" t="s">
        <v>673</v>
      </c>
      <c r="Y55" s="14" t="s">
        <v>668</v>
      </c>
      <c r="Z55">
        <v>4</v>
      </c>
      <c r="AA55" s="14" t="s">
        <v>673</v>
      </c>
      <c r="AB55" s="14" t="s">
        <v>668</v>
      </c>
      <c r="AC55">
        <v>4</v>
      </c>
      <c r="AD55" s="14" t="s">
        <v>673</v>
      </c>
      <c r="AE55" s="14" t="s">
        <v>668</v>
      </c>
      <c r="AF55">
        <v>4</v>
      </c>
      <c r="AG55" s="14" t="s">
        <v>673</v>
      </c>
      <c r="AH55" s="14" t="s">
        <v>668</v>
      </c>
      <c r="AI55">
        <v>3</v>
      </c>
      <c r="AJ55" s="14" t="s">
        <v>673</v>
      </c>
      <c r="AK55" s="14" t="s">
        <v>668</v>
      </c>
      <c r="AL55">
        <v>3.5</v>
      </c>
      <c r="AM55" s="14" t="s">
        <v>673</v>
      </c>
      <c r="AN55" s="14" t="s">
        <v>668</v>
      </c>
      <c r="AO55">
        <v>4</v>
      </c>
      <c r="AP55" s="14" t="s">
        <v>673</v>
      </c>
      <c r="AQ55" s="14" t="s">
        <v>668</v>
      </c>
      <c r="AR55">
        <v>4</v>
      </c>
      <c r="AS55" s="14" t="s">
        <v>673</v>
      </c>
      <c r="AT55" s="14" t="s">
        <v>668</v>
      </c>
      <c r="AU55">
        <v>4.5</v>
      </c>
      <c r="AV55" s="14" t="s">
        <v>673</v>
      </c>
      <c r="AW55" s="14" t="s">
        <v>668</v>
      </c>
      <c r="AX55">
        <v>4</v>
      </c>
      <c r="AY55" s="14" t="s">
        <v>673</v>
      </c>
      <c r="AZ55" s="14" t="s">
        <v>668</v>
      </c>
      <c r="BA55">
        <v>4</v>
      </c>
      <c r="BB55" s="14" t="s">
        <v>673</v>
      </c>
      <c r="BC55" s="14" t="s">
        <v>668</v>
      </c>
      <c r="BD55">
        <v>5</v>
      </c>
      <c r="BE55" s="14" t="s">
        <v>673</v>
      </c>
      <c r="BF55" s="14" t="s">
        <v>668</v>
      </c>
      <c r="BG55" t="str">
        <f t="shared" si="1"/>
        <v xml:space="preserve">INSERT INTO SC_SystemeProduits(RefDimension,NomSysteme,typePresta,ligne,Quantite,formule,cte1,DateModif) values (1,'TCFV','MP',9,null,'CTE1*1','LONGUEUR',now());
</v>
      </c>
      <c r="BJ55" t="str">
        <f t="shared" si="2"/>
        <v xml:space="preserve">INSERT INTO SC_SystemeProduits(RefDimension,NomSysteme,typePresta,ligne,Quantite,formule,cte1,DateModif) values (2,'TCFV','MP',9,null,'CTE1*1','LONGUEUR',now());
</v>
      </c>
      <c r="BM55" t="str">
        <f t="shared" si="3"/>
        <v xml:space="preserve">INSERT INTO SC_SystemeProduits(RefDimension,NomSysteme,typePresta,ligne,Quantite,formule,cte1,DateModif) values (3,'TCFV','MP',9,null,'CTE1*1','LONGUEUR',now());
</v>
      </c>
      <c r="BP55" t="str">
        <f t="shared" si="4"/>
        <v xml:space="preserve">INSERT INTO SC_SystemeProduits(RefDimension,NomSysteme,typePresta,ligne,Quantite,formule,cte1,DateModif) values (4,'TCFV','MP',9,null,'CTE1*1','LONGUEUR',now());
</v>
      </c>
      <c r="BS55" t="str">
        <f t="shared" si="5"/>
        <v xml:space="preserve">INSERT INTO SC_SystemeProduits(RefDimension,NomSysteme,typePresta,ligne,Quantite,formule,cte1,DateModif) values (5,'TCFV','MP',9,null,'CTE1*1','LONGUEUR',now());
</v>
      </c>
      <c r="BV55" t="str">
        <f t="shared" si="6"/>
        <v xml:space="preserve">INSERT INTO SC_SystemeProduits(RefDimension,NomSysteme,typePresta,ligne,Quantite,formule,cte1,DateModif) values (6,'TCFV','MP',9,null,'CTE1*1','LONGUEUR',now());
</v>
      </c>
      <c r="BY55" t="str">
        <f t="shared" si="7"/>
        <v xml:space="preserve">INSERT INTO SC_SystemeProduits(RefDimension,NomSysteme,typePresta,ligne,Quantite,formule,cte1,DateModif) values (7,'TCFV','MP',9,null,'CTE1*1','LONGUEUR',now());
</v>
      </c>
      <c r="CB55" t="str">
        <f t="shared" si="8"/>
        <v xml:space="preserve">INSERT INTO SC_SystemeProduits(RefDimension,NomSysteme,typePresta,ligne,Quantite,formule,cte1,DateModif) values (8,'TCFV','MP',9,null,'CTE1*1','LONGUEUR',now());
</v>
      </c>
      <c r="CE55" t="str">
        <f t="shared" si="9"/>
        <v xml:space="preserve">INSERT INTO SC_SystemeProduits(RefDimension,NomSysteme,typePresta,ligne,Quantite,formule,cte1,DateModif) values (9,'TCFV','MP',9,null,'CTE1*1','LONGUEUR',now());
</v>
      </c>
      <c r="CH55" t="str">
        <f t="shared" si="10"/>
        <v xml:space="preserve">INSERT INTO SC_SystemeProduits(RefDimension,NomSysteme,typePresta,ligne,Quantite,formule,cte1,DateModif) values (10,'TCFV','MP',9,null,'CTE1*1','LONGUEUR',now());
</v>
      </c>
      <c r="CK55" t="str">
        <f t="shared" si="11"/>
        <v xml:space="preserve">INSERT INTO SC_SystemeProduits(RefDimension,NomSysteme,typePresta,ligne,Quantite,formule,cte1,DateModif) values (11,'TCFV','MP',9,null,'CTE1*1','LONGUEUR',now());
</v>
      </c>
      <c r="CN55" t="str">
        <f t="shared" si="12"/>
        <v xml:space="preserve">INSERT INTO SC_SystemeProduits(RefDimension,NomSysteme,typePresta,ligne,Quantite,formule,cte1,DateModif) values (12,'TCFV','MP',9,null,'CTE1*1','LONGUEUR',now());
</v>
      </c>
      <c r="CQ55" t="str">
        <f t="shared" si="13"/>
        <v xml:space="preserve">INSERT INTO SC_SystemeProduits(RefDimension,NomSysteme,typePresta,ligne,Quantite,formule,cte1,DateModif) values (13,'TCFV','MP',9,null,'CTE1*1','LONGUEUR',now());
</v>
      </c>
      <c r="CT55" t="str">
        <f t="shared" si="14"/>
        <v xml:space="preserve">INSERT INTO SC_SystemeProduits(RefDimension,NomSysteme,typePresta,ligne,Quantite,formule,cte1,DateModif) values (14,'TCFV','MP',9,null,'CTE1*1','LONGUEUR',now());
</v>
      </c>
      <c r="CW55" t="str">
        <f t="shared" si="15"/>
        <v xml:space="preserve">INSERT INTO SC_SystemeProduits(RefDimension,NomSysteme,typePresta,ligne,Quantite,formule,cte1,DateModif) values (15,'TCFV','MP',9,null,'CTE1*1','LONGUEUR',now());
</v>
      </c>
      <c r="CZ55" t="str">
        <f t="shared" si="16"/>
        <v xml:space="preserve">INSERT INTO SC_SystemeProduits(RefDimension,NomSysteme,typePresta,ligne,Quantite,formule,cte1,DateModif) values (16,'TCFV','MP',9,null,'CTE1*1','LONGUEUR',now());
</v>
      </c>
      <c r="DC55" t="str">
        <f t="shared" si="17"/>
        <v xml:space="preserve">INSERT INTO SC_SystemeProduits(RefDimension,NomSysteme,typePresta,ligne,Quantite,formule,cte1,DateModif) values (17,'TCFV','MP',9,null,'CTE1*1','LONGUEUR',now());
</v>
      </c>
      <c r="DF55" t="str">
        <f t="shared" si="18"/>
        <v xml:space="preserve">INSERT INTO SC_SystemeProduits(RefDimension,NomSysteme,typePresta,ligne,Quantite,formule,cte1,DateModif) values (18,'TCFV','MP',9,null,'CTE1*1','LONGUEUR',now());
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F58"/>
  <sheetViews>
    <sheetView topLeftCell="BB33" workbookViewId="0">
      <selection activeCell="BG4" sqref="BG4:DH52"/>
    </sheetView>
  </sheetViews>
  <sheetFormatPr baseColWidth="10" defaultRowHeight="15" x14ac:dyDescent="0.25"/>
  <cols>
    <col min="3" max="3" width="30.7109375" customWidth="1"/>
    <col min="5" max="5" width="11.5703125" customWidth="1"/>
    <col min="6" max="6" width="6" style="14" customWidth="1"/>
    <col min="7" max="7" width="21.85546875" style="14" customWidth="1"/>
    <col min="8" max="8" width="4.42578125" customWidth="1"/>
    <col min="9" max="9" width="4.140625" style="14" customWidth="1"/>
    <col min="10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7" width="4.28515625" style="14" customWidth="1"/>
    <col min="28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110" width="3.5703125" customWidth="1"/>
  </cols>
  <sheetData>
    <row r="1" spans="1:110" x14ac:dyDescent="0.25">
      <c r="A1" t="s">
        <v>746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</row>
    <row r="3" spans="1:110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0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374</v>
      </c>
      <c r="B4" t="s">
        <v>295</v>
      </c>
      <c r="C4" s="24" t="s">
        <v>277</v>
      </c>
      <c r="D4" t="s">
        <v>285</v>
      </c>
      <c r="E4">
        <f>[5]TCFH!E4</f>
        <v>0.72000000000000008</v>
      </c>
      <c r="F4" s="14" t="s">
        <v>740</v>
      </c>
      <c r="G4" s="14" t="s">
        <v>715</v>
      </c>
      <c r="H4">
        <v>1.0800000000000003</v>
      </c>
      <c r="K4">
        <v>1.4400000000000002</v>
      </c>
      <c r="N4">
        <v>1.8</v>
      </c>
      <c r="Q4">
        <v>2.1600000000000006</v>
      </c>
      <c r="T4">
        <v>2.5200000000000005</v>
      </c>
      <c r="W4">
        <v>2.8800000000000003</v>
      </c>
      <c r="Z4">
        <v>3.24</v>
      </c>
      <c r="AC4">
        <v>3.6</v>
      </c>
      <c r="AF4">
        <v>4.3200000000000012</v>
      </c>
      <c r="AI4">
        <v>4.3200000000000012</v>
      </c>
      <c r="AL4">
        <v>5.0400000000000009</v>
      </c>
      <c r="AO4">
        <v>5.0400000000000009</v>
      </c>
      <c r="AR4">
        <v>5.7600000000000007</v>
      </c>
      <c r="AU4">
        <v>6.48</v>
      </c>
      <c r="AX4">
        <v>6.48</v>
      </c>
      <c r="BA4">
        <v>7.2</v>
      </c>
      <c r="BD4">
        <v>7.2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(1,'TCFH','MATIERE',374,null,'2*1.8*0.05*CTE1','SURFACE',now());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(2,'TCFH','MATIERE',374,1.08,null,null,now());
</v>
      </c>
      <c r="BM4" t="str">
        <f t="shared" si="0"/>
        <v xml:space="preserve">INSERT INTO SC_SystemeProduits(RefDimension,NomSysteme,typePresta,ligne,Quantite,formule,cte1,DateModif) values (3,'TCFH','MATIERE',374,1.44,null,null,now());
</v>
      </c>
      <c r="BP4" t="str">
        <f t="shared" si="0"/>
        <v xml:space="preserve">INSERT INTO SC_SystemeProduits(RefDimension,NomSysteme,typePresta,ligne,Quantite,formule,cte1,DateModif) values (4,'TCFH','MATIERE',374,1.8,null,null,now());
</v>
      </c>
      <c r="BS4" t="str">
        <f t="shared" si="0"/>
        <v xml:space="preserve">INSERT INTO SC_SystemeProduits(RefDimension,NomSysteme,typePresta,ligne,Quantite,formule,cte1,DateModif) values (5,'TCFH','MATIERE',374,2.16,null,null,now());
</v>
      </c>
      <c r="BV4" t="str">
        <f t="shared" si="0"/>
        <v xml:space="preserve">INSERT INTO SC_SystemeProduits(RefDimension,NomSysteme,typePresta,ligne,Quantite,formule,cte1,DateModif) values (6,'TCFH','MATIERE',374,2.52,null,null,now());
</v>
      </c>
      <c r="BY4" t="str">
        <f t="shared" si="0"/>
        <v xml:space="preserve">INSERT INTO SC_SystemeProduits(RefDimension,NomSysteme,typePresta,ligne,Quantite,formule,cte1,DateModif) values (7,'TCFH','MATIERE',374,2.88,null,null,now());
</v>
      </c>
      <c r="CB4" t="str">
        <f t="shared" si="0"/>
        <v xml:space="preserve">INSERT INTO SC_SystemeProduits(RefDimension,NomSysteme,typePresta,ligne,Quantite,formule,cte1,DateModif) values (8,'TCFH','MATIERE',374,3.24,null,null,now());
</v>
      </c>
      <c r="CE4" t="str">
        <f t="shared" si="0"/>
        <v xml:space="preserve">INSERT INTO SC_SystemeProduits(RefDimension,NomSysteme,typePresta,ligne,Quantite,formule,cte1,DateModif) values (9,'TCFH','MATIERE',374,3.6,null,null,now());
</v>
      </c>
      <c r="CH4" t="str">
        <f t="shared" si="0"/>
        <v xml:space="preserve">INSERT INTO SC_SystemeProduits(RefDimension,NomSysteme,typePresta,ligne,Quantite,formule,cte1,DateModif) values (10,'TCFH','MATIERE',374,4.32,null,null,now());
</v>
      </c>
      <c r="CK4" t="str">
        <f t="shared" si="0"/>
        <v xml:space="preserve">INSERT INTO SC_SystemeProduits(RefDimension,NomSysteme,typePresta,ligne,Quantite,formule,cte1,DateModif) values (11,'TCFH','MATIERE',374,4.32,null,null,now());
</v>
      </c>
      <c r="CN4" t="str">
        <f t="shared" si="0"/>
        <v xml:space="preserve">INSERT INTO SC_SystemeProduits(RefDimension,NomSysteme,typePresta,ligne,Quantite,formule,cte1,DateModif) values (12,'TCFH','MATIERE',374,5.04,null,null,now());
</v>
      </c>
      <c r="CQ4" t="str">
        <f t="shared" si="0"/>
        <v xml:space="preserve">INSERT INTO SC_SystemeProduits(RefDimension,NomSysteme,typePresta,ligne,Quantite,formule,cte1,DateModif) values (13,'TCFH','MATIERE',374,5.04,null,null,now());
</v>
      </c>
      <c r="CT4" t="str">
        <f t="shared" si="0"/>
        <v xml:space="preserve">INSERT INTO SC_SystemeProduits(RefDimension,NomSysteme,typePresta,ligne,Quantite,formule,cte1,DateModif) values (14,'TCFH','MATIERE',374,5.76,null,null,now());
</v>
      </c>
      <c r="CW4" t="str">
        <f t="shared" si="0"/>
        <v xml:space="preserve">INSERT INTO SC_SystemeProduits(RefDimension,NomSysteme,typePresta,ligne,Quantite,formule,cte1,DateModif) values (15,'TCFH','MATIERE',374,6.48,null,null,now());
</v>
      </c>
      <c r="CZ4" t="str">
        <f t="shared" si="0"/>
        <v xml:space="preserve">INSERT INTO SC_SystemeProduits(RefDimension,NomSysteme,typePresta,ligne,Quantite,formule,cte1,DateModif) values (16,'TCFH','MATIERE',374,6.48,null,null,now());
</v>
      </c>
      <c r="DC4" t="str">
        <f t="shared" si="0"/>
        <v xml:space="preserve">INSERT INTO SC_SystemeProduits(RefDimension,NomSysteme,typePresta,ligne,Quantite,formule,cte1,DateModif) values (17,'TCFH','MATIERE',374,7.2,null,null,now());
</v>
      </c>
      <c r="DF4" t="str">
        <f t="shared" si="0"/>
        <v xml:space="preserve">INSERT INTO SC_SystemeProduits(RefDimension,NomSysteme,typePresta,ligne,Quantite,formule,cte1,DateModif) values (18,'TCFH','MATIERE',374,7.2,null,null,now());
</v>
      </c>
    </row>
    <row r="5" spans="1:110" x14ac:dyDescent="0.25">
      <c r="A5" s="67">
        <f>IF(B5="MATIERE",VLOOKUP($C5,MATIERE!$B$2:$K$601,10,0),IF(B5="MOA",VLOOKUP($C5,ATELIER!$B$2:$K$291,10,0),IF(B5="MOC",VLOOKUP($C5,CHANTIER!$B$2:$K$291,10,0),IF(B5="MP",VLOOKUP($C5,MINIPELLE!$B$2:$K$291,10,0),""))))</f>
        <v>96</v>
      </c>
      <c r="B5" t="s">
        <v>295</v>
      </c>
      <c r="C5" t="s">
        <v>309</v>
      </c>
      <c r="D5" t="s">
        <v>8</v>
      </c>
      <c r="E5">
        <f>[5]TCFH!E5</f>
        <v>1</v>
      </c>
      <c r="H5">
        <v>0</v>
      </c>
      <c r="BG5" t="str">
        <f t="shared" ref="BG5:BG57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(1,'TCFH','MATIERE',96,1,null,null,now());
</v>
      </c>
      <c r="BJ5" t="str">
        <f t="shared" si="0"/>
        <v xml:space="preserve">INSERT INTO SC_SystemeProduits(RefDimension,NomSysteme,typePresta,ligne,Quantite,formule,cte1,DateModif) values (2,'TCFH','MATIERE',96,0,null,null,now());
</v>
      </c>
      <c r="BM5" t="str">
        <f t="shared" si="0"/>
        <v/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0" x14ac:dyDescent="0.25">
      <c r="A6" s="67">
        <f>IF(B6="MATIERE",VLOOKUP($C6,MATIERE!$B$2:$K$601,10,0),IF(B6="MOA",VLOOKUP($C6,ATELIER!$B$2:$K$291,10,0),IF(B6="MOC",VLOOKUP($C6,CHANTIER!$B$2:$K$291,10,0),IF(B6="MP",VLOOKUP($C6,MINIPELLE!$B$2:$K$291,10,0),""))))</f>
        <v>97</v>
      </c>
      <c r="B6" t="s">
        <v>295</v>
      </c>
      <c r="C6" t="s">
        <v>310</v>
      </c>
      <c r="D6" t="s">
        <v>8</v>
      </c>
      <c r="H6">
        <v>1</v>
      </c>
      <c r="BG6" t="str">
        <f t="shared" si="1"/>
        <v/>
      </c>
      <c r="BJ6" t="str">
        <f t="shared" si="0"/>
        <v xml:space="preserve">INSERT INTO SC_SystemeProduits(RefDimension,NomSysteme,typePresta,ligne,Quantite,formule,cte1,DateModif) values (2,'TCFH','MATIERE',97,1,null,null,now());
</v>
      </c>
      <c r="BM6" t="str">
        <f t="shared" si="0"/>
        <v/>
      </c>
      <c r="BP6" t="str">
        <f t="shared" si="0"/>
        <v/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0" x14ac:dyDescent="0.25">
      <c r="A7" s="67">
        <f>IF(B7="MATIERE",VLOOKUP($C7,MATIERE!$B$2:$K$601,10,0),IF(B7="MOA",VLOOKUP($C7,ATELIER!$B$2:$K$291,10,0),IF(B7="MOC",VLOOKUP($C7,CHANTIER!$B$2:$K$291,10,0),IF(B7="MP",VLOOKUP($C7,MINIPELLE!$B$2:$K$291,10,0),""))))</f>
        <v>98</v>
      </c>
      <c r="B7" t="s">
        <v>295</v>
      </c>
      <c r="C7" t="s">
        <v>311</v>
      </c>
      <c r="D7" t="s">
        <v>8</v>
      </c>
      <c r="K7">
        <v>1</v>
      </c>
      <c r="BG7" t="str">
        <f t="shared" si="1"/>
        <v/>
      </c>
      <c r="BJ7" t="str">
        <f t="shared" si="0"/>
        <v/>
      </c>
      <c r="BM7" t="str">
        <f t="shared" si="0"/>
        <v xml:space="preserve">INSERT INTO SC_SystemeProduits(RefDimension,NomSysteme,typePresta,ligne,Quantite,formule,cte1,DateModif) values (3,'TCFH','MATIERE',98,1,null,null,now());
</v>
      </c>
      <c r="BP7" t="str">
        <f t="shared" si="0"/>
        <v/>
      </c>
      <c r="BS7" t="str">
        <f t="shared" si="0"/>
        <v/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0" x14ac:dyDescent="0.25">
      <c r="A8" s="67">
        <f>IF(B8="MATIERE",VLOOKUP($C8,MATIERE!$B$2:$K$601,10,0),IF(B8="MOA",VLOOKUP($C8,ATELIER!$B$2:$K$291,10,0),IF(B8="MOC",VLOOKUP($C8,CHANTIER!$B$2:$K$291,10,0),IF(B8="MP",VLOOKUP($C8,MINIPELLE!$B$2:$K$291,10,0),""))))</f>
        <v>99</v>
      </c>
      <c r="B8" t="s">
        <v>295</v>
      </c>
      <c r="C8" t="s">
        <v>312</v>
      </c>
      <c r="D8" t="s">
        <v>8</v>
      </c>
      <c r="N8">
        <v>1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 xml:space="preserve">INSERT INTO SC_SystemeProduits(RefDimension,NomSysteme,typePresta,ligne,Quantite,formule,cte1,DateModif) values (4,'TCFH','MATIERE',99,1,null,null,now());
</v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0" x14ac:dyDescent="0.25">
      <c r="A9" s="67">
        <f>IF(B9="MATIERE",VLOOKUP($C9,MATIERE!$B$2:$K$601,10,0),IF(B9="MOA",VLOOKUP($C9,ATELIER!$B$2:$K$291,10,0),IF(B9="MOC",VLOOKUP($C9,CHANTIER!$B$2:$K$291,10,0),IF(B9="MP",VLOOKUP($C9,MINIPELLE!$B$2:$K$291,10,0),""))))</f>
        <v>100</v>
      </c>
      <c r="B9" t="s">
        <v>295</v>
      </c>
      <c r="C9" t="s">
        <v>313</v>
      </c>
      <c r="D9" t="s">
        <v>8</v>
      </c>
      <c r="Q9">
        <v>1</v>
      </c>
      <c r="T9">
        <v>0</v>
      </c>
      <c r="BG9" t="str">
        <f t="shared" si="1"/>
        <v/>
      </c>
      <c r="BJ9" t="str">
        <f t="shared" ref="BJ9:BJ57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57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7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7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(5,'TCFH','MATIERE',100,1,null,null,now());
</v>
      </c>
      <c r="BV9" t="str">
        <f t="shared" ref="BV9:BV57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(6,'TCFH','MATIERE',100,0,null,null,now());
</v>
      </c>
      <c r="BY9" t="str">
        <f t="shared" ref="BY9:BY57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7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7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7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7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7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7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7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7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7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7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7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25">
      <c r="A10" s="67">
        <f>IF(B10="MATIERE",VLOOKUP($C10,MATIERE!$B$2:$K$601,10,0),IF(B10="MOA",VLOOKUP($C10,ATELIER!$B$2:$K$291,10,0),IF(B10="MOC",VLOOKUP($C10,CHANTIER!$B$2:$K$291,10,0),IF(B10="MP",VLOOKUP($C10,MINIPELLE!$B$2:$K$291,10,0),""))))</f>
        <v>101</v>
      </c>
      <c r="B10" t="s">
        <v>295</v>
      </c>
      <c r="C10" t="s">
        <v>314</v>
      </c>
      <c r="D10" t="s">
        <v>8</v>
      </c>
      <c r="T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 xml:space="preserve">INSERT INTO SC_SystemeProduits(RefDimension,NomSysteme,typePresta,ligne,Quantite,formule,cte1,DateModif) values (6,'TCFH','MATIERE',101,1,null,null,now());
</v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0" x14ac:dyDescent="0.25">
      <c r="A11" s="67">
        <f>IF(B11="MATIERE",VLOOKUP($C11,MATIERE!$B$2:$K$601,10,0),IF(B11="MOA",VLOOKUP($C11,ATELIER!$B$2:$K$291,10,0),IF(B11="MOC",VLOOKUP($C11,CHANTIER!$B$2:$K$291,10,0),IF(B11="MP",VLOOKUP($C11,MINIPELLE!$B$2:$K$291,10,0),""))))</f>
        <v>102</v>
      </c>
      <c r="B11" t="s">
        <v>295</v>
      </c>
      <c r="C11" t="s">
        <v>315</v>
      </c>
      <c r="D11" t="s">
        <v>8</v>
      </c>
      <c r="W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 xml:space="preserve">INSERT INTO SC_SystemeProduits(RefDimension,NomSysteme,typePresta,ligne,Quantite,formule,cte1,DateModif) values (7,'TCFH','MATIERE',102,1,null,null,now());
</v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0" x14ac:dyDescent="0.25">
      <c r="A12" s="67">
        <f>IF(B12="MATIERE",VLOOKUP($C12,MATIERE!$B$2:$K$601,10,0),IF(B12="MOA",VLOOKUP($C12,ATELIER!$B$2:$K$291,10,0),IF(B12="MOC",VLOOKUP($C12,CHANTIER!$B$2:$K$291,10,0),IF(B12="MP",VLOOKUP($C12,MINIPELLE!$B$2:$K$291,10,0),""))))</f>
        <v>103</v>
      </c>
      <c r="B12" t="s">
        <v>295</v>
      </c>
      <c r="C12" t="s">
        <v>316</v>
      </c>
      <c r="D12" t="s">
        <v>8</v>
      </c>
      <c r="Z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 xml:space="preserve">INSERT INTO SC_SystemeProduits(RefDimension,NomSysteme,typePresta,ligne,Quantite,formule,cte1,DateModif) values (8,'TCFH','MATIERE',103,1,null,null,now());
</v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0" x14ac:dyDescent="0.25">
      <c r="A13" s="67">
        <f>IF(B13="MATIERE",VLOOKUP($C13,MATIERE!$B$2:$K$601,10,0),IF(B13="MOA",VLOOKUP($C13,ATELIER!$B$2:$K$291,10,0),IF(B13="MOC",VLOOKUP($C13,CHANTIER!$B$2:$K$291,10,0),IF(B13="MP",VLOOKUP($C13,MINIPELLE!$B$2:$K$291,10,0),""))))</f>
        <v>104</v>
      </c>
      <c r="B13" t="s">
        <v>295</v>
      </c>
      <c r="C13" t="s">
        <v>317</v>
      </c>
      <c r="D13" t="s">
        <v>8</v>
      </c>
      <c r="AC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 xml:space="preserve">INSERT INTO SC_SystemeProduits(RefDimension,NomSysteme,typePresta,ligne,Quantite,formule,cte1,DateModif) values (9,'TCFH','MATIERE',104,1,null,null,now());
</v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0" x14ac:dyDescent="0.25">
      <c r="A14" s="67">
        <f>IF(B14="MATIERE",VLOOKUP($C14,MATIERE!$B$2:$K$601,10,0),IF(B14="MOA",VLOOKUP($C14,ATELIER!$B$2:$K$291,10,0),IF(B14="MOC",VLOOKUP($C14,CHANTIER!$B$2:$K$291,10,0),IF(B14="MP",VLOOKUP($C14,MINIPELLE!$B$2:$K$291,10,0),""))))</f>
        <v>95</v>
      </c>
      <c r="B14" t="s">
        <v>295</v>
      </c>
      <c r="C14" t="s">
        <v>318</v>
      </c>
      <c r="D14" t="s">
        <v>8</v>
      </c>
      <c r="AF14">
        <v>1</v>
      </c>
      <c r="AI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 xml:space="preserve">INSERT INTO SC_SystemeProduits(RefDimension,NomSysteme,typePresta,ligne,Quantite,formule,cte1,DateModif) values (10,'TCFH','MATIERE',95,1,null,null,now());
</v>
      </c>
      <c r="CK14" t="str">
        <f t="shared" si="11"/>
        <v xml:space="preserve">INSERT INTO SC_SystemeProduits(RefDimension,NomSysteme,typePresta,ligne,Quantite,formule,cte1,DateModif) values (11,'TCFH','MATIERE',95,1,null,null,now());
</v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0" x14ac:dyDescent="0.25">
      <c r="A15" s="67">
        <f>IF(B15="MATIERE",VLOOKUP($C15,MATIERE!$B$2:$K$601,10,0),IF(B15="MOA",VLOOKUP($C15,ATELIER!$B$2:$K$291,10,0),IF(B15="MOC",VLOOKUP($C15,CHANTIER!$B$2:$K$291,10,0),IF(B15="MP",VLOOKUP($C15,MINIPELLE!$B$2:$K$291,10,0),""))))</f>
        <v>105</v>
      </c>
      <c r="B15" t="s">
        <v>295</v>
      </c>
      <c r="C15" t="s">
        <v>319</v>
      </c>
      <c r="D15" t="s">
        <v>8</v>
      </c>
      <c r="AL15">
        <v>1</v>
      </c>
      <c r="AO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 xml:space="preserve">INSERT INTO SC_SystemeProduits(RefDimension,NomSysteme,typePresta,ligne,Quantite,formule,cte1,DateModif) values (12,'TCFH','MATIERE',105,1,null,null,now());
</v>
      </c>
      <c r="CQ15" t="str">
        <f t="shared" si="13"/>
        <v xml:space="preserve">INSERT INTO SC_SystemeProduits(RefDimension,NomSysteme,typePresta,ligne,Quantite,formule,cte1,DateModif) values (13,'TCFH','MATIERE',105,1,null,null,now());
</v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0" x14ac:dyDescent="0.25">
      <c r="A16" s="67">
        <f>IF(B16="MATIERE",VLOOKUP($C16,MATIERE!$B$2:$K$601,10,0),IF(B16="MOA",VLOOKUP($C16,ATELIER!$B$2:$K$291,10,0),IF(B16="MOC",VLOOKUP($C16,CHANTIER!$B$2:$K$291,10,0),IF(B16="MP",VLOOKUP($C16,MINIPELLE!$B$2:$K$291,10,0),""))))</f>
        <v>106</v>
      </c>
      <c r="B16" t="s">
        <v>295</v>
      </c>
      <c r="C16" t="s">
        <v>320</v>
      </c>
      <c r="D16" t="s">
        <v>8</v>
      </c>
      <c r="AR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 xml:space="preserve">INSERT INTO SC_SystemeProduits(RefDimension,NomSysteme,typePresta,ligne,Quantite,formule,cte1,DateModif) values (14,'TCFH','MATIERE',106,1,null,null,now());
</v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67">
        <f>IF(B17="MATIERE",VLOOKUP($C17,MATIERE!$B$2:$K$601,10,0),IF(B17="MOA",VLOOKUP($C17,ATELIER!$B$2:$K$291,10,0),IF(B17="MOC",VLOOKUP($C17,CHANTIER!$B$2:$K$291,10,0),IF(B17="MP",VLOOKUP($C17,MINIPELLE!$B$2:$K$291,10,0),""))))</f>
        <v>107</v>
      </c>
      <c r="B17" t="s">
        <v>295</v>
      </c>
      <c r="C17" t="s">
        <v>321</v>
      </c>
      <c r="D17" t="s">
        <v>8</v>
      </c>
      <c r="AU17">
        <v>1</v>
      </c>
      <c r="AX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 xml:space="preserve">INSERT INTO SC_SystemeProduits(RefDimension,NomSysteme,typePresta,ligne,Quantite,formule,cte1,DateModif) values (15,'TCFH','MATIERE',107,1,null,null,now());
</v>
      </c>
      <c r="CZ17" t="str">
        <f t="shared" si="16"/>
        <v xml:space="preserve">INSERT INTO SC_SystemeProduits(RefDimension,NomSysteme,typePresta,ligne,Quantite,formule,cte1,DateModif) values (16,'TCFH','MATIERE',107,1,null,null,now());
</v>
      </c>
      <c r="DC17" t="str">
        <f t="shared" si="17"/>
        <v/>
      </c>
      <c r="DF17" t="str">
        <f t="shared" si="18"/>
        <v/>
      </c>
    </row>
    <row r="18" spans="1:110" x14ac:dyDescent="0.25">
      <c r="A18" s="67">
        <f>IF(B18="MATIERE",VLOOKUP($C18,MATIERE!$B$2:$K$601,10,0),IF(B18="MOA",VLOOKUP($C18,ATELIER!$B$2:$K$291,10,0),IF(B18="MOC",VLOOKUP($C18,CHANTIER!$B$2:$K$291,10,0),IF(B18="MP",VLOOKUP($C18,MINIPELLE!$B$2:$K$291,10,0),""))))</f>
        <v>108</v>
      </c>
      <c r="B18" t="s">
        <v>295</v>
      </c>
      <c r="C18" t="s">
        <v>322</v>
      </c>
      <c r="D18" t="s">
        <v>8</v>
      </c>
      <c r="BA18">
        <v>1</v>
      </c>
      <c r="BD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 xml:space="preserve">INSERT INTO SC_SystemeProduits(RefDimension,NomSysteme,typePresta,ligne,Quantite,formule,cte1,DateModif) values (17,'TCFH','MATIERE',108,1,null,null,now());
</v>
      </c>
      <c r="DF18" t="str">
        <f t="shared" si="18"/>
        <v xml:space="preserve">INSERT INTO SC_SystemeProduits(RefDimension,NomSysteme,typePresta,ligne,Quantite,formule,cte1,DateModif) values (18,'TCFH','MATIERE',108,1,null,null,now());
</v>
      </c>
    </row>
    <row r="19" spans="1:110" ht="45" x14ac:dyDescent="0.25">
      <c r="A19" s="67">
        <f>IF(B19="MATIERE",VLOOKUP($C19,MATIERE!$B$2:$K$601,10,0),IF(B19="MOA",VLOOKUP($C19,ATELIER!$B$2:$K$291,10,0),IF(B19="MOC",VLOOKUP($C19,CHANTIER!$B$2:$K$291,10,0),IF(B19="MP",VLOOKUP($C19,MINIPELLE!$B$2:$K$291,10,0),""))))</f>
        <v>375</v>
      </c>
      <c r="B19" t="s">
        <v>295</v>
      </c>
      <c r="C19" t="s">
        <v>250</v>
      </c>
      <c r="D19" t="s">
        <v>285</v>
      </c>
      <c r="E19">
        <f>[5]TCFH!E19</f>
        <v>2.16</v>
      </c>
      <c r="F19" s="14" t="s">
        <v>741</v>
      </c>
      <c r="G19" s="25" t="s">
        <v>742</v>
      </c>
      <c r="H19">
        <v>3.3600000000000003</v>
      </c>
      <c r="K19">
        <v>4.4800000000000004</v>
      </c>
      <c r="N19">
        <v>5.7600000000000007</v>
      </c>
      <c r="Q19">
        <v>7.0400000000000009</v>
      </c>
      <c r="T19">
        <v>8.32</v>
      </c>
      <c r="W19">
        <v>9.6000000000000014</v>
      </c>
      <c r="Z19">
        <v>10.72</v>
      </c>
      <c r="AC19">
        <v>12</v>
      </c>
      <c r="AF19">
        <v>14.56</v>
      </c>
      <c r="AI19">
        <v>14.56</v>
      </c>
      <c r="AL19">
        <v>17.024000000000001</v>
      </c>
      <c r="AO19">
        <v>17.024000000000001</v>
      </c>
      <c r="AR19">
        <v>19.007999999999999</v>
      </c>
      <c r="AU19">
        <v>21.503999999999998</v>
      </c>
      <c r="AX19">
        <v>21.503999999999998</v>
      </c>
      <c r="BA19">
        <v>23.961600000000001</v>
      </c>
      <c r="BD19">
        <v>23.961600000000001</v>
      </c>
      <c r="BG19" t="str">
        <f t="shared" si="1"/>
        <v xml:space="preserve">INSERT INTO SC_SystemeProduits(RefDimension,NomSysteme,typePresta,ligne,Quantite,formule,cte1,DateModif) values (1,'TCFH','MATIERE',375,null,'CTE1*(CTE2-CTE3)*0.4*1.6','LARGEUR
LONGUEUR
LONGUEUR_GABION',now());
</v>
      </c>
      <c r="BJ19" t="str">
        <f t="shared" si="2"/>
        <v xml:space="preserve">INSERT INTO SC_SystemeProduits(RefDimension,NomSysteme,typePresta,ligne,Quantite,formule,cte1,DateModif) values (2,'TCFH','MATIERE',375,3.36,null,null,now());
</v>
      </c>
      <c r="BM19" t="str">
        <f t="shared" si="3"/>
        <v xml:space="preserve">INSERT INTO SC_SystemeProduits(RefDimension,NomSysteme,typePresta,ligne,Quantite,formule,cte1,DateModif) values (3,'TCFH','MATIERE',375,4.48,null,null,now());
</v>
      </c>
      <c r="BP19" t="str">
        <f t="shared" si="4"/>
        <v xml:space="preserve">INSERT INTO SC_SystemeProduits(RefDimension,NomSysteme,typePresta,ligne,Quantite,formule,cte1,DateModif) values (4,'TCFH','MATIERE',375,5.76,null,null,now());
</v>
      </c>
      <c r="BS19" t="str">
        <f t="shared" si="5"/>
        <v xml:space="preserve">INSERT INTO SC_SystemeProduits(RefDimension,NomSysteme,typePresta,ligne,Quantite,formule,cte1,DateModif) values (5,'TCFH','MATIERE',375,7.04,null,null,now());
</v>
      </c>
      <c r="BV19" t="str">
        <f t="shared" si="6"/>
        <v xml:space="preserve">INSERT INTO SC_SystemeProduits(RefDimension,NomSysteme,typePresta,ligne,Quantite,formule,cte1,DateModif) values (6,'TCFH','MATIERE',375,8.32,null,null,now());
</v>
      </c>
      <c r="BY19" t="str">
        <f t="shared" si="7"/>
        <v xml:space="preserve">INSERT INTO SC_SystemeProduits(RefDimension,NomSysteme,typePresta,ligne,Quantite,formule,cte1,DateModif) values (7,'TCFH','MATIERE',375,9.6,null,null,now());
</v>
      </c>
      <c r="CB19" t="str">
        <f t="shared" si="8"/>
        <v xml:space="preserve">INSERT INTO SC_SystemeProduits(RefDimension,NomSysteme,typePresta,ligne,Quantite,formule,cte1,DateModif) values (8,'TCFH','MATIERE',375,10.72,null,null,now());
</v>
      </c>
      <c r="CE19" t="str">
        <f t="shared" si="9"/>
        <v xml:space="preserve">INSERT INTO SC_SystemeProduits(RefDimension,NomSysteme,typePresta,ligne,Quantite,formule,cte1,DateModif) values (9,'TCFH','MATIERE',375,12,null,null,now());
</v>
      </c>
      <c r="CH19" t="str">
        <f t="shared" si="10"/>
        <v xml:space="preserve">INSERT INTO SC_SystemeProduits(RefDimension,NomSysteme,typePresta,ligne,Quantite,formule,cte1,DateModif) values (10,'TCFH','MATIERE',375,14.56,null,null,now());
</v>
      </c>
      <c r="CK19" t="str">
        <f t="shared" si="11"/>
        <v xml:space="preserve">INSERT INTO SC_SystemeProduits(RefDimension,NomSysteme,typePresta,ligne,Quantite,formule,cte1,DateModif) values (11,'TCFH','MATIERE',375,14.56,null,null,now());
</v>
      </c>
      <c r="CN19" t="str">
        <f t="shared" si="12"/>
        <v xml:space="preserve">INSERT INTO SC_SystemeProduits(RefDimension,NomSysteme,typePresta,ligne,Quantite,formule,cte1,DateModif) values (12,'TCFH','MATIERE',375,17.024,null,null,now());
</v>
      </c>
      <c r="CQ19" t="str">
        <f t="shared" si="13"/>
        <v xml:space="preserve">INSERT INTO SC_SystemeProduits(RefDimension,NomSysteme,typePresta,ligne,Quantite,formule,cte1,DateModif) values (13,'TCFH','MATIERE',375,17.024,null,null,now());
</v>
      </c>
      <c r="CT19" t="str">
        <f t="shared" si="14"/>
        <v xml:space="preserve">INSERT INTO SC_SystemeProduits(RefDimension,NomSysteme,typePresta,ligne,Quantite,formule,cte1,DateModif) values (14,'TCFH','MATIERE',375,19.008,null,null,now());
</v>
      </c>
      <c r="CW19" t="str">
        <f t="shared" si="15"/>
        <v xml:space="preserve">INSERT INTO SC_SystemeProduits(RefDimension,NomSysteme,typePresta,ligne,Quantite,formule,cte1,DateModif) values (15,'TCFH','MATIERE',375,21.504,null,null,now());
</v>
      </c>
      <c r="CZ19" t="str">
        <f t="shared" si="16"/>
        <v xml:space="preserve">INSERT INTO SC_SystemeProduits(RefDimension,NomSysteme,typePresta,ligne,Quantite,formule,cte1,DateModif) values (16,'TCFH','MATIERE',375,21.504,null,null,now());
</v>
      </c>
      <c r="DC19" t="str">
        <f t="shared" si="17"/>
        <v xml:space="preserve">INSERT INTO SC_SystemeProduits(RefDimension,NomSysteme,typePresta,ligne,Quantite,formule,cte1,DateModif) values (17,'TCFH','MATIERE',375,23.9616,null,null,now());
</v>
      </c>
      <c r="DF19" t="str">
        <f t="shared" si="18"/>
        <v xml:space="preserve">INSERT INTO SC_SystemeProduits(RefDimension,NomSysteme,typePresta,ligne,Quantite,formule,cte1,DateModif) values (18,'TCFH','MATIERE',375,23.9616,null,null,now());
</v>
      </c>
    </row>
    <row r="20" spans="1:110" ht="30" x14ac:dyDescent="0.25">
      <c r="A20" s="67">
        <f>IF(B20="MATIERE",VLOOKUP($C20,MATIERE!$B$2:$K$601,10,0),IF(B20="MOA",VLOOKUP($C20,ATELIER!$B$2:$K$291,10,0),IF(B20="MOC",VLOOKUP($C20,CHANTIER!$B$2:$K$291,10,0),IF(B20="MP",VLOOKUP($C20,MINIPELLE!$B$2:$K$291,10,0),""))))</f>
        <v>376</v>
      </c>
      <c r="B20" t="s">
        <v>295</v>
      </c>
      <c r="C20" t="s">
        <v>252</v>
      </c>
      <c r="D20" t="s">
        <v>285</v>
      </c>
      <c r="E20">
        <f>[5]TCFH!E20</f>
        <v>0.4</v>
      </c>
      <c r="F20" s="14" t="s">
        <v>743</v>
      </c>
      <c r="G20" s="25" t="s">
        <v>744</v>
      </c>
      <c r="H20">
        <v>0.48000000000000009</v>
      </c>
      <c r="K20">
        <v>0.64000000000000012</v>
      </c>
      <c r="N20">
        <v>0.64000000000000012</v>
      </c>
      <c r="Q20">
        <v>0.64000000000000012</v>
      </c>
      <c r="T20">
        <v>0.64000000000000012</v>
      </c>
      <c r="W20">
        <v>0.64000000000000012</v>
      </c>
      <c r="Z20">
        <v>0.8</v>
      </c>
      <c r="AC20">
        <v>0.8</v>
      </c>
      <c r="AF20">
        <v>0.8</v>
      </c>
      <c r="AI20">
        <v>0.8</v>
      </c>
      <c r="AL20">
        <v>0.89599999999999991</v>
      </c>
      <c r="AO20">
        <v>0.89599999999999991</v>
      </c>
      <c r="AR20">
        <v>1.5360000000000005</v>
      </c>
      <c r="AU20">
        <v>1.5360000000000005</v>
      </c>
      <c r="AX20">
        <v>1.5360000000000005</v>
      </c>
      <c r="BA20">
        <v>1.6384000000000005</v>
      </c>
      <c r="BD20">
        <v>1.6384000000000005</v>
      </c>
      <c r="BG20" t="str">
        <f t="shared" si="1"/>
        <v xml:space="preserve">INSERT INTO SC_SystemeProduits(RefDimension,NomSysteme,typePresta,ligne,Quantite,formule,cte1,DateModif) values (1,'TCFH','MATIERE',376,null,'CTE1*0.4*CTE2*1.6','LARGEUR
LONGUEUR_GABION',now());
</v>
      </c>
      <c r="BJ20" t="str">
        <f t="shared" si="2"/>
        <v xml:space="preserve">INSERT INTO SC_SystemeProduits(RefDimension,NomSysteme,typePresta,ligne,Quantite,formule,cte1,DateModif) values (2,'TCFH','MATIERE',376,0.48,null,null,now());
</v>
      </c>
      <c r="BM20" t="str">
        <f t="shared" si="3"/>
        <v xml:space="preserve">INSERT INTO SC_SystemeProduits(RefDimension,NomSysteme,typePresta,ligne,Quantite,formule,cte1,DateModif) values (3,'TCFH','MATIERE',376,0.64,null,null,now());
</v>
      </c>
      <c r="BP20" t="str">
        <f t="shared" si="4"/>
        <v xml:space="preserve">INSERT INTO SC_SystemeProduits(RefDimension,NomSysteme,typePresta,ligne,Quantite,formule,cte1,DateModif) values (4,'TCFH','MATIERE',376,0.64,null,null,now());
</v>
      </c>
      <c r="BS20" t="str">
        <f t="shared" si="5"/>
        <v xml:space="preserve">INSERT INTO SC_SystemeProduits(RefDimension,NomSysteme,typePresta,ligne,Quantite,formule,cte1,DateModif) values (5,'TCFH','MATIERE',376,0.64,null,null,now());
</v>
      </c>
      <c r="BV20" t="str">
        <f t="shared" si="6"/>
        <v xml:space="preserve">INSERT INTO SC_SystemeProduits(RefDimension,NomSysteme,typePresta,ligne,Quantite,formule,cte1,DateModif) values (6,'TCFH','MATIERE',376,0.64,null,null,now());
</v>
      </c>
      <c r="BY20" t="str">
        <f t="shared" si="7"/>
        <v xml:space="preserve">INSERT INTO SC_SystemeProduits(RefDimension,NomSysteme,typePresta,ligne,Quantite,formule,cte1,DateModif) values (7,'TCFH','MATIERE',376,0.64,null,null,now());
</v>
      </c>
      <c r="CB20" t="str">
        <f t="shared" si="8"/>
        <v xml:space="preserve">INSERT INTO SC_SystemeProduits(RefDimension,NomSysteme,typePresta,ligne,Quantite,formule,cte1,DateModif) values (8,'TCFH','MATIERE',376,0.8,null,null,now());
</v>
      </c>
      <c r="CE20" t="str">
        <f t="shared" si="9"/>
        <v xml:space="preserve">INSERT INTO SC_SystemeProduits(RefDimension,NomSysteme,typePresta,ligne,Quantite,formule,cte1,DateModif) values (9,'TCFH','MATIERE',376,0.8,null,null,now());
</v>
      </c>
      <c r="CH20" t="str">
        <f t="shared" si="10"/>
        <v xml:space="preserve">INSERT INTO SC_SystemeProduits(RefDimension,NomSysteme,typePresta,ligne,Quantite,formule,cte1,DateModif) values (10,'TCFH','MATIERE',376,0.8,null,null,now());
</v>
      </c>
      <c r="CK20" t="str">
        <f t="shared" si="11"/>
        <v xml:space="preserve">INSERT INTO SC_SystemeProduits(RefDimension,NomSysteme,typePresta,ligne,Quantite,formule,cte1,DateModif) values (11,'TCFH','MATIERE',376,0.8,null,null,now());
</v>
      </c>
      <c r="CN20" t="str">
        <f t="shared" si="12"/>
        <v xml:space="preserve">INSERT INTO SC_SystemeProduits(RefDimension,NomSysteme,typePresta,ligne,Quantite,formule,cte1,DateModif) values (12,'TCFH','MATIERE',376,0.896,null,null,now());
</v>
      </c>
      <c r="CQ20" t="str">
        <f t="shared" si="13"/>
        <v xml:space="preserve">INSERT INTO SC_SystemeProduits(RefDimension,NomSysteme,typePresta,ligne,Quantite,formule,cte1,DateModif) values (13,'TCFH','MATIERE',376,0.896,null,null,now());
</v>
      </c>
      <c r="CT20" t="str">
        <f t="shared" si="14"/>
        <v xml:space="preserve">INSERT INTO SC_SystemeProduits(RefDimension,NomSysteme,typePresta,ligne,Quantite,formule,cte1,DateModif) values (14,'TCFH','MATIERE',376,1.536,null,null,now());
</v>
      </c>
      <c r="CW20" t="str">
        <f t="shared" si="15"/>
        <v xml:space="preserve">INSERT INTO SC_SystemeProduits(RefDimension,NomSysteme,typePresta,ligne,Quantite,formule,cte1,DateModif) values (15,'TCFH','MATIERE',376,1.536,null,null,now());
</v>
      </c>
      <c r="CZ20" t="str">
        <f t="shared" si="16"/>
        <v xml:space="preserve">INSERT INTO SC_SystemeProduits(RefDimension,NomSysteme,typePresta,ligne,Quantite,formule,cte1,DateModif) values (16,'TCFH','MATIERE',376,1.536,null,null,now());
</v>
      </c>
      <c r="DC20" t="str">
        <f t="shared" si="17"/>
        <v xml:space="preserve">INSERT INTO SC_SystemeProduits(RefDimension,NomSysteme,typePresta,ligne,Quantite,formule,cte1,DateModif) values (17,'TCFH','MATIERE',376,1.6384,null,null,now());
</v>
      </c>
      <c r="DF20" t="str">
        <f t="shared" si="18"/>
        <v xml:space="preserve">INSERT INTO SC_SystemeProduits(RefDimension,NomSysteme,typePresta,ligne,Quantite,formule,cte1,DateModif) values (18,'TCFH','MATIERE',376,1.6384,null,null,now());
</v>
      </c>
    </row>
    <row r="21" spans="1:110" x14ac:dyDescent="0.25">
      <c r="A21" s="67" t="e">
        <f>IF(B21="MATIERE",VLOOKUP($C21,MATIERE!$B$2:$K$601,10,0),IF(B21="MOA",VLOOKUP($C21,ATELIER!$B$2:$K$291,10,0),IF(B21="MOC",VLOOKUP($C21,CHANTIER!$B$2:$K$291,10,0),IF(B21="MP",VLOOKUP($C21,MINIPELLE!$B$2:$K$291,10,0),""))))</f>
        <v>#N/A</v>
      </c>
      <c r="B21" t="s">
        <v>295</v>
      </c>
      <c r="C21" t="s">
        <v>323</v>
      </c>
      <c r="D21" t="s">
        <v>8</v>
      </c>
      <c r="E21">
        <f>[5]TCFH!E21</f>
        <v>1</v>
      </c>
      <c r="H21">
        <v>1</v>
      </c>
      <c r="K21">
        <v>1</v>
      </c>
      <c r="N21">
        <v>1</v>
      </c>
      <c r="Q21">
        <v>1</v>
      </c>
      <c r="T21">
        <v>1</v>
      </c>
      <c r="W21">
        <v>1</v>
      </c>
      <c r="Z21">
        <v>1</v>
      </c>
      <c r="AC21">
        <v>1</v>
      </c>
      <c r="AF21">
        <v>1</v>
      </c>
      <c r="AI21">
        <v>1</v>
      </c>
      <c r="AL21">
        <v>1</v>
      </c>
      <c r="AO21">
        <v>1</v>
      </c>
      <c r="AR21">
        <v>1</v>
      </c>
      <c r="AU21">
        <v>1</v>
      </c>
      <c r="AX21">
        <v>1</v>
      </c>
      <c r="BA21">
        <v>1</v>
      </c>
      <c r="BD21">
        <v>1</v>
      </c>
      <c r="BG21" t="e">
        <f t="shared" si="1"/>
        <v>#N/A</v>
      </c>
      <c r="BJ21" t="e">
        <f t="shared" si="2"/>
        <v>#N/A</v>
      </c>
      <c r="BM21" t="e">
        <f t="shared" si="3"/>
        <v>#N/A</v>
      </c>
      <c r="BP21" t="e">
        <f t="shared" si="4"/>
        <v>#N/A</v>
      </c>
      <c r="BS21" t="e">
        <f t="shared" si="5"/>
        <v>#N/A</v>
      </c>
      <c r="BV21" t="e">
        <f t="shared" si="6"/>
        <v>#N/A</v>
      </c>
      <c r="BY21" t="e">
        <f t="shared" si="7"/>
        <v>#N/A</v>
      </c>
      <c r="CB21" t="e">
        <f t="shared" si="8"/>
        <v>#N/A</v>
      </c>
      <c r="CE21" t="e">
        <f t="shared" si="9"/>
        <v>#N/A</v>
      </c>
      <c r="CH21" t="e">
        <f t="shared" si="10"/>
        <v>#N/A</v>
      </c>
      <c r="CK21" t="e">
        <f t="shared" si="11"/>
        <v>#N/A</v>
      </c>
      <c r="CN21" t="e">
        <f t="shared" si="12"/>
        <v>#N/A</v>
      </c>
      <c r="CQ21" t="e">
        <f t="shared" si="13"/>
        <v>#N/A</v>
      </c>
      <c r="CT21" t="e">
        <f t="shared" si="14"/>
        <v>#N/A</v>
      </c>
      <c r="CW21" t="e">
        <f t="shared" si="15"/>
        <v>#N/A</v>
      </c>
      <c r="CZ21" t="e">
        <f t="shared" si="16"/>
        <v>#N/A</v>
      </c>
      <c r="DC21" t="e">
        <f t="shared" si="17"/>
        <v>#N/A</v>
      </c>
      <c r="DF21" t="e">
        <f t="shared" si="18"/>
        <v>#N/A</v>
      </c>
    </row>
    <row r="22" spans="1:110" x14ac:dyDescent="0.25">
      <c r="A22" s="67">
        <f>IF(B22="MATIERE",VLOOKUP($C22,MATIERE!$B$2:$K$601,10,0),IF(B22="MOA",VLOOKUP($C22,ATELIER!$B$2:$K$291,10,0),IF(B22="MOC",VLOOKUP($C22,CHANTIER!$B$2:$K$291,10,0),IF(B22="MP",VLOOKUP($C22,MINIPELLE!$B$2:$K$291,10,0),""))))</f>
        <v>15</v>
      </c>
      <c r="B22" t="s">
        <v>295</v>
      </c>
      <c r="C22" t="s">
        <v>280</v>
      </c>
      <c r="D22" t="s">
        <v>8</v>
      </c>
      <c r="E22">
        <f>[5]TCFH!E22</f>
        <v>1</v>
      </c>
      <c r="H22">
        <v>1</v>
      </c>
      <c r="K22">
        <v>1</v>
      </c>
      <c r="N22">
        <v>1</v>
      </c>
      <c r="Q22">
        <v>1</v>
      </c>
      <c r="T22">
        <v>1</v>
      </c>
      <c r="W22">
        <v>1</v>
      </c>
      <c r="Z22">
        <v>1</v>
      </c>
      <c r="AC22">
        <v>1</v>
      </c>
      <c r="AF22">
        <v>1</v>
      </c>
      <c r="AI22">
        <v>1</v>
      </c>
      <c r="AL22">
        <v>1</v>
      </c>
      <c r="AO22">
        <v>1</v>
      </c>
      <c r="AR22">
        <v>1</v>
      </c>
      <c r="AU22">
        <v>1</v>
      </c>
      <c r="AX22">
        <v>1</v>
      </c>
      <c r="BA22">
        <v>1</v>
      </c>
      <c r="BD22">
        <v>1</v>
      </c>
      <c r="BG22" t="str">
        <f t="shared" si="1"/>
        <v xml:space="preserve">INSERT INTO SC_SystemeProduits(RefDimension,NomSysteme,typePresta,ligne,Quantite,formule,cte1,DateModif) values (1,'TCFH','MATIERE',15,1,null,null,now());
</v>
      </c>
      <c r="BJ22" t="str">
        <f t="shared" si="2"/>
        <v xml:space="preserve">INSERT INTO SC_SystemeProduits(RefDimension,NomSysteme,typePresta,ligne,Quantite,formule,cte1,DateModif) values (2,'TCFH','MATIERE',15,1,null,null,now());
</v>
      </c>
      <c r="BM22" t="str">
        <f t="shared" si="3"/>
        <v xml:space="preserve">INSERT INTO SC_SystemeProduits(RefDimension,NomSysteme,typePresta,ligne,Quantite,formule,cte1,DateModif) values (3,'TCFH','MATIERE',15,1,null,null,now());
</v>
      </c>
      <c r="BP22" t="str">
        <f t="shared" si="4"/>
        <v xml:space="preserve">INSERT INTO SC_SystemeProduits(RefDimension,NomSysteme,typePresta,ligne,Quantite,formule,cte1,DateModif) values (4,'TCFH','MATIERE',15,1,null,null,now());
</v>
      </c>
      <c r="BS22" t="str">
        <f t="shared" si="5"/>
        <v xml:space="preserve">INSERT INTO SC_SystemeProduits(RefDimension,NomSysteme,typePresta,ligne,Quantite,formule,cte1,DateModif) values (5,'TCFH','MATIERE',15,1,null,null,now());
</v>
      </c>
      <c r="BV22" t="str">
        <f t="shared" si="6"/>
        <v xml:space="preserve">INSERT INTO SC_SystemeProduits(RefDimension,NomSysteme,typePresta,ligne,Quantite,formule,cte1,DateModif) values (6,'TCFH','MATIERE',15,1,null,null,now());
</v>
      </c>
      <c r="BY22" t="str">
        <f t="shared" si="7"/>
        <v xml:space="preserve">INSERT INTO SC_SystemeProduits(RefDimension,NomSysteme,typePresta,ligne,Quantite,formule,cte1,DateModif) values (7,'TCFH','MATIERE',15,1,null,null,now());
</v>
      </c>
      <c r="CB22" t="str">
        <f t="shared" si="8"/>
        <v xml:space="preserve">INSERT INTO SC_SystemeProduits(RefDimension,NomSysteme,typePresta,ligne,Quantite,formule,cte1,DateModif) values (8,'TCFH','MATIERE',15,1,null,null,now());
</v>
      </c>
      <c r="CE22" t="str">
        <f t="shared" si="9"/>
        <v xml:space="preserve">INSERT INTO SC_SystemeProduits(RefDimension,NomSysteme,typePresta,ligne,Quantite,formule,cte1,DateModif) values (9,'TCFH','MATIERE',15,1,null,null,now());
</v>
      </c>
      <c r="CH22" t="str">
        <f t="shared" si="10"/>
        <v xml:space="preserve">INSERT INTO SC_SystemeProduits(RefDimension,NomSysteme,typePresta,ligne,Quantite,formule,cte1,DateModif) values (10,'TCFH','MATIERE',15,1,null,null,now());
</v>
      </c>
      <c r="CK22" t="str">
        <f t="shared" si="11"/>
        <v xml:space="preserve">INSERT INTO SC_SystemeProduits(RefDimension,NomSysteme,typePresta,ligne,Quantite,formule,cte1,DateModif) values (11,'TCFH','MATIERE',15,1,null,null,now());
</v>
      </c>
      <c r="CN22" t="str">
        <f t="shared" si="12"/>
        <v xml:space="preserve">INSERT INTO SC_SystemeProduits(RefDimension,NomSysteme,typePresta,ligne,Quantite,formule,cte1,DateModif) values (12,'TCFH','MATIERE',15,1,null,null,now());
</v>
      </c>
      <c r="CQ22" t="str">
        <f t="shared" si="13"/>
        <v xml:space="preserve">INSERT INTO SC_SystemeProduits(RefDimension,NomSysteme,typePresta,ligne,Quantite,formule,cte1,DateModif) values (13,'TCFH','MATIERE',15,1,null,null,now());
</v>
      </c>
      <c r="CT22" t="str">
        <f t="shared" si="14"/>
        <v xml:space="preserve">INSERT INTO SC_SystemeProduits(RefDimension,NomSysteme,typePresta,ligne,Quantite,formule,cte1,DateModif) values (14,'TCFH','MATIERE',15,1,null,null,now());
</v>
      </c>
      <c r="CW22" t="str">
        <f t="shared" si="15"/>
        <v xml:space="preserve">INSERT INTO SC_SystemeProduits(RefDimension,NomSysteme,typePresta,ligne,Quantite,formule,cte1,DateModif) values (15,'TCFH','MATIERE',15,1,null,null,now());
</v>
      </c>
      <c r="CZ22" t="str">
        <f t="shared" si="16"/>
        <v xml:space="preserve">INSERT INTO SC_SystemeProduits(RefDimension,NomSysteme,typePresta,ligne,Quantite,formule,cte1,DateModif) values (16,'TCFH','MATIERE',15,1,null,null,now());
</v>
      </c>
      <c r="DC22" t="str">
        <f t="shared" si="17"/>
        <v xml:space="preserve">INSERT INTO SC_SystemeProduits(RefDimension,NomSysteme,typePresta,ligne,Quantite,formule,cte1,DateModif) values (17,'TCFH','MATIERE',15,1,null,null,now());
</v>
      </c>
      <c r="DF22" t="str">
        <f t="shared" si="18"/>
        <v xml:space="preserve">INSERT INTO SC_SystemeProduits(RefDimension,NomSysteme,typePresta,ligne,Quantite,formule,cte1,DateModif) values (18,'TCFH','MATIERE',15,1,null,null,now());
</v>
      </c>
    </row>
    <row r="23" spans="1:110" x14ac:dyDescent="0.25">
      <c r="A23" s="67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t="s">
        <v>295</v>
      </c>
      <c r="C23" t="s">
        <v>273</v>
      </c>
      <c r="D23" t="s">
        <v>42</v>
      </c>
      <c r="E23">
        <f>[5]TCFH!E23</f>
        <v>1.25</v>
      </c>
      <c r="F23" s="14" t="s">
        <v>689</v>
      </c>
      <c r="G23" s="14" t="s">
        <v>674</v>
      </c>
      <c r="H23">
        <v>1.5</v>
      </c>
      <c r="K23">
        <v>2</v>
      </c>
      <c r="N23">
        <v>2</v>
      </c>
      <c r="Q23">
        <v>2</v>
      </c>
      <c r="T23">
        <v>2</v>
      </c>
      <c r="W23">
        <v>2</v>
      </c>
      <c r="Z23">
        <v>2.5</v>
      </c>
      <c r="AC23">
        <v>2.5</v>
      </c>
      <c r="AF23">
        <v>2.5</v>
      </c>
      <c r="AI23">
        <v>2.5</v>
      </c>
      <c r="AL23">
        <v>2.8</v>
      </c>
      <c r="AO23">
        <v>2.8</v>
      </c>
      <c r="AR23">
        <v>3</v>
      </c>
      <c r="AU23">
        <v>3</v>
      </c>
      <c r="AX23">
        <v>3</v>
      </c>
      <c r="BA23">
        <v>3.2</v>
      </c>
      <c r="BD23">
        <v>3.2</v>
      </c>
      <c r="BG23" t="str">
        <f t="shared" si="1"/>
        <v xml:space="preserve">INSERT INTO SC_SystemeProduits(RefDimension,NomSysteme,typePresta,ligne,Quantite,formule,cte1,DateModif) values (1,'TCFH','MATIERE',360,null,'1*CTE1','LARGEUR',now());
</v>
      </c>
      <c r="BJ23" t="str">
        <f t="shared" si="2"/>
        <v xml:space="preserve">INSERT INTO SC_SystemeProduits(RefDimension,NomSysteme,typePresta,ligne,Quantite,formule,cte1,DateModif) values (2,'TCFH','MATIERE',360,1.5,null,null,now());
</v>
      </c>
      <c r="BM23" t="str">
        <f t="shared" si="3"/>
        <v xml:space="preserve">INSERT INTO SC_SystemeProduits(RefDimension,NomSysteme,typePresta,ligne,Quantite,formule,cte1,DateModif) values (3,'TCFH','MATIERE',360,2,null,null,now());
</v>
      </c>
      <c r="BP23" t="str">
        <f t="shared" si="4"/>
        <v xml:space="preserve">INSERT INTO SC_SystemeProduits(RefDimension,NomSysteme,typePresta,ligne,Quantite,formule,cte1,DateModif) values (4,'TCFH','MATIERE',360,2,null,null,now());
</v>
      </c>
      <c r="BS23" t="str">
        <f t="shared" si="5"/>
        <v xml:space="preserve">INSERT INTO SC_SystemeProduits(RefDimension,NomSysteme,typePresta,ligne,Quantite,formule,cte1,DateModif) values (5,'TCFH','MATIERE',360,2,null,null,now());
</v>
      </c>
      <c r="BV23" t="str">
        <f t="shared" si="6"/>
        <v xml:space="preserve">INSERT INTO SC_SystemeProduits(RefDimension,NomSysteme,typePresta,ligne,Quantite,formule,cte1,DateModif) values (6,'TCFH','MATIERE',360,2,null,null,now());
</v>
      </c>
      <c r="BY23" t="str">
        <f t="shared" si="7"/>
        <v xml:space="preserve">INSERT INTO SC_SystemeProduits(RefDimension,NomSysteme,typePresta,ligne,Quantite,formule,cte1,DateModif) values (7,'TCFH','MATIERE',360,2,null,null,now());
</v>
      </c>
      <c r="CB23" t="str">
        <f t="shared" si="8"/>
        <v xml:space="preserve">INSERT INTO SC_SystemeProduits(RefDimension,NomSysteme,typePresta,ligne,Quantite,formule,cte1,DateModif) values (8,'TCFH','MATIERE',360,2.5,null,null,now());
</v>
      </c>
      <c r="CE23" t="str">
        <f t="shared" si="9"/>
        <v xml:space="preserve">INSERT INTO SC_SystemeProduits(RefDimension,NomSysteme,typePresta,ligne,Quantite,formule,cte1,DateModif) values (9,'TCFH','MATIERE',360,2.5,null,null,now());
</v>
      </c>
      <c r="CH23" t="str">
        <f t="shared" si="10"/>
        <v xml:space="preserve">INSERT INTO SC_SystemeProduits(RefDimension,NomSysteme,typePresta,ligne,Quantite,formule,cte1,DateModif) values (10,'TCFH','MATIERE',360,2.5,null,null,now());
</v>
      </c>
      <c r="CK23" t="str">
        <f t="shared" si="11"/>
        <v xml:space="preserve">INSERT INTO SC_SystemeProduits(RefDimension,NomSysteme,typePresta,ligne,Quantite,formule,cte1,DateModif) values (11,'TCFH','MATIERE',360,2.5,null,null,now());
</v>
      </c>
      <c r="CN23" t="str">
        <f t="shared" si="12"/>
        <v xml:space="preserve">INSERT INTO SC_SystemeProduits(RefDimension,NomSysteme,typePresta,ligne,Quantite,formule,cte1,DateModif) values (12,'TCFH','MATIERE',360,2.8,null,null,now());
</v>
      </c>
      <c r="CQ23" t="str">
        <f t="shared" si="13"/>
        <v xml:space="preserve">INSERT INTO SC_SystemeProduits(RefDimension,NomSysteme,typePresta,ligne,Quantite,formule,cte1,DateModif) values (13,'TCFH','MATIERE',360,2.8,null,null,now());
</v>
      </c>
      <c r="CT23" t="str">
        <f t="shared" si="14"/>
        <v xml:space="preserve">INSERT INTO SC_SystemeProduits(RefDimension,NomSysteme,typePresta,ligne,Quantite,formule,cte1,DateModif) values (14,'TCFH','MATIERE',360,3,null,null,now());
</v>
      </c>
      <c r="CW23" t="str">
        <f t="shared" si="15"/>
        <v xml:space="preserve">INSERT INTO SC_SystemeProduits(RefDimension,NomSysteme,typePresta,ligne,Quantite,formule,cte1,DateModif) values (15,'TCFH','MATIERE',360,3,null,null,now());
</v>
      </c>
      <c r="CZ23" t="str">
        <f t="shared" si="16"/>
        <v xml:space="preserve">INSERT INTO SC_SystemeProduits(RefDimension,NomSysteme,typePresta,ligne,Quantite,formule,cte1,DateModif) values (16,'TCFH','MATIERE',360,3,null,null,now());
</v>
      </c>
      <c r="DC23" t="str">
        <f t="shared" si="17"/>
        <v xml:space="preserve">INSERT INTO SC_SystemeProduits(RefDimension,NomSysteme,typePresta,ligne,Quantite,formule,cte1,DateModif) values (17,'TCFH','MATIERE',360,3.2,null,null,now());
</v>
      </c>
      <c r="DF23" t="str">
        <f t="shared" si="18"/>
        <v xml:space="preserve">INSERT INTO SC_SystemeProduits(RefDimension,NomSysteme,typePresta,ligne,Quantite,formule,cte1,DateModif) values (18,'TCFH','MATIERE',360,3.2,null,null,now());
</v>
      </c>
    </row>
    <row r="24" spans="1:110" x14ac:dyDescent="0.25">
      <c r="A24" s="67" t="e">
        <f>IF(B24="MATIERE",VLOOKUP($C24,MATIERE!$B$2:$K$601,10,0),IF(B24="MOA",VLOOKUP($C24,ATELIER!$B$2:$K$291,10,0),IF(B24="MOC",VLOOKUP($C24,CHANTIER!$B$2:$K$291,10,0),IF(B24="MP",VLOOKUP($C24,MINIPELLE!$B$2:$K$291,10,0),""))))</f>
        <v>#N/A</v>
      </c>
      <c r="B24" t="s">
        <v>295</v>
      </c>
      <c r="C24" t="s">
        <v>122</v>
      </c>
      <c r="D24" t="s">
        <v>42</v>
      </c>
      <c r="E24">
        <f>[5]TCFH!E24</f>
        <v>0.3</v>
      </c>
      <c r="H24">
        <v>0.3</v>
      </c>
      <c r="K24">
        <v>0.3</v>
      </c>
      <c r="N24">
        <v>0.3</v>
      </c>
      <c r="Q24">
        <v>0.3</v>
      </c>
      <c r="T24">
        <v>0.3</v>
      </c>
      <c r="W24">
        <v>0.3</v>
      </c>
      <c r="Z24">
        <v>0.3</v>
      </c>
      <c r="AC24">
        <v>0.3</v>
      </c>
      <c r="AF24">
        <v>0.3</v>
      </c>
      <c r="AI24">
        <v>0.3</v>
      </c>
      <c r="AL24">
        <v>0.3</v>
      </c>
      <c r="AO24">
        <v>0.3</v>
      </c>
      <c r="AR24">
        <v>0.3</v>
      </c>
      <c r="AU24">
        <v>0.3</v>
      </c>
      <c r="AX24">
        <v>0.3</v>
      </c>
      <c r="BA24">
        <v>0.3</v>
      </c>
      <c r="BD24">
        <v>0.3</v>
      </c>
      <c r="BG24" t="e">
        <f t="shared" si="1"/>
        <v>#N/A</v>
      </c>
      <c r="BJ24" t="e">
        <f t="shared" si="2"/>
        <v>#N/A</v>
      </c>
      <c r="BM24" t="e">
        <f t="shared" si="3"/>
        <v>#N/A</v>
      </c>
      <c r="BP24" t="e">
        <f t="shared" si="4"/>
        <v>#N/A</v>
      </c>
      <c r="BS24" t="e">
        <f t="shared" si="5"/>
        <v>#N/A</v>
      </c>
      <c r="BV24" t="e">
        <f t="shared" si="6"/>
        <v>#N/A</v>
      </c>
      <c r="BY24" t="e">
        <f t="shared" si="7"/>
        <v>#N/A</v>
      </c>
      <c r="CB24" t="e">
        <f t="shared" si="8"/>
        <v>#N/A</v>
      </c>
      <c r="CE24" t="e">
        <f t="shared" si="9"/>
        <v>#N/A</v>
      </c>
      <c r="CH24" t="e">
        <f t="shared" si="10"/>
        <v>#N/A</v>
      </c>
      <c r="CK24" t="e">
        <f t="shared" si="11"/>
        <v>#N/A</v>
      </c>
      <c r="CN24" t="e">
        <f t="shared" si="12"/>
        <v>#N/A</v>
      </c>
      <c r="CQ24" t="e">
        <f t="shared" si="13"/>
        <v>#N/A</v>
      </c>
      <c r="CT24" t="e">
        <f t="shared" si="14"/>
        <v>#N/A</v>
      </c>
      <c r="CW24" t="e">
        <f t="shared" si="15"/>
        <v>#N/A</v>
      </c>
      <c r="CZ24" t="e">
        <f t="shared" si="16"/>
        <v>#N/A</v>
      </c>
      <c r="DC24" t="e">
        <f t="shared" si="17"/>
        <v>#N/A</v>
      </c>
      <c r="DF24" t="e">
        <f t="shared" si="18"/>
        <v>#N/A</v>
      </c>
    </row>
    <row r="25" spans="1:110" x14ac:dyDescent="0.25">
      <c r="A25" s="67">
        <f>IF(B25="MATIERE",VLOOKUP($C25,MATIERE!$B$2:$K$601,10,0),IF(B25="MOA",VLOOKUP($C25,ATELIER!$B$2:$K$291,10,0),IF(B25="MOC",VLOOKUP($C25,CHANTIER!$B$2:$K$291,10,0),IF(B25="MP",VLOOKUP($C25,MINIPELLE!$B$2:$K$291,10,0),""))))</f>
        <v>6</v>
      </c>
      <c r="B25" t="s">
        <v>295</v>
      </c>
      <c r="C25" s="87" t="s">
        <v>1531</v>
      </c>
      <c r="D25" t="s">
        <v>8</v>
      </c>
      <c r="E25">
        <f>[5]TCFH!E25</f>
        <v>3</v>
      </c>
      <c r="H25">
        <v>3</v>
      </c>
      <c r="K25">
        <v>3</v>
      </c>
      <c r="N25">
        <v>3</v>
      </c>
      <c r="Q25">
        <v>3</v>
      </c>
      <c r="T25">
        <v>3</v>
      </c>
      <c r="W25">
        <v>3</v>
      </c>
      <c r="Z25">
        <v>3</v>
      </c>
      <c r="AC25">
        <v>3</v>
      </c>
      <c r="AF25">
        <v>3</v>
      </c>
      <c r="AI25">
        <v>3</v>
      </c>
      <c r="AL25">
        <v>3</v>
      </c>
      <c r="AO25">
        <v>3</v>
      </c>
      <c r="AR25">
        <v>3</v>
      </c>
      <c r="AU25">
        <v>3</v>
      </c>
      <c r="AX25">
        <v>3</v>
      </c>
      <c r="BA25">
        <v>3</v>
      </c>
      <c r="BD25">
        <v>3</v>
      </c>
      <c r="BG25" t="str">
        <f t="shared" si="1"/>
        <v xml:space="preserve">INSERT INTO SC_SystemeProduits(RefDimension,NomSysteme,typePresta,ligne,Quantite,formule,cte1,DateModif) values (1,'TCFH','MATIERE',6,3,null,null,now());
</v>
      </c>
      <c r="BJ25" t="str">
        <f t="shared" si="2"/>
        <v xml:space="preserve">INSERT INTO SC_SystemeProduits(RefDimension,NomSysteme,typePresta,ligne,Quantite,formule,cte1,DateModif) values (2,'TCFH','MATIERE',6,3,null,null,now());
</v>
      </c>
      <c r="BM25" t="str">
        <f t="shared" si="3"/>
        <v xml:space="preserve">INSERT INTO SC_SystemeProduits(RefDimension,NomSysteme,typePresta,ligne,Quantite,formule,cte1,DateModif) values (3,'TCFH','MATIERE',6,3,null,null,now());
</v>
      </c>
      <c r="BP25" t="str">
        <f t="shared" si="4"/>
        <v xml:space="preserve">INSERT INTO SC_SystemeProduits(RefDimension,NomSysteme,typePresta,ligne,Quantite,formule,cte1,DateModif) values (4,'TCFH','MATIERE',6,3,null,null,now());
</v>
      </c>
      <c r="BS25" t="str">
        <f t="shared" si="5"/>
        <v xml:space="preserve">INSERT INTO SC_SystemeProduits(RefDimension,NomSysteme,typePresta,ligne,Quantite,formule,cte1,DateModif) values (5,'TCFH','MATIERE',6,3,null,null,now());
</v>
      </c>
      <c r="BV25" t="str">
        <f t="shared" si="6"/>
        <v xml:space="preserve">INSERT INTO SC_SystemeProduits(RefDimension,NomSysteme,typePresta,ligne,Quantite,formule,cte1,DateModif) values (6,'TCFH','MATIERE',6,3,null,null,now());
</v>
      </c>
      <c r="BY25" t="str">
        <f t="shared" si="7"/>
        <v xml:space="preserve">INSERT INTO SC_SystemeProduits(RefDimension,NomSysteme,typePresta,ligne,Quantite,formule,cte1,DateModif) values (7,'TCFH','MATIERE',6,3,null,null,now());
</v>
      </c>
      <c r="CB25" t="str">
        <f t="shared" si="8"/>
        <v xml:space="preserve">INSERT INTO SC_SystemeProduits(RefDimension,NomSysteme,typePresta,ligne,Quantite,formule,cte1,DateModif) values (8,'TCFH','MATIERE',6,3,null,null,now());
</v>
      </c>
      <c r="CE25" t="str">
        <f t="shared" si="9"/>
        <v xml:space="preserve">INSERT INTO SC_SystemeProduits(RefDimension,NomSysteme,typePresta,ligne,Quantite,formule,cte1,DateModif) values (9,'TCFH','MATIERE',6,3,null,null,now());
</v>
      </c>
      <c r="CH25" t="str">
        <f t="shared" si="10"/>
        <v xml:space="preserve">INSERT INTO SC_SystemeProduits(RefDimension,NomSysteme,typePresta,ligne,Quantite,formule,cte1,DateModif) values (10,'TCFH','MATIERE',6,3,null,null,now());
</v>
      </c>
      <c r="CK25" t="str">
        <f t="shared" si="11"/>
        <v xml:space="preserve">INSERT INTO SC_SystemeProduits(RefDimension,NomSysteme,typePresta,ligne,Quantite,formule,cte1,DateModif) values (11,'TCFH','MATIERE',6,3,null,null,now());
</v>
      </c>
      <c r="CN25" t="str">
        <f t="shared" si="12"/>
        <v xml:space="preserve">INSERT INTO SC_SystemeProduits(RefDimension,NomSysteme,typePresta,ligne,Quantite,formule,cte1,DateModif) values (12,'TCFH','MATIERE',6,3,null,null,now());
</v>
      </c>
      <c r="CQ25" t="str">
        <f t="shared" si="13"/>
        <v xml:space="preserve">INSERT INTO SC_SystemeProduits(RefDimension,NomSysteme,typePresta,ligne,Quantite,formule,cte1,DateModif) values (13,'TCFH','MATIERE',6,3,null,null,now());
</v>
      </c>
      <c r="CT25" t="str">
        <f t="shared" si="14"/>
        <v xml:space="preserve">INSERT INTO SC_SystemeProduits(RefDimension,NomSysteme,typePresta,ligne,Quantite,formule,cte1,DateModif) values (14,'TCFH','MATIERE',6,3,null,null,now());
</v>
      </c>
      <c r="CW25" t="str">
        <f t="shared" si="15"/>
        <v xml:space="preserve">INSERT INTO SC_SystemeProduits(RefDimension,NomSysteme,typePresta,ligne,Quantite,formule,cte1,DateModif) values (15,'TCFH','MATIERE',6,3,null,null,now());
</v>
      </c>
      <c r="CZ25" t="str">
        <f t="shared" si="16"/>
        <v xml:space="preserve">INSERT INTO SC_SystemeProduits(RefDimension,NomSysteme,typePresta,ligne,Quantite,formule,cte1,DateModif) values (16,'TCFH','MATIERE',6,3,null,null,now());
</v>
      </c>
      <c r="DC25" t="str">
        <f t="shared" si="17"/>
        <v xml:space="preserve">INSERT INTO SC_SystemeProduits(RefDimension,NomSysteme,typePresta,ligne,Quantite,formule,cte1,DateModif) values (17,'TCFH','MATIERE',6,3,null,null,now());
</v>
      </c>
      <c r="DF25" t="str">
        <f t="shared" si="18"/>
        <v xml:space="preserve">INSERT INTO SC_SystemeProduits(RefDimension,NomSysteme,typePresta,ligne,Quantite,formule,cte1,DateModif) values (18,'TCFH','MATIERE',6,3,null,null,now());
</v>
      </c>
    </row>
    <row r="26" spans="1:110" x14ac:dyDescent="0.25">
      <c r="A26" s="67">
        <f>IF(B26="MATIERE",VLOOKUP($C26,MATIERE!$B$2:$K$601,10,0),IF(B26="MOA",VLOOKUP($C26,ATELIER!$B$2:$K$291,10,0),IF(B26="MOC",VLOOKUP($C26,CHANTIER!$B$2:$K$291,10,0),IF(B26="MP",VLOOKUP($C26,MINIPELLE!$B$2:$K$291,10,0),""))))</f>
        <v>174</v>
      </c>
      <c r="B26" t="s">
        <v>295</v>
      </c>
      <c r="C26" t="s">
        <v>324</v>
      </c>
      <c r="D26" t="s">
        <v>8</v>
      </c>
      <c r="E26">
        <f>[5]TCFH!E26</f>
        <v>4</v>
      </c>
      <c r="F26" s="14" t="s">
        <v>689</v>
      </c>
      <c r="G26" s="14" t="s">
        <v>715</v>
      </c>
      <c r="H26">
        <v>6</v>
      </c>
      <c r="K26">
        <v>8</v>
      </c>
      <c r="N26">
        <v>10</v>
      </c>
      <c r="Q26">
        <v>12</v>
      </c>
      <c r="T26">
        <v>14</v>
      </c>
      <c r="W26">
        <v>16</v>
      </c>
      <c r="Z26">
        <v>18</v>
      </c>
      <c r="AC26">
        <v>20</v>
      </c>
      <c r="AF26">
        <v>24</v>
      </c>
      <c r="AI26">
        <v>24</v>
      </c>
      <c r="AL26">
        <v>28</v>
      </c>
      <c r="AO26">
        <v>28</v>
      </c>
      <c r="AR26">
        <v>32</v>
      </c>
      <c r="AU26">
        <v>36</v>
      </c>
      <c r="AX26">
        <v>36</v>
      </c>
      <c r="BA26">
        <v>40</v>
      </c>
      <c r="BD26">
        <v>40</v>
      </c>
      <c r="BG26" t="str">
        <f t="shared" si="1"/>
        <v xml:space="preserve">INSERT INTO SC_SystemeProduits(RefDimension,NomSysteme,typePresta,ligne,Quantite,formule,cte1,DateModif) values (1,'TCFH','MATIERE',174,null,'1*CTE1','SURFACE',now());
</v>
      </c>
      <c r="BJ26" t="str">
        <f t="shared" si="2"/>
        <v xml:space="preserve">INSERT INTO SC_SystemeProduits(RefDimension,NomSysteme,typePresta,ligne,Quantite,formule,cte1,DateModif) values (2,'TCFH','MATIERE',174,6,null,null,now());
</v>
      </c>
      <c r="BM26" t="str">
        <f t="shared" si="3"/>
        <v xml:space="preserve">INSERT INTO SC_SystemeProduits(RefDimension,NomSysteme,typePresta,ligne,Quantite,formule,cte1,DateModif) values (3,'TCFH','MATIERE',174,8,null,null,now());
</v>
      </c>
      <c r="BP26" t="str">
        <f t="shared" si="4"/>
        <v xml:space="preserve">INSERT INTO SC_SystemeProduits(RefDimension,NomSysteme,typePresta,ligne,Quantite,formule,cte1,DateModif) values (4,'TCFH','MATIERE',174,10,null,null,now());
</v>
      </c>
      <c r="BS26" t="str">
        <f t="shared" si="5"/>
        <v xml:space="preserve">INSERT INTO SC_SystemeProduits(RefDimension,NomSysteme,typePresta,ligne,Quantite,formule,cte1,DateModif) values (5,'TCFH','MATIERE',174,12,null,null,now());
</v>
      </c>
      <c r="BV26" t="str">
        <f t="shared" si="6"/>
        <v xml:space="preserve">INSERT INTO SC_SystemeProduits(RefDimension,NomSysteme,typePresta,ligne,Quantite,formule,cte1,DateModif) values (6,'TCFH','MATIERE',174,14,null,null,now());
</v>
      </c>
      <c r="BY26" t="str">
        <f t="shared" si="7"/>
        <v xml:space="preserve">INSERT INTO SC_SystemeProduits(RefDimension,NomSysteme,typePresta,ligne,Quantite,formule,cte1,DateModif) values (7,'TCFH','MATIERE',174,16,null,null,now());
</v>
      </c>
      <c r="CB26" t="str">
        <f t="shared" si="8"/>
        <v xml:space="preserve">INSERT INTO SC_SystemeProduits(RefDimension,NomSysteme,typePresta,ligne,Quantite,formule,cte1,DateModif) values (8,'TCFH','MATIERE',174,18,null,null,now());
</v>
      </c>
      <c r="CE26" t="str">
        <f t="shared" si="9"/>
        <v xml:space="preserve">INSERT INTO SC_SystemeProduits(RefDimension,NomSysteme,typePresta,ligne,Quantite,formule,cte1,DateModif) values (9,'TCFH','MATIERE',174,20,null,null,now());
</v>
      </c>
      <c r="CH26" t="str">
        <f t="shared" si="10"/>
        <v xml:space="preserve">INSERT INTO SC_SystemeProduits(RefDimension,NomSysteme,typePresta,ligne,Quantite,formule,cte1,DateModif) values (10,'TCFH','MATIERE',174,24,null,null,now());
</v>
      </c>
      <c r="CK26" t="str">
        <f t="shared" si="11"/>
        <v xml:space="preserve">INSERT INTO SC_SystemeProduits(RefDimension,NomSysteme,typePresta,ligne,Quantite,formule,cte1,DateModif) values (11,'TCFH','MATIERE',174,24,null,null,now());
</v>
      </c>
      <c r="CN26" t="str">
        <f t="shared" si="12"/>
        <v xml:space="preserve">INSERT INTO SC_SystemeProduits(RefDimension,NomSysteme,typePresta,ligne,Quantite,formule,cte1,DateModif) values (12,'TCFH','MATIERE',174,28,null,null,now());
</v>
      </c>
      <c r="CQ26" t="str">
        <f t="shared" si="13"/>
        <v xml:space="preserve">INSERT INTO SC_SystemeProduits(RefDimension,NomSysteme,typePresta,ligne,Quantite,formule,cte1,DateModif) values (13,'TCFH','MATIERE',174,28,null,null,now());
</v>
      </c>
      <c r="CT26" t="str">
        <f t="shared" si="14"/>
        <v xml:space="preserve">INSERT INTO SC_SystemeProduits(RefDimension,NomSysteme,typePresta,ligne,Quantite,formule,cte1,DateModif) values (14,'TCFH','MATIERE',174,32,null,null,now());
</v>
      </c>
      <c r="CW26" t="str">
        <f t="shared" si="15"/>
        <v xml:space="preserve">INSERT INTO SC_SystemeProduits(RefDimension,NomSysteme,typePresta,ligne,Quantite,formule,cte1,DateModif) values (15,'TCFH','MATIERE',174,36,null,null,now());
</v>
      </c>
      <c r="CZ26" t="str">
        <f t="shared" si="16"/>
        <v xml:space="preserve">INSERT INTO SC_SystemeProduits(RefDimension,NomSysteme,typePresta,ligne,Quantite,formule,cte1,DateModif) values (16,'TCFH','MATIERE',174,36,null,null,now());
</v>
      </c>
      <c r="DC26" t="str">
        <f t="shared" si="17"/>
        <v xml:space="preserve">INSERT INTO SC_SystemeProduits(RefDimension,NomSysteme,typePresta,ligne,Quantite,formule,cte1,DateModif) values (17,'TCFH','MATIERE',174,40,null,null,now());
</v>
      </c>
      <c r="DF26" t="str">
        <f t="shared" si="18"/>
        <v xml:space="preserve">INSERT INTO SC_SystemeProduits(RefDimension,NomSysteme,typePresta,ligne,Quantite,formule,cte1,DateModif) values (18,'TCFH','MATIERE',174,40,null,null,now());
</v>
      </c>
    </row>
    <row r="27" spans="1:110" x14ac:dyDescent="0.25">
      <c r="A27" s="67">
        <f>IF(B27="MATIERE",VLOOKUP($C27,MATIERE!$B$2:$K$601,10,0),IF(B27="MOA",VLOOKUP($C27,ATELIER!$B$2:$K$291,10,0),IF(B27="MOC",VLOOKUP($C27,CHANTIER!$B$2:$K$291,10,0),IF(B27="MP",VLOOKUP($C27,MINIPELLE!$B$2:$K$291,10,0),""))))</f>
        <v>178</v>
      </c>
      <c r="B27" t="s">
        <v>295</v>
      </c>
      <c r="C27" t="s">
        <v>325</v>
      </c>
      <c r="D27" t="s">
        <v>8</v>
      </c>
      <c r="E27">
        <f>[5]TCFH!E27</f>
        <v>4</v>
      </c>
      <c r="F27" s="14" t="s">
        <v>689</v>
      </c>
      <c r="G27" s="14" t="s">
        <v>715</v>
      </c>
      <c r="H27">
        <v>6</v>
      </c>
      <c r="K27">
        <v>8</v>
      </c>
      <c r="N27">
        <v>10</v>
      </c>
      <c r="Q27">
        <v>12</v>
      </c>
      <c r="T27">
        <v>14</v>
      </c>
      <c r="W27">
        <v>16</v>
      </c>
      <c r="Z27">
        <v>18</v>
      </c>
      <c r="AC27">
        <v>20</v>
      </c>
      <c r="AF27">
        <v>24</v>
      </c>
      <c r="AI27">
        <v>24</v>
      </c>
      <c r="AL27">
        <v>28</v>
      </c>
      <c r="AO27">
        <v>28</v>
      </c>
      <c r="AR27">
        <v>32</v>
      </c>
      <c r="AU27">
        <v>36</v>
      </c>
      <c r="AX27">
        <v>36</v>
      </c>
      <c r="BA27">
        <v>40</v>
      </c>
      <c r="BD27">
        <v>40</v>
      </c>
      <c r="BG27" t="str">
        <f t="shared" si="1"/>
        <v xml:space="preserve">INSERT INTO SC_SystemeProduits(RefDimension,NomSysteme,typePresta,ligne,Quantite,formule,cte1,DateModif) values (1,'TCFH','MATIERE',178,null,'1*CTE1','SURFACE',now());
</v>
      </c>
      <c r="BJ27" t="str">
        <f t="shared" si="2"/>
        <v xml:space="preserve">INSERT INTO SC_SystemeProduits(RefDimension,NomSysteme,typePresta,ligne,Quantite,formule,cte1,DateModif) values (2,'TCFH','MATIERE',178,6,null,null,now());
</v>
      </c>
      <c r="BM27" t="str">
        <f t="shared" si="3"/>
        <v xml:space="preserve">INSERT INTO SC_SystemeProduits(RefDimension,NomSysteme,typePresta,ligne,Quantite,formule,cte1,DateModif) values (3,'TCFH','MATIERE',178,8,null,null,now());
</v>
      </c>
      <c r="BP27" t="str">
        <f t="shared" si="4"/>
        <v xml:space="preserve">INSERT INTO SC_SystemeProduits(RefDimension,NomSysteme,typePresta,ligne,Quantite,formule,cte1,DateModif) values (4,'TCFH','MATIERE',178,10,null,null,now());
</v>
      </c>
      <c r="BS27" t="str">
        <f t="shared" si="5"/>
        <v xml:space="preserve">INSERT INTO SC_SystemeProduits(RefDimension,NomSysteme,typePresta,ligne,Quantite,formule,cte1,DateModif) values (5,'TCFH','MATIERE',178,12,null,null,now());
</v>
      </c>
      <c r="BV27" t="str">
        <f t="shared" si="6"/>
        <v xml:space="preserve">INSERT INTO SC_SystemeProduits(RefDimension,NomSysteme,typePresta,ligne,Quantite,formule,cte1,DateModif) values (6,'TCFH','MATIERE',178,14,null,null,now());
</v>
      </c>
      <c r="BY27" t="str">
        <f t="shared" si="7"/>
        <v xml:space="preserve">INSERT INTO SC_SystemeProduits(RefDimension,NomSysteme,typePresta,ligne,Quantite,formule,cte1,DateModif) values (7,'TCFH','MATIERE',178,16,null,null,now());
</v>
      </c>
      <c r="CB27" t="str">
        <f t="shared" si="8"/>
        <v xml:space="preserve">INSERT INTO SC_SystemeProduits(RefDimension,NomSysteme,typePresta,ligne,Quantite,formule,cte1,DateModif) values (8,'TCFH','MATIERE',178,18,null,null,now());
</v>
      </c>
      <c r="CE27" t="str">
        <f t="shared" si="9"/>
        <v xml:space="preserve">INSERT INTO SC_SystemeProduits(RefDimension,NomSysteme,typePresta,ligne,Quantite,formule,cte1,DateModif) values (9,'TCFH','MATIERE',178,20,null,null,now());
</v>
      </c>
      <c r="CH27" t="str">
        <f t="shared" si="10"/>
        <v xml:space="preserve">INSERT INTO SC_SystemeProduits(RefDimension,NomSysteme,typePresta,ligne,Quantite,formule,cte1,DateModif) values (10,'TCFH','MATIERE',178,24,null,null,now());
</v>
      </c>
      <c r="CK27" t="str">
        <f t="shared" si="11"/>
        <v xml:space="preserve">INSERT INTO SC_SystemeProduits(RefDimension,NomSysteme,typePresta,ligne,Quantite,formule,cte1,DateModif) values (11,'TCFH','MATIERE',178,24,null,null,now());
</v>
      </c>
      <c r="CN27" t="str">
        <f t="shared" si="12"/>
        <v xml:space="preserve">INSERT INTO SC_SystemeProduits(RefDimension,NomSysteme,typePresta,ligne,Quantite,formule,cte1,DateModif) values (12,'TCFH','MATIERE',178,28,null,null,now());
</v>
      </c>
      <c r="CQ27" t="str">
        <f t="shared" si="13"/>
        <v xml:space="preserve">INSERT INTO SC_SystemeProduits(RefDimension,NomSysteme,typePresta,ligne,Quantite,formule,cte1,DateModif) values (13,'TCFH','MATIERE',178,28,null,null,now());
</v>
      </c>
      <c r="CT27" t="str">
        <f t="shared" si="14"/>
        <v xml:space="preserve">INSERT INTO SC_SystemeProduits(RefDimension,NomSysteme,typePresta,ligne,Quantite,formule,cte1,DateModif) values (14,'TCFH','MATIERE',178,32,null,null,now());
</v>
      </c>
      <c r="CW27" t="str">
        <f t="shared" si="15"/>
        <v xml:space="preserve">INSERT INTO SC_SystemeProduits(RefDimension,NomSysteme,typePresta,ligne,Quantite,formule,cte1,DateModif) values (15,'TCFH','MATIERE',178,36,null,null,now());
</v>
      </c>
      <c r="CZ27" t="str">
        <f t="shared" si="16"/>
        <v xml:space="preserve">INSERT INTO SC_SystemeProduits(RefDimension,NomSysteme,typePresta,ligne,Quantite,formule,cte1,DateModif) values (16,'TCFH','MATIERE',178,36,null,null,now());
</v>
      </c>
      <c r="DC27" t="str">
        <f t="shared" si="17"/>
        <v xml:space="preserve">INSERT INTO SC_SystemeProduits(RefDimension,NomSysteme,typePresta,ligne,Quantite,formule,cte1,DateModif) values (17,'TCFH','MATIERE',178,40,null,null,now());
</v>
      </c>
      <c r="DF27" t="str">
        <f t="shared" si="18"/>
        <v xml:space="preserve">INSERT INTO SC_SystemeProduits(RefDimension,NomSysteme,typePresta,ligne,Quantite,formule,cte1,DateModif) values (18,'TCFH','MATIERE',178,40,null,null,now());
</v>
      </c>
    </row>
    <row r="28" spans="1:110" x14ac:dyDescent="0.25">
      <c r="A28" s="67">
        <f>IF(B28="MATIERE",VLOOKUP($C28,MATIERE!$B$2:$K$601,10,0),IF(B28="MOA",VLOOKUP($C28,ATELIER!$B$2:$K$291,10,0),IF(B28="MOC",VLOOKUP($C28,CHANTIER!$B$2:$K$291,10,0),IF(B28="MP",VLOOKUP($C28,MINIPELLE!$B$2:$K$291,10,0),""))))</f>
        <v>182</v>
      </c>
      <c r="B28" t="s">
        <v>295</v>
      </c>
      <c r="C28" t="s">
        <v>326</v>
      </c>
      <c r="D28" t="s">
        <v>8</v>
      </c>
      <c r="E28">
        <f>[5]TCFH!E28</f>
        <v>4</v>
      </c>
      <c r="F28" s="14" t="s">
        <v>689</v>
      </c>
      <c r="G28" s="14" t="s">
        <v>715</v>
      </c>
      <c r="H28">
        <v>6</v>
      </c>
      <c r="K28">
        <v>8</v>
      </c>
      <c r="N28">
        <v>10</v>
      </c>
      <c r="Q28">
        <v>12</v>
      </c>
      <c r="T28">
        <v>14</v>
      </c>
      <c r="W28">
        <v>16</v>
      </c>
      <c r="Z28">
        <v>18</v>
      </c>
      <c r="AC28">
        <v>20</v>
      </c>
      <c r="AF28">
        <v>24</v>
      </c>
      <c r="AI28">
        <v>24</v>
      </c>
      <c r="AL28">
        <v>28</v>
      </c>
      <c r="AO28">
        <v>28</v>
      </c>
      <c r="AR28">
        <v>32</v>
      </c>
      <c r="AU28">
        <v>36</v>
      </c>
      <c r="AX28">
        <v>36</v>
      </c>
      <c r="BA28">
        <v>40</v>
      </c>
      <c r="BD28">
        <v>40</v>
      </c>
      <c r="BG28" t="str">
        <f t="shared" si="1"/>
        <v xml:space="preserve">INSERT INTO SC_SystemeProduits(RefDimension,NomSysteme,typePresta,ligne,Quantite,formule,cte1,DateModif) values (1,'TCFH','MATIERE',182,null,'1*CTE1','SURFACE',now());
</v>
      </c>
      <c r="BJ28" t="str">
        <f t="shared" si="2"/>
        <v xml:space="preserve">INSERT INTO SC_SystemeProduits(RefDimension,NomSysteme,typePresta,ligne,Quantite,formule,cte1,DateModif) values (2,'TCFH','MATIERE',182,6,null,null,now());
</v>
      </c>
      <c r="BM28" t="str">
        <f t="shared" si="3"/>
        <v xml:space="preserve">INSERT INTO SC_SystemeProduits(RefDimension,NomSysteme,typePresta,ligne,Quantite,formule,cte1,DateModif) values (3,'TCFH','MATIERE',182,8,null,null,now());
</v>
      </c>
      <c r="BP28" t="str">
        <f t="shared" si="4"/>
        <v xml:space="preserve">INSERT INTO SC_SystemeProduits(RefDimension,NomSysteme,typePresta,ligne,Quantite,formule,cte1,DateModif) values (4,'TCFH','MATIERE',182,10,null,null,now());
</v>
      </c>
      <c r="BS28" t="str">
        <f t="shared" si="5"/>
        <v xml:space="preserve">INSERT INTO SC_SystemeProduits(RefDimension,NomSysteme,typePresta,ligne,Quantite,formule,cte1,DateModif) values (5,'TCFH','MATIERE',182,12,null,null,now());
</v>
      </c>
      <c r="BV28" t="str">
        <f t="shared" si="6"/>
        <v xml:space="preserve">INSERT INTO SC_SystemeProduits(RefDimension,NomSysteme,typePresta,ligne,Quantite,formule,cte1,DateModif) values (6,'TCFH','MATIERE',182,14,null,null,now());
</v>
      </c>
      <c r="BY28" t="str">
        <f t="shared" si="7"/>
        <v xml:space="preserve">INSERT INTO SC_SystemeProduits(RefDimension,NomSysteme,typePresta,ligne,Quantite,formule,cte1,DateModif) values (7,'TCFH','MATIERE',182,16,null,null,now());
</v>
      </c>
      <c r="CB28" t="str">
        <f t="shared" si="8"/>
        <v xml:space="preserve">INSERT INTO SC_SystemeProduits(RefDimension,NomSysteme,typePresta,ligne,Quantite,formule,cte1,DateModif) values (8,'TCFH','MATIERE',182,18,null,null,now());
</v>
      </c>
      <c r="CE28" t="str">
        <f t="shared" si="9"/>
        <v xml:space="preserve">INSERT INTO SC_SystemeProduits(RefDimension,NomSysteme,typePresta,ligne,Quantite,formule,cte1,DateModif) values (9,'TCFH','MATIERE',182,20,null,null,now());
</v>
      </c>
      <c r="CH28" t="str">
        <f t="shared" si="10"/>
        <v xml:space="preserve">INSERT INTO SC_SystemeProduits(RefDimension,NomSysteme,typePresta,ligne,Quantite,formule,cte1,DateModif) values (10,'TCFH','MATIERE',182,24,null,null,now());
</v>
      </c>
      <c r="CK28" t="str">
        <f t="shared" si="11"/>
        <v xml:space="preserve">INSERT INTO SC_SystemeProduits(RefDimension,NomSysteme,typePresta,ligne,Quantite,formule,cte1,DateModif) values (11,'TCFH','MATIERE',182,24,null,null,now());
</v>
      </c>
      <c r="CN28" t="str">
        <f t="shared" si="12"/>
        <v xml:space="preserve">INSERT INTO SC_SystemeProduits(RefDimension,NomSysteme,typePresta,ligne,Quantite,formule,cte1,DateModif) values (12,'TCFH','MATIERE',182,28,null,null,now());
</v>
      </c>
      <c r="CQ28" t="str">
        <f t="shared" si="13"/>
        <v xml:space="preserve">INSERT INTO SC_SystemeProduits(RefDimension,NomSysteme,typePresta,ligne,Quantite,formule,cte1,DateModif) values (13,'TCFH','MATIERE',182,28,null,null,now());
</v>
      </c>
      <c r="CT28" t="str">
        <f t="shared" si="14"/>
        <v xml:space="preserve">INSERT INTO SC_SystemeProduits(RefDimension,NomSysteme,typePresta,ligne,Quantite,formule,cte1,DateModif) values (14,'TCFH','MATIERE',182,32,null,null,now());
</v>
      </c>
      <c r="CW28" t="str">
        <f t="shared" si="15"/>
        <v xml:space="preserve">INSERT INTO SC_SystemeProduits(RefDimension,NomSysteme,typePresta,ligne,Quantite,formule,cte1,DateModif) values (15,'TCFH','MATIERE',182,36,null,null,now());
</v>
      </c>
      <c r="CZ28" t="str">
        <f t="shared" si="16"/>
        <v xml:space="preserve">INSERT INTO SC_SystemeProduits(RefDimension,NomSysteme,typePresta,ligne,Quantite,formule,cte1,DateModif) values (16,'TCFH','MATIERE',182,36,null,null,now());
</v>
      </c>
      <c r="DC28" t="str">
        <f t="shared" si="17"/>
        <v xml:space="preserve">INSERT INTO SC_SystemeProduits(RefDimension,NomSysteme,typePresta,ligne,Quantite,formule,cte1,DateModif) values (17,'TCFH','MATIERE',182,40,null,null,now());
</v>
      </c>
      <c r="DF28" t="str">
        <f t="shared" si="18"/>
        <v xml:space="preserve">INSERT INTO SC_SystemeProduits(RefDimension,NomSysteme,typePresta,ligne,Quantite,formule,cte1,DateModif) values (18,'TCFH','MATIERE',182,40,null,null,now());
</v>
      </c>
    </row>
    <row r="29" spans="1:110" x14ac:dyDescent="0.25">
      <c r="A29" s="67">
        <f>IF(B29="MATIERE",VLOOKUP($C29,MATIERE!$B$2:$K$601,10,0),IF(B29="MOA",VLOOKUP($C29,ATELIER!$B$2:$K$291,10,0),IF(B29="MOC",VLOOKUP($C29,CHANTIER!$B$2:$K$291,10,0),IF(B29="MP",VLOOKUP($C29,MINIPELLE!$B$2:$K$291,10,0),""))))</f>
        <v>188</v>
      </c>
      <c r="B29" t="s">
        <v>295</v>
      </c>
      <c r="C29" t="s">
        <v>327</v>
      </c>
      <c r="D29" t="s">
        <v>8</v>
      </c>
      <c r="E29">
        <f>[5]TCFH!E29</f>
        <v>4</v>
      </c>
      <c r="F29" s="14" t="s">
        <v>689</v>
      </c>
      <c r="G29" s="14" t="s">
        <v>715</v>
      </c>
      <c r="H29">
        <v>6</v>
      </c>
      <c r="K29">
        <v>8</v>
      </c>
      <c r="N29">
        <v>10</v>
      </c>
      <c r="Q29">
        <v>12</v>
      </c>
      <c r="T29">
        <v>14</v>
      </c>
      <c r="W29">
        <v>16</v>
      </c>
      <c r="Z29">
        <v>18</v>
      </c>
      <c r="AC29">
        <v>20</v>
      </c>
      <c r="AF29">
        <v>24</v>
      </c>
      <c r="AI29">
        <v>24</v>
      </c>
      <c r="AL29">
        <v>28</v>
      </c>
      <c r="AO29">
        <v>28</v>
      </c>
      <c r="AR29">
        <v>32</v>
      </c>
      <c r="AU29">
        <v>36</v>
      </c>
      <c r="AX29">
        <v>36</v>
      </c>
      <c r="BA29">
        <v>40</v>
      </c>
      <c r="BD29">
        <v>40</v>
      </c>
      <c r="BG29" t="str">
        <f t="shared" si="1"/>
        <v xml:space="preserve">INSERT INTO SC_SystemeProduits(RefDimension,NomSysteme,typePresta,ligne,Quantite,formule,cte1,DateModif) values (1,'TCFH','MATIERE',188,null,'1*CTE1','SURFACE',now());
</v>
      </c>
      <c r="BJ29" t="str">
        <f t="shared" si="2"/>
        <v xml:space="preserve">INSERT INTO SC_SystemeProduits(RefDimension,NomSysteme,typePresta,ligne,Quantite,formule,cte1,DateModif) values (2,'TCFH','MATIERE',188,6,null,null,now());
</v>
      </c>
      <c r="BM29" t="str">
        <f t="shared" si="3"/>
        <v xml:space="preserve">INSERT INTO SC_SystemeProduits(RefDimension,NomSysteme,typePresta,ligne,Quantite,formule,cte1,DateModif) values (3,'TCFH','MATIERE',188,8,null,null,now());
</v>
      </c>
      <c r="BP29" t="str">
        <f t="shared" si="4"/>
        <v xml:space="preserve">INSERT INTO SC_SystemeProduits(RefDimension,NomSysteme,typePresta,ligne,Quantite,formule,cte1,DateModif) values (4,'TCFH','MATIERE',188,10,null,null,now());
</v>
      </c>
      <c r="BS29" t="str">
        <f t="shared" si="5"/>
        <v xml:space="preserve">INSERT INTO SC_SystemeProduits(RefDimension,NomSysteme,typePresta,ligne,Quantite,formule,cte1,DateModif) values (5,'TCFH','MATIERE',188,12,null,null,now());
</v>
      </c>
      <c r="BV29" t="str">
        <f t="shared" si="6"/>
        <v xml:space="preserve">INSERT INTO SC_SystemeProduits(RefDimension,NomSysteme,typePresta,ligne,Quantite,formule,cte1,DateModif) values (6,'TCFH','MATIERE',188,14,null,null,now());
</v>
      </c>
      <c r="BY29" t="str">
        <f t="shared" si="7"/>
        <v xml:space="preserve">INSERT INTO SC_SystemeProduits(RefDimension,NomSysteme,typePresta,ligne,Quantite,formule,cte1,DateModif) values (7,'TCFH','MATIERE',188,16,null,null,now());
</v>
      </c>
      <c r="CB29" t="str">
        <f t="shared" si="8"/>
        <v xml:space="preserve">INSERT INTO SC_SystemeProduits(RefDimension,NomSysteme,typePresta,ligne,Quantite,formule,cte1,DateModif) values (8,'TCFH','MATIERE',188,18,null,null,now());
</v>
      </c>
      <c r="CE29" t="str">
        <f t="shared" si="9"/>
        <v xml:space="preserve">INSERT INTO SC_SystemeProduits(RefDimension,NomSysteme,typePresta,ligne,Quantite,formule,cte1,DateModif) values (9,'TCFH','MATIERE',188,20,null,null,now());
</v>
      </c>
      <c r="CH29" t="str">
        <f t="shared" si="10"/>
        <v xml:space="preserve">INSERT INTO SC_SystemeProduits(RefDimension,NomSysteme,typePresta,ligne,Quantite,formule,cte1,DateModif) values (10,'TCFH','MATIERE',188,24,null,null,now());
</v>
      </c>
      <c r="CK29" t="str">
        <f t="shared" si="11"/>
        <v xml:space="preserve">INSERT INTO SC_SystemeProduits(RefDimension,NomSysteme,typePresta,ligne,Quantite,formule,cte1,DateModif) values (11,'TCFH','MATIERE',188,24,null,null,now());
</v>
      </c>
      <c r="CN29" t="str">
        <f t="shared" si="12"/>
        <v xml:space="preserve">INSERT INTO SC_SystemeProduits(RefDimension,NomSysteme,typePresta,ligne,Quantite,formule,cte1,DateModif) values (12,'TCFH','MATIERE',188,28,null,null,now());
</v>
      </c>
      <c r="CQ29" t="str">
        <f t="shared" si="13"/>
        <v xml:space="preserve">INSERT INTO SC_SystemeProduits(RefDimension,NomSysteme,typePresta,ligne,Quantite,formule,cte1,DateModif) values (13,'TCFH','MATIERE',188,28,null,null,now());
</v>
      </c>
      <c r="CT29" t="str">
        <f t="shared" si="14"/>
        <v xml:space="preserve">INSERT INTO SC_SystemeProduits(RefDimension,NomSysteme,typePresta,ligne,Quantite,formule,cte1,DateModif) values (14,'TCFH','MATIERE',188,32,null,null,now());
</v>
      </c>
      <c r="CW29" t="str">
        <f t="shared" si="15"/>
        <v xml:space="preserve">INSERT INTO SC_SystemeProduits(RefDimension,NomSysteme,typePresta,ligne,Quantite,formule,cte1,DateModif) values (15,'TCFH','MATIERE',188,36,null,null,now());
</v>
      </c>
      <c r="CZ29" t="str">
        <f t="shared" si="16"/>
        <v xml:space="preserve">INSERT INTO SC_SystemeProduits(RefDimension,NomSysteme,typePresta,ligne,Quantite,formule,cte1,DateModif) values (16,'TCFH','MATIERE',188,36,null,null,now());
</v>
      </c>
      <c r="DC29" t="str">
        <f t="shared" si="17"/>
        <v xml:space="preserve">INSERT INTO SC_SystemeProduits(RefDimension,NomSysteme,typePresta,ligne,Quantite,formule,cte1,DateModif) values (17,'TCFH','MATIERE',188,40,null,null,now());
</v>
      </c>
      <c r="DF29" t="str">
        <f t="shared" si="18"/>
        <v xml:space="preserve">INSERT INTO SC_SystemeProduits(RefDimension,NomSysteme,typePresta,ligne,Quantite,formule,cte1,DateModif) values (18,'TCFH','MATIERE',188,40,null,null,now());
</v>
      </c>
    </row>
    <row r="30" spans="1:110" x14ac:dyDescent="0.25">
      <c r="A30" s="67">
        <f>IF(B30="MATIERE",VLOOKUP($C30,MATIERE!$B$2:$K$601,10,0),IF(B30="MOA",VLOOKUP($C30,ATELIER!$B$2:$K$291,10,0),IF(B30="MOC",VLOOKUP($C30,CHANTIER!$B$2:$K$291,10,0),IF(B30="MP",VLOOKUP($C30,MINIPELLE!$B$2:$K$291,10,0),""))))</f>
        <v>185</v>
      </c>
      <c r="B30" t="s">
        <v>295</v>
      </c>
      <c r="C30" t="s">
        <v>328</v>
      </c>
      <c r="D30" t="s">
        <v>8</v>
      </c>
      <c r="E30">
        <f>[5]TCFH!E30</f>
        <v>4</v>
      </c>
      <c r="F30" s="14" t="s">
        <v>689</v>
      </c>
      <c r="G30" s="14" t="s">
        <v>715</v>
      </c>
      <c r="H30">
        <v>6</v>
      </c>
      <c r="K30">
        <v>8</v>
      </c>
      <c r="N30">
        <v>10</v>
      </c>
      <c r="Q30">
        <v>12</v>
      </c>
      <c r="T30">
        <v>14</v>
      </c>
      <c r="W30">
        <v>16</v>
      </c>
      <c r="Z30">
        <v>18</v>
      </c>
      <c r="AC30">
        <v>20</v>
      </c>
      <c r="AF30">
        <v>24</v>
      </c>
      <c r="AI30">
        <v>24</v>
      </c>
      <c r="AL30">
        <v>28</v>
      </c>
      <c r="AO30">
        <v>28</v>
      </c>
      <c r="AR30">
        <v>32</v>
      </c>
      <c r="AU30">
        <v>36</v>
      </c>
      <c r="AX30">
        <v>36</v>
      </c>
      <c r="BA30">
        <v>40</v>
      </c>
      <c r="BD30">
        <v>40</v>
      </c>
      <c r="BG30" t="str">
        <f t="shared" si="1"/>
        <v xml:space="preserve">INSERT INTO SC_SystemeProduits(RefDimension,NomSysteme,typePresta,ligne,Quantite,formule,cte1,DateModif) values (1,'TCFH','MATIERE',185,null,'1*CTE1','SURFACE',now());
</v>
      </c>
      <c r="BJ30" t="str">
        <f t="shared" si="2"/>
        <v xml:space="preserve">INSERT INTO SC_SystemeProduits(RefDimension,NomSysteme,typePresta,ligne,Quantite,formule,cte1,DateModif) values (2,'TCFH','MATIERE',185,6,null,null,now());
</v>
      </c>
      <c r="BM30" t="str">
        <f t="shared" si="3"/>
        <v xml:space="preserve">INSERT INTO SC_SystemeProduits(RefDimension,NomSysteme,typePresta,ligne,Quantite,formule,cte1,DateModif) values (3,'TCFH','MATIERE',185,8,null,null,now());
</v>
      </c>
      <c r="BP30" t="str">
        <f t="shared" si="4"/>
        <v xml:space="preserve">INSERT INTO SC_SystemeProduits(RefDimension,NomSysteme,typePresta,ligne,Quantite,formule,cte1,DateModif) values (4,'TCFH','MATIERE',185,10,null,null,now());
</v>
      </c>
      <c r="BS30" t="str">
        <f t="shared" si="5"/>
        <v xml:space="preserve">INSERT INTO SC_SystemeProduits(RefDimension,NomSysteme,typePresta,ligne,Quantite,formule,cte1,DateModif) values (5,'TCFH','MATIERE',185,12,null,null,now());
</v>
      </c>
      <c r="BV30" t="str">
        <f t="shared" si="6"/>
        <v xml:space="preserve">INSERT INTO SC_SystemeProduits(RefDimension,NomSysteme,typePresta,ligne,Quantite,formule,cte1,DateModif) values (6,'TCFH','MATIERE',185,14,null,null,now());
</v>
      </c>
      <c r="BY30" t="str">
        <f t="shared" si="7"/>
        <v xml:space="preserve">INSERT INTO SC_SystemeProduits(RefDimension,NomSysteme,typePresta,ligne,Quantite,formule,cte1,DateModif) values (7,'TCFH','MATIERE',185,16,null,null,now());
</v>
      </c>
      <c r="CB30" t="str">
        <f t="shared" si="8"/>
        <v xml:space="preserve">INSERT INTO SC_SystemeProduits(RefDimension,NomSysteme,typePresta,ligne,Quantite,formule,cte1,DateModif) values (8,'TCFH','MATIERE',185,18,null,null,now());
</v>
      </c>
      <c r="CE30" t="str">
        <f t="shared" si="9"/>
        <v xml:space="preserve">INSERT INTO SC_SystemeProduits(RefDimension,NomSysteme,typePresta,ligne,Quantite,formule,cte1,DateModif) values (9,'TCFH','MATIERE',185,20,null,null,now());
</v>
      </c>
      <c r="CH30" t="str">
        <f t="shared" si="10"/>
        <v xml:space="preserve">INSERT INTO SC_SystemeProduits(RefDimension,NomSysteme,typePresta,ligne,Quantite,formule,cte1,DateModif) values (10,'TCFH','MATIERE',185,24,null,null,now());
</v>
      </c>
      <c r="CK30" t="str">
        <f t="shared" si="11"/>
        <v xml:space="preserve">INSERT INTO SC_SystemeProduits(RefDimension,NomSysteme,typePresta,ligne,Quantite,formule,cte1,DateModif) values (11,'TCFH','MATIERE',185,24,null,null,now());
</v>
      </c>
      <c r="CN30" t="str">
        <f t="shared" si="12"/>
        <v xml:space="preserve">INSERT INTO SC_SystemeProduits(RefDimension,NomSysteme,typePresta,ligne,Quantite,formule,cte1,DateModif) values (12,'TCFH','MATIERE',185,28,null,null,now());
</v>
      </c>
      <c r="CQ30" t="str">
        <f t="shared" si="13"/>
        <v xml:space="preserve">INSERT INTO SC_SystemeProduits(RefDimension,NomSysteme,typePresta,ligne,Quantite,formule,cte1,DateModif) values (13,'TCFH','MATIERE',185,28,null,null,now());
</v>
      </c>
      <c r="CT30" t="str">
        <f t="shared" si="14"/>
        <v xml:space="preserve">INSERT INTO SC_SystemeProduits(RefDimension,NomSysteme,typePresta,ligne,Quantite,formule,cte1,DateModif) values (14,'TCFH','MATIERE',185,32,null,null,now());
</v>
      </c>
      <c r="CW30" t="str">
        <f t="shared" si="15"/>
        <v xml:space="preserve">INSERT INTO SC_SystemeProduits(RefDimension,NomSysteme,typePresta,ligne,Quantite,formule,cte1,DateModif) values (15,'TCFH','MATIERE',185,36,null,null,now());
</v>
      </c>
      <c r="CZ30" t="str">
        <f t="shared" si="16"/>
        <v xml:space="preserve">INSERT INTO SC_SystemeProduits(RefDimension,NomSysteme,typePresta,ligne,Quantite,formule,cte1,DateModif) values (16,'TCFH','MATIERE',185,36,null,null,now());
</v>
      </c>
      <c r="DC30" t="str">
        <f t="shared" si="17"/>
        <v xml:space="preserve">INSERT INTO SC_SystemeProduits(RefDimension,NomSysteme,typePresta,ligne,Quantite,formule,cte1,DateModif) values (17,'TCFH','MATIERE',185,40,null,null,now());
</v>
      </c>
      <c r="DF30" t="str">
        <f t="shared" si="18"/>
        <v xml:space="preserve">INSERT INTO SC_SystemeProduits(RefDimension,NomSysteme,typePresta,ligne,Quantite,formule,cte1,DateModif) values (18,'TCFH','MATIERE',185,40,null,null,now());
</v>
      </c>
    </row>
    <row r="31" spans="1:110" x14ac:dyDescent="0.25">
      <c r="A31" s="67">
        <f>IF(B31="MATIERE",VLOOKUP($C31,MATIERE!$B$2:$K$601,10,0),IF(B31="MOA",VLOOKUP($C31,ATELIER!$B$2:$K$291,10,0),IF(B31="MOC",VLOOKUP($C31,CHANTIER!$B$2:$K$291,10,0),IF(B31="MP",VLOOKUP($C31,MINIPELLE!$B$2:$K$291,10,0),""))))</f>
        <v>199</v>
      </c>
      <c r="B31" t="s">
        <v>295</v>
      </c>
      <c r="C31" t="s">
        <v>329</v>
      </c>
      <c r="D31" t="s">
        <v>8</v>
      </c>
      <c r="E31">
        <f>[5]TCFH!E31</f>
        <v>4</v>
      </c>
      <c r="F31" s="14" t="s">
        <v>689</v>
      </c>
      <c r="G31" s="14" t="s">
        <v>715</v>
      </c>
      <c r="H31">
        <v>6</v>
      </c>
      <c r="K31">
        <v>8</v>
      </c>
      <c r="N31">
        <v>10</v>
      </c>
      <c r="Q31">
        <v>12</v>
      </c>
      <c r="T31">
        <v>14</v>
      </c>
      <c r="W31">
        <v>16</v>
      </c>
      <c r="Z31">
        <v>18</v>
      </c>
      <c r="AC31">
        <v>20</v>
      </c>
      <c r="AF31">
        <v>24</v>
      </c>
      <c r="AI31">
        <v>24</v>
      </c>
      <c r="AL31">
        <v>28</v>
      </c>
      <c r="AO31">
        <v>28</v>
      </c>
      <c r="AR31">
        <v>32</v>
      </c>
      <c r="AU31">
        <v>36</v>
      </c>
      <c r="AX31">
        <v>36</v>
      </c>
      <c r="BA31">
        <v>40</v>
      </c>
      <c r="BD31">
        <v>40</v>
      </c>
      <c r="BG31" t="str">
        <f t="shared" si="1"/>
        <v xml:space="preserve">INSERT INTO SC_SystemeProduits(RefDimension,NomSysteme,typePresta,ligne,Quantite,formule,cte1,DateModif) values (1,'TCFH','MATIERE',199,null,'1*CTE1','SURFACE',now());
</v>
      </c>
      <c r="BJ31" t="str">
        <f t="shared" si="2"/>
        <v xml:space="preserve">INSERT INTO SC_SystemeProduits(RefDimension,NomSysteme,typePresta,ligne,Quantite,formule,cte1,DateModif) values (2,'TCFH','MATIERE',199,6,null,null,now());
</v>
      </c>
      <c r="BM31" t="str">
        <f t="shared" si="3"/>
        <v xml:space="preserve">INSERT INTO SC_SystemeProduits(RefDimension,NomSysteme,typePresta,ligne,Quantite,formule,cte1,DateModif) values (3,'TCFH','MATIERE',199,8,null,null,now());
</v>
      </c>
      <c r="BP31" t="str">
        <f t="shared" si="4"/>
        <v xml:space="preserve">INSERT INTO SC_SystemeProduits(RefDimension,NomSysteme,typePresta,ligne,Quantite,formule,cte1,DateModif) values (4,'TCFH','MATIERE',199,10,null,null,now());
</v>
      </c>
      <c r="BS31" t="str">
        <f t="shared" si="5"/>
        <v xml:space="preserve">INSERT INTO SC_SystemeProduits(RefDimension,NomSysteme,typePresta,ligne,Quantite,formule,cte1,DateModif) values (5,'TCFH','MATIERE',199,12,null,null,now());
</v>
      </c>
      <c r="BV31" t="str">
        <f t="shared" si="6"/>
        <v xml:space="preserve">INSERT INTO SC_SystemeProduits(RefDimension,NomSysteme,typePresta,ligne,Quantite,formule,cte1,DateModif) values (6,'TCFH','MATIERE',199,14,null,null,now());
</v>
      </c>
      <c r="BY31" t="str">
        <f t="shared" si="7"/>
        <v xml:space="preserve">INSERT INTO SC_SystemeProduits(RefDimension,NomSysteme,typePresta,ligne,Quantite,formule,cte1,DateModif) values (7,'TCFH','MATIERE',199,16,null,null,now());
</v>
      </c>
      <c r="CB31" t="str">
        <f t="shared" si="8"/>
        <v xml:space="preserve">INSERT INTO SC_SystemeProduits(RefDimension,NomSysteme,typePresta,ligne,Quantite,formule,cte1,DateModif) values (8,'TCFH','MATIERE',199,18,null,null,now());
</v>
      </c>
      <c r="CE31" t="str">
        <f t="shared" si="9"/>
        <v xml:space="preserve">INSERT INTO SC_SystemeProduits(RefDimension,NomSysteme,typePresta,ligne,Quantite,formule,cte1,DateModif) values (9,'TCFH','MATIERE',199,20,null,null,now());
</v>
      </c>
      <c r="CH31" t="str">
        <f t="shared" si="10"/>
        <v xml:space="preserve">INSERT INTO SC_SystemeProduits(RefDimension,NomSysteme,typePresta,ligne,Quantite,formule,cte1,DateModif) values (10,'TCFH','MATIERE',199,24,null,null,now());
</v>
      </c>
      <c r="CK31" t="str">
        <f t="shared" si="11"/>
        <v xml:space="preserve">INSERT INTO SC_SystemeProduits(RefDimension,NomSysteme,typePresta,ligne,Quantite,formule,cte1,DateModif) values (11,'TCFH','MATIERE',199,24,null,null,now());
</v>
      </c>
      <c r="CN31" t="str">
        <f t="shared" si="12"/>
        <v xml:space="preserve">INSERT INTO SC_SystemeProduits(RefDimension,NomSysteme,typePresta,ligne,Quantite,formule,cte1,DateModif) values (12,'TCFH','MATIERE',199,28,null,null,now());
</v>
      </c>
      <c r="CQ31" t="str">
        <f t="shared" si="13"/>
        <v xml:space="preserve">INSERT INTO SC_SystemeProduits(RefDimension,NomSysteme,typePresta,ligne,Quantite,formule,cte1,DateModif) values (13,'TCFH','MATIERE',199,28,null,null,now());
</v>
      </c>
      <c r="CT31" t="str">
        <f t="shared" si="14"/>
        <v xml:space="preserve">INSERT INTO SC_SystemeProduits(RefDimension,NomSysteme,typePresta,ligne,Quantite,formule,cte1,DateModif) values (14,'TCFH','MATIERE',199,32,null,null,now());
</v>
      </c>
      <c r="CW31" t="str">
        <f t="shared" si="15"/>
        <v xml:space="preserve">INSERT INTO SC_SystemeProduits(RefDimension,NomSysteme,typePresta,ligne,Quantite,formule,cte1,DateModif) values (15,'TCFH','MATIERE',199,36,null,null,now());
</v>
      </c>
      <c r="CZ31" t="str">
        <f t="shared" si="16"/>
        <v xml:space="preserve">INSERT INTO SC_SystemeProduits(RefDimension,NomSysteme,typePresta,ligne,Quantite,formule,cte1,DateModif) values (16,'TCFH','MATIERE',199,36,null,null,now());
</v>
      </c>
      <c r="DC31" t="str">
        <f t="shared" si="17"/>
        <v xml:space="preserve">INSERT INTO SC_SystemeProduits(RefDimension,NomSysteme,typePresta,ligne,Quantite,formule,cte1,DateModif) values (17,'TCFH','MATIERE',199,40,null,null,now());
</v>
      </c>
      <c r="DF31" t="str">
        <f t="shared" si="18"/>
        <v xml:space="preserve">INSERT INTO SC_SystemeProduits(RefDimension,NomSysteme,typePresta,ligne,Quantite,formule,cte1,DateModif) values (18,'TCFH','MATIERE',199,40,null,null,now());
</v>
      </c>
    </row>
    <row r="32" spans="1:110" x14ac:dyDescent="0.25">
      <c r="A32" s="67">
        <f>IF(B32="MATIERE",VLOOKUP($C32,MATIERE!$B$2:$K$601,10,0),IF(B32="MOA",VLOOKUP($C32,ATELIER!$B$2:$K$291,10,0),IF(B32="MOC",VLOOKUP($C32,CHANTIER!$B$2:$K$291,10,0),IF(B32="MP",VLOOKUP($C32,MINIPELLE!$B$2:$K$291,10,0),""))))</f>
        <v>166</v>
      </c>
      <c r="B32" t="s">
        <v>295</v>
      </c>
      <c r="C32" t="s">
        <v>330</v>
      </c>
      <c r="D32" t="s">
        <v>8</v>
      </c>
      <c r="E32">
        <f>[5]TCFH!E32</f>
        <v>1</v>
      </c>
      <c r="H32">
        <v>1</v>
      </c>
      <c r="K32">
        <v>1</v>
      </c>
      <c r="N32">
        <v>1</v>
      </c>
      <c r="Q32">
        <v>1</v>
      </c>
      <c r="T32">
        <v>1</v>
      </c>
      <c r="W32">
        <v>1</v>
      </c>
      <c r="Z32">
        <v>1</v>
      </c>
      <c r="AC32">
        <v>1</v>
      </c>
      <c r="AF32">
        <v>1</v>
      </c>
      <c r="AI32">
        <v>1</v>
      </c>
      <c r="AL32">
        <v>1</v>
      </c>
      <c r="AO32">
        <v>1</v>
      </c>
      <c r="AR32">
        <v>1</v>
      </c>
      <c r="AU32">
        <v>1</v>
      </c>
      <c r="AX32">
        <v>1</v>
      </c>
      <c r="BA32">
        <v>1</v>
      </c>
      <c r="BD32">
        <v>1</v>
      </c>
      <c r="BG32" t="str">
        <f t="shared" si="1"/>
        <v xml:space="preserve">INSERT INTO SC_SystemeProduits(RefDimension,NomSysteme,typePresta,ligne,Quantite,formule,cte1,DateModif) values (1,'TCFH','MATIERE',166,1,null,null,now());
</v>
      </c>
      <c r="BJ32" t="str">
        <f t="shared" si="2"/>
        <v xml:space="preserve">INSERT INTO SC_SystemeProduits(RefDimension,NomSysteme,typePresta,ligne,Quantite,formule,cte1,DateModif) values (2,'TCFH','MATIERE',166,1,null,null,now());
</v>
      </c>
      <c r="BM32" t="str">
        <f t="shared" si="3"/>
        <v xml:space="preserve">INSERT INTO SC_SystemeProduits(RefDimension,NomSysteme,typePresta,ligne,Quantite,formule,cte1,DateModif) values (3,'TCFH','MATIERE',166,1,null,null,now());
</v>
      </c>
      <c r="BP32" t="str">
        <f t="shared" si="4"/>
        <v xml:space="preserve">INSERT INTO SC_SystemeProduits(RefDimension,NomSysteme,typePresta,ligne,Quantite,formule,cte1,DateModif) values (4,'TCFH','MATIERE',166,1,null,null,now());
</v>
      </c>
      <c r="BS32" t="str">
        <f t="shared" si="5"/>
        <v xml:space="preserve">INSERT INTO SC_SystemeProduits(RefDimension,NomSysteme,typePresta,ligne,Quantite,formule,cte1,DateModif) values (5,'TCFH','MATIERE',166,1,null,null,now());
</v>
      </c>
      <c r="BV32" t="str">
        <f t="shared" si="6"/>
        <v xml:space="preserve">INSERT INTO SC_SystemeProduits(RefDimension,NomSysteme,typePresta,ligne,Quantite,formule,cte1,DateModif) values (6,'TCFH','MATIERE',166,1,null,null,now());
</v>
      </c>
      <c r="BY32" t="str">
        <f t="shared" si="7"/>
        <v xml:space="preserve">INSERT INTO SC_SystemeProduits(RefDimension,NomSysteme,typePresta,ligne,Quantite,formule,cte1,DateModif) values (7,'TCFH','MATIERE',166,1,null,null,now());
</v>
      </c>
      <c r="CB32" t="str">
        <f t="shared" si="8"/>
        <v xml:space="preserve">INSERT INTO SC_SystemeProduits(RefDimension,NomSysteme,typePresta,ligne,Quantite,formule,cte1,DateModif) values (8,'TCFH','MATIERE',166,1,null,null,now());
</v>
      </c>
      <c r="CE32" t="str">
        <f t="shared" si="9"/>
        <v xml:space="preserve">INSERT INTO SC_SystemeProduits(RefDimension,NomSysteme,typePresta,ligne,Quantite,formule,cte1,DateModif) values (9,'TCFH','MATIERE',166,1,null,null,now());
</v>
      </c>
      <c r="CH32" t="str">
        <f t="shared" si="10"/>
        <v xml:space="preserve">INSERT INTO SC_SystemeProduits(RefDimension,NomSysteme,typePresta,ligne,Quantite,formule,cte1,DateModif) values (10,'TCFH','MATIERE',166,1,null,null,now());
</v>
      </c>
      <c r="CK32" t="str">
        <f t="shared" si="11"/>
        <v xml:space="preserve">INSERT INTO SC_SystemeProduits(RefDimension,NomSysteme,typePresta,ligne,Quantite,formule,cte1,DateModif) values (11,'TCFH','MATIERE',166,1,null,null,now());
</v>
      </c>
      <c r="CN32" t="str">
        <f t="shared" si="12"/>
        <v xml:space="preserve">INSERT INTO SC_SystemeProduits(RefDimension,NomSysteme,typePresta,ligne,Quantite,formule,cte1,DateModif) values (12,'TCFH','MATIERE',166,1,null,null,now());
</v>
      </c>
      <c r="CQ32" t="str">
        <f t="shared" si="13"/>
        <v xml:space="preserve">INSERT INTO SC_SystemeProduits(RefDimension,NomSysteme,typePresta,ligne,Quantite,formule,cte1,DateModif) values (13,'TCFH','MATIERE',166,1,null,null,now());
</v>
      </c>
      <c r="CT32" t="str">
        <f t="shared" si="14"/>
        <v xml:space="preserve">INSERT INTO SC_SystemeProduits(RefDimension,NomSysteme,typePresta,ligne,Quantite,formule,cte1,DateModif) values (14,'TCFH','MATIERE',166,1,null,null,now());
</v>
      </c>
      <c r="CW32" t="str">
        <f t="shared" si="15"/>
        <v xml:space="preserve">INSERT INTO SC_SystemeProduits(RefDimension,NomSysteme,typePresta,ligne,Quantite,formule,cte1,DateModif) values (15,'TCFH','MATIERE',166,1,null,null,now());
</v>
      </c>
      <c r="CZ32" t="str">
        <f t="shared" si="16"/>
        <v xml:space="preserve">INSERT INTO SC_SystemeProduits(RefDimension,NomSysteme,typePresta,ligne,Quantite,formule,cte1,DateModif) values (16,'TCFH','MATIERE',166,1,null,null,now());
</v>
      </c>
      <c r="DC32" t="str">
        <f t="shared" si="17"/>
        <v xml:space="preserve">INSERT INTO SC_SystemeProduits(RefDimension,NomSysteme,typePresta,ligne,Quantite,formule,cte1,DateModif) values (17,'TCFH','MATIERE',166,1,null,null,now());
</v>
      </c>
      <c r="DF32" t="str">
        <f t="shared" si="18"/>
        <v xml:space="preserve">INSERT INTO SC_SystemeProduits(RefDimension,NomSysteme,typePresta,ligne,Quantite,formule,cte1,DateModif) values (18,'TCFH','MATIERE',166,1,null,null,now());
</v>
      </c>
    </row>
    <row r="33" spans="1:110" x14ac:dyDescent="0.25">
      <c r="A33" s="67">
        <f>IF(B33="MATIERE",VLOOKUP($C33,MATIERE!$B$2:$K$601,10,0),IF(B33="MOA",VLOOKUP($C33,ATELIER!$B$2:$K$291,10,0),IF(B33="MOC",VLOOKUP($C33,CHANTIER!$B$2:$K$291,10,0),IF(B33="MP",VLOOKUP($C33,MINIPELLE!$B$2:$K$291,10,0),""))))</f>
        <v>165</v>
      </c>
      <c r="B33" t="s">
        <v>295</v>
      </c>
      <c r="C33" t="s">
        <v>331</v>
      </c>
      <c r="D33" t="s">
        <v>8</v>
      </c>
      <c r="E33">
        <f>[5]TCFH!E33</f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(1,'TCFH','MATIERE',165,1,null,null,now());
</v>
      </c>
      <c r="BJ33" t="str">
        <f t="shared" si="2"/>
        <v xml:space="preserve">INSERT INTO SC_SystemeProduits(RefDimension,NomSysteme,typePresta,ligne,Quantite,formule,cte1,DateModif) values (2,'TCFH','MATIERE',165,1,null,null,now());
</v>
      </c>
      <c r="BM33" t="str">
        <f t="shared" si="3"/>
        <v xml:space="preserve">INSERT INTO SC_SystemeProduits(RefDimension,NomSysteme,typePresta,ligne,Quantite,formule,cte1,DateModif) values (3,'TCFH','MATIERE',165,1,null,null,now());
</v>
      </c>
      <c r="BP33" t="str">
        <f t="shared" si="4"/>
        <v xml:space="preserve">INSERT INTO SC_SystemeProduits(RefDimension,NomSysteme,typePresta,ligne,Quantite,formule,cte1,DateModif) values (4,'TCFH','MATIERE',165,1,null,null,now());
</v>
      </c>
      <c r="BS33" t="str">
        <f t="shared" si="5"/>
        <v xml:space="preserve">INSERT INTO SC_SystemeProduits(RefDimension,NomSysteme,typePresta,ligne,Quantite,formule,cte1,DateModif) values (5,'TCFH','MATIERE',165,1,null,null,now());
</v>
      </c>
      <c r="BV33" t="str">
        <f t="shared" si="6"/>
        <v xml:space="preserve">INSERT INTO SC_SystemeProduits(RefDimension,NomSysteme,typePresta,ligne,Quantite,formule,cte1,DateModif) values (6,'TCFH','MATIERE',165,1,null,null,now());
</v>
      </c>
      <c r="BY33" t="str">
        <f t="shared" si="7"/>
        <v xml:space="preserve">INSERT INTO SC_SystemeProduits(RefDimension,NomSysteme,typePresta,ligne,Quantite,formule,cte1,DateModif) values (7,'TCFH','MATIERE',165,1,null,null,now());
</v>
      </c>
      <c r="CB33" t="str">
        <f t="shared" si="8"/>
        <v xml:space="preserve">INSERT INTO SC_SystemeProduits(RefDimension,NomSysteme,typePresta,ligne,Quantite,formule,cte1,DateModif) values (8,'TCFH','MATIERE',165,1,null,null,now());
</v>
      </c>
      <c r="CE33" t="str">
        <f t="shared" si="9"/>
        <v xml:space="preserve">INSERT INTO SC_SystemeProduits(RefDimension,NomSysteme,typePresta,ligne,Quantite,formule,cte1,DateModif) values (9,'TCFH','MATIERE',165,1,null,null,now());
</v>
      </c>
      <c r="CH33" t="str">
        <f t="shared" si="10"/>
        <v xml:space="preserve">INSERT INTO SC_SystemeProduits(RefDimension,NomSysteme,typePresta,ligne,Quantite,formule,cte1,DateModif) values (10,'TCFH','MATIERE',165,1,null,null,now());
</v>
      </c>
      <c r="CK33" t="str">
        <f t="shared" si="11"/>
        <v xml:space="preserve">INSERT INTO SC_SystemeProduits(RefDimension,NomSysteme,typePresta,ligne,Quantite,formule,cte1,DateModif) values (11,'TCFH','MATIERE',165,1,null,null,now());
</v>
      </c>
      <c r="CN33" t="str">
        <f t="shared" si="12"/>
        <v xml:space="preserve">INSERT INTO SC_SystemeProduits(RefDimension,NomSysteme,typePresta,ligne,Quantite,formule,cte1,DateModif) values (12,'TCFH','MATIERE',165,1,null,null,now());
</v>
      </c>
      <c r="CQ33" t="str">
        <f t="shared" si="13"/>
        <v xml:space="preserve">INSERT INTO SC_SystemeProduits(RefDimension,NomSysteme,typePresta,ligne,Quantite,formule,cte1,DateModif) values (13,'TCFH','MATIERE',165,1,null,null,now());
</v>
      </c>
      <c r="CT33" t="str">
        <f t="shared" si="14"/>
        <v xml:space="preserve">INSERT INTO SC_SystemeProduits(RefDimension,NomSysteme,typePresta,ligne,Quantite,formule,cte1,DateModif) values (14,'TCFH','MATIERE',165,1,null,null,now());
</v>
      </c>
      <c r="CW33" t="str">
        <f t="shared" si="15"/>
        <v xml:space="preserve">INSERT INTO SC_SystemeProduits(RefDimension,NomSysteme,typePresta,ligne,Quantite,formule,cte1,DateModif) values (15,'TCFH','MATIERE',165,1,null,null,now());
</v>
      </c>
      <c r="CZ33" t="str">
        <f t="shared" si="16"/>
        <v xml:space="preserve">INSERT INTO SC_SystemeProduits(RefDimension,NomSysteme,typePresta,ligne,Quantite,formule,cte1,DateModif) values (16,'TCFH','MATIERE',165,1,null,null,now());
</v>
      </c>
      <c r="DC33" t="str">
        <f t="shared" si="17"/>
        <v xml:space="preserve">INSERT INTO SC_SystemeProduits(RefDimension,NomSysteme,typePresta,ligne,Quantite,formule,cte1,DateModif) values (17,'TCFH','MATIERE',165,1,null,null,now());
</v>
      </c>
      <c r="DF33" t="str">
        <f t="shared" si="18"/>
        <v xml:space="preserve">INSERT INTO SC_SystemeProduits(RefDimension,NomSysteme,typePresta,ligne,Quantite,formule,cte1,DateModif) values (18,'TCFH','MATIERE',165,1,null,null,now());
</v>
      </c>
    </row>
    <row r="34" spans="1:110" x14ac:dyDescent="0.25">
      <c r="A34" s="67">
        <f>IF(B34="MATIERE",VLOOKUP($C34,MATIERE!$B$2:$K$601,10,0),IF(B34="MOA",VLOOKUP($C34,ATELIER!$B$2:$K$291,10,0),IF(B34="MOC",VLOOKUP($C34,CHANTIER!$B$2:$K$291,10,0),IF(B34="MP",VLOOKUP($C34,MINIPELLE!$B$2:$K$291,10,0),""))))</f>
        <v>132</v>
      </c>
      <c r="B34" t="s">
        <v>295</v>
      </c>
      <c r="C34" t="s">
        <v>332</v>
      </c>
      <c r="D34" t="s">
        <v>42</v>
      </c>
      <c r="E34">
        <f>[5]TCFH!E34</f>
        <v>0.5</v>
      </c>
      <c r="H34">
        <v>0.5</v>
      </c>
      <c r="K34">
        <v>0.5</v>
      </c>
      <c r="N34">
        <v>0.5</v>
      </c>
      <c r="Q34">
        <v>0.5</v>
      </c>
      <c r="T34">
        <v>0.5</v>
      </c>
      <c r="W34">
        <v>0.5</v>
      </c>
      <c r="Z34">
        <v>0.5</v>
      </c>
      <c r="AC34">
        <v>0.5</v>
      </c>
      <c r="AF34">
        <v>0.5</v>
      </c>
      <c r="AI34">
        <v>0.5</v>
      </c>
      <c r="AL34">
        <v>0.5</v>
      </c>
      <c r="AO34">
        <v>0.5</v>
      </c>
      <c r="AR34">
        <v>0.5</v>
      </c>
      <c r="AU34">
        <v>0.5</v>
      </c>
      <c r="AX34">
        <v>0.5</v>
      </c>
      <c r="BA34">
        <v>0.5</v>
      </c>
      <c r="BD34">
        <v>0.5</v>
      </c>
      <c r="BG34" t="str">
        <f t="shared" si="1"/>
        <v xml:space="preserve">INSERT INTO SC_SystemeProduits(RefDimension,NomSysteme,typePresta,ligne,Quantite,formule,cte1,DateModif) values (1,'TCFH','MATIERE',132,0.5,null,null,now());
</v>
      </c>
      <c r="BJ34" t="str">
        <f t="shared" si="2"/>
        <v xml:space="preserve">INSERT INTO SC_SystemeProduits(RefDimension,NomSysteme,typePresta,ligne,Quantite,formule,cte1,DateModif) values (2,'TCFH','MATIERE',132,0.5,null,null,now());
</v>
      </c>
      <c r="BM34" t="str">
        <f t="shared" si="3"/>
        <v xml:space="preserve">INSERT INTO SC_SystemeProduits(RefDimension,NomSysteme,typePresta,ligne,Quantite,formule,cte1,DateModif) values (3,'TCFH','MATIERE',132,0.5,null,null,now());
</v>
      </c>
      <c r="BP34" t="str">
        <f t="shared" si="4"/>
        <v xml:space="preserve">INSERT INTO SC_SystemeProduits(RefDimension,NomSysteme,typePresta,ligne,Quantite,formule,cte1,DateModif) values (4,'TCFH','MATIERE',132,0.5,null,null,now());
</v>
      </c>
      <c r="BS34" t="str">
        <f t="shared" si="5"/>
        <v xml:space="preserve">INSERT INTO SC_SystemeProduits(RefDimension,NomSysteme,typePresta,ligne,Quantite,formule,cte1,DateModif) values (5,'TCFH','MATIERE',132,0.5,null,null,now());
</v>
      </c>
      <c r="BV34" t="str">
        <f t="shared" si="6"/>
        <v xml:space="preserve">INSERT INTO SC_SystemeProduits(RefDimension,NomSysteme,typePresta,ligne,Quantite,formule,cte1,DateModif) values (6,'TCFH','MATIERE',132,0.5,null,null,now());
</v>
      </c>
      <c r="BY34" t="str">
        <f t="shared" si="7"/>
        <v xml:space="preserve">INSERT INTO SC_SystemeProduits(RefDimension,NomSysteme,typePresta,ligne,Quantite,formule,cte1,DateModif) values (7,'TCFH','MATIERE',132,0.5,null,null,now());
</v>
      </c>
      <c r="CB34" t="str">
        <f t="shared" si="8"/>
        <v xml:space="preserve">INSERT INTO SC_SystemeProduits(RefDimension,NomSysteme,typePresta,ligne,Quantite,formule,cte1,DateModif) values (8,'TCFH','MATIERE',132,0.5,null,null,now());
</v>
      </c>
      <c r="CE34" t="str">
        <f t="shared" si="9"/>
        <v xml:space="preserve">INSERT INTO SC_SystemeProduits(RefDimension,NomSysteme,typePresta,ligne,Quantite,formule,cte1,DateModif) values (9,'TCFH','MATIERE',132,0.5,null,null,now());
</v>
      </c>
      <c r="CH34" t="str">
        <f t="shared" si="10"/>
        <v xml:space="preserve">INSERT INTO SC_SystemeProduits(RefDimension,NomSysteme,typePresta,ligne,Quantite,formule,cte1,DateModif) values (10,'TCFH','MATIERE',132,0.5,null,null,now());
</v>
      </c>
      <c r="CK34" t="str">
        <f t="shared" si="11"/>
        <v xml:space="preserve">INSERT INTO SC_SystemeProduits(RefDimension,NomSysteme,typePresta,ligne,Quantite,formule,cte1,DateModif) values (11,'TCFH','MATIERE',132,0.5,null,null,now());
</v>
      </c>
      <c r="CN34" t="str">
        <f t="shared" si="12"/>
        <v xml:space="preserve">INSERT INTO SC_SystemeProduits(RefDimension,NomSysteme,typePresta,ligne,Quantite,formule,cte1,DateModif) values (12,'TCFH','MATIERE',132,0.5,null,null,now());
</v>
      </c>
      <c r="CQ34" t="str">
        <f t="shared" si="13"/>
        <v xml:space="preserve">INSERT INTO SC_SystemeProduits(RefDimension,NomSysteme,typePresta,ligne,Quantite,formule,cte1,DateModif) values (13,'TCFH','MATIERE',132,0.5,null,null,now());
</v>
      </c>
      <c r="CT34" t="str">
        <f t="shared" si="14"/>
        <v xml:space="preserve">INSERT INTO SC_SystemeProduits(RefDimension,NomSysteme,typePresta,ligne,Quantite,formule,cte1,DateModif) values (14,'TCFH','MATIERE',132,0.5,null,null,now());
</v>
      </c>
      <c r="CW34" t="str">
        <f t="shared" si="15"/>
        <v xml:space="preserve">INSERT INTO SC_SystemeProduits(RefDimension,NomSysteme,typePresta,ligne,Quantite,formule,cte1,DateModif) values (15,'TCFH','MATIERE',132,0.5,null,null,now());
</v>
      </c>
      <c r="CZ34" t="str">
        <f t="shared" si="16"/>
        <v xml:space="preserve">INSERT INTO SC_SystemeProduits(RefDimension,NomSysteme,typePresta,ligne,Quantite,formule,cte1,DateModif) values (16,'TCFH','MATIERE',132,0.5,null,null,now());
</v>
      </c>
      <c r="DC34" t="str">
        <f t="shared" si="17"/>
        <v xml:space="preserve">INSERT INTO SC_SystemeProduits(RefDimension,NomSysteme,typePresta,ligne,Quantite,formule,cte1,DateModif) values (17,'TCFH','MATIERE',132,0.5,null,null,now());
</v>
      </c>
      <c r="DF34" t="str">
        <f t="shared" si="18"/>
        <v xml:space="preserve">INSERT INTO SC_SystemeProduits(RefDimension,NomSysteme,typePresta,ligne,Quantite,formule,cte1,DateModif) values (18,'TCFH','MATIERE',132,0.5,null,null,now());
</v>
      </c>
    </row>
    <row r="35" spans="1:110" x14ac:dyDescent="0.25">
      <c r="A35" s="67">
        <f>IF(B35="MATIERE",VLOOKUP($C35,MATIERE!$B$2:$K$601,10,0),IF(B35="MOA",VLOOKUP($C35,ATELIER!$B$2:$K$291,10,0),IF(B35="MOC",VLOOKUP($C35,CHANTIER!$B$2:$K$291,10,0),IF(B35="MP",VLOOKUP($C35,MINIPELLE!$B$2:$K$291,10,0),""))))</f>
        <v>329</v>
      </c>
      <c r="B35" t="s">
        <v>295</v>
      </c>
      <c r="C35" t="s">
        <v>333</v>
      </c>
      <c r="D35" t="s">
        <v>8</v>
      </c>
      <c r="E35">
        <f>[5]TCFH!E35</f>
        <v>1</v>
      </c>
      <c r="H35">
        <v>1</v>
      </c>
      <c r="K35">
        <v>1</v>
      </c>
      <c r="N35">
        <v>1</v>
      </c>
      <c r="Q35">
        <v>1</v>
      </c>
      <c r="T35">
        <v>1</v>
      </c>
      <c r="W35">
        <v>1</v>
      </c>
      <c r="Z35">
        <v>1</v>
      </c>
      <c r="AC35">
        <v>1</v>
      </c>
      <c r="AF35">
        <v>1</v>
      </c>
      <c r="AI35">
        <v>1</v>
      </c>
      <c r="AL35">
        <v>1</v>
      </c>
      <c r="AO35">
        <v>1</v>
      </c>
      <c r="AR35">
        <v>1</v>
      </c>
      <c r="AU35">
        <v>1</v>
      </c>
      <c r="AX35">
        <v>1</v>
      </c>
      <c r="BA35">
        <v>1</v>
      </c>
      <c r="BD35">
        <v>1</v>
      </c>
      <c r="BG35" t="str">
        <f t="shared" si="1"/>
        <v xml:space="preserve">INSERT INTO SC_SystemeProduits(RefDimension,NomSysteme,typePresta,ligne,Quantite,formule,cte1,DateModif) values (1,'TCFH','MATIERE',329,1,null,null,now());
</v>
      </c>
      <c r="BJ35" t="str">
        <f t="shared" si="2"/>
        <v xml:space="preserve">INSERT INTO SC_SystemeProduits(RefDimension,NomSysteme,typePresta,ligne,Quantite,formule,cte1,DateModif) values (2,'TCFH','MATIERE',329,1,null,null,now());
</v>
      </c>
      <c r="BM35" t="str">
        <f t="shared" si="3"/>
        <v xml:space="preserve">INSERT INTO SC_SystemeProduits(RefDimension,NomSysteme,typePresta,ligne,Quantite,formule,cte1,DateModif) values (3,'TCFH','MATIERE',329,1,null,null,now());
</v>
      </c>
      <c r="BP35" t="str">
        <f t="shared" si="4"/>
        <v xml:space="preserve">INSERT INTO SC_SystemeProduits(RefDimension,NomSysteme,typePresta,ligne,Quantite,formule,cte1,DateModif) values (4,'TCFH','MATIERE',329,1,null,null,now());
</v>
      </c>
      <c r="BS35" t="str">
        <f t="shared" si="5"/>
        <v xml:space="preserve">INSERT INTO SC_SystemeProduits(RefDimension,NomSysteme,typePresta,ligne,Quantite,formule,cte1,DateModif) values (5,'TCFH','MATIERE',329,1,null,null,now());
</v>
      </c>
      <c r="BV35" t="str">
        <f t="shared" si="6"/>
        <v xml:space="preserve">INSERT INTO SC_SystemeProduits(RefDimension,NomSysteme,typePresta,ligne,Quantite,formule,cte1,DateModif) values (6,'TCFH','MATIERE',329,1,null,null,now());
</v>
      </c>
      <c r="BY35" t="str">
        <f t="shared" si="7"/>
        <v xml:space="preserve">INSERT INTO SC_SystemeProduits(RefDimension,NomSysteme,typePresta,ligne,Quantite,formule,cte1,DateModif) values (7,'TCFH','MATIERE',329,1,null,null,now());
</v>
      </c>
      <c r="CB35" t="str">
        <f t="shared" si="8"/>
        <v xml:space="preserve">INSERT INTO SC_SystemeProduits(RefDimension,NomSysteme,typePresta,ligne,Quantite,formule,cte1,DateModif) values (8,'TCFH','MATIERE',329,1,null,null,now());
</v>
      </c>
      <c r="CE35" t="str">
        <f t="shared" si="9"/>
        <v xml:space="preserve">INSERT INTO SC_SystemeProduits(RefDimension,NomSysteme,typePresta,ligne,Quantite,formule,cte1,DateModif) values (9,'TCFH','MATIERE',329,1,null,null,now());
</v>
      </c>
      <c r="CH35" t="str">
        <f t="shared" si="10"/>
        <v xml:space="preserve">INSERT INTO SC_SystemeProduits(RefDimension,NomSysteme,typePresta,ligne,Quantite,formule,cte1,DateModif) values (10,'TCFH','MATIERE',329,1,null,null,now());
</v>
      </c>
      <c r="CK35" t="str">
        <f t="shared" si="11"/>
        <v xml:space="preserve">INSERT INTO SC_SystemeProduits(RefDimension,NomSysteme,typePresta,ligne,Quantite,formule,cte1,DateModif) values (11,'TCFH','MATIERE',329,1,null,null,now());
</v>
      </c>
      <c r="CN35" t="str">
        <f t="shared" si="12"/>
        <v xml:space="preserve">INSERT INTO SC_SystemeProduits(RefDimension,NomSysteme,typePresta,ligne,Quantite,formule,cte1,DateModif) values (12,'TCFH','MATIERE',329,1,null,null,now());
</v>
      </c>
      <c r="CQ35" t="str">
        <f t="shared" si="13"/>
        <v xml:space="preserve">INSERT INTO SC_SystemeProduits(RefDimension,NomSysteme,typePresta,ligne,Quantite,formule,cte1,DateModif) values (13,'TCFH','MATIERE',329,1,null,null,now());
</v>
      </c>
      <c r="CT35" t="str">
        <f t="shared" si="14"/>
        <v xml:space="preserve">INSERT INTO SC_SystemeProduits(RefDimension,NomSysteme,typePresta,ligne,Quantite,formule,cte1,DateModif) values (14,'TCFH','MATIERE',329,1,null,null,now());
</v>
      </c>
      <c r="CW35" t="str">
        <f t="shared" si="15"/>
        <v xml:space="preserve">INSERT INTO SC_SystemeProduits(RefDimension,NomSysteme,typePresta,ligne,Quantite,formule,cte1,DateModif) values (15,'TCFH','MATIERE',329,1,null,null,now());
</v>
      </c>
      <c r="CZ35" t="str">
        <f t="shared" si="16"/>
        <v xml:space="preserve">INSERT INTO SC_SystemeProduits(RefDimension,NomSysteme,typePresta,ligne,Quantite,formule,cte1,DateModif) values (16,'TCFH','MATIERE',329,1,null,null,now());
</v>
      </c>
      <c r="DC35" t="str">
        <f t="shared" si="17"/>
        <v xml:space="preserve">INSERT INTO SC_SystemeProduits(RefDimension,NomSysteme,typePresta,ligne,Quantite,formule,cte1,DateModif) values (17,'TCFH','MATIERE',329,1,null,null,now());
</v>
      </c>
      <c r="DF35" t="str">
        <f t="shared" si="18"/>
        <v xml:space="preserve">INSERT INTO SC_SystemeProduits(RefDimension,NomSysteme,typePresta,ligne,Quantite,formule,cte1,DateModif) values (18,'TCFH','MATIERE',329,1,null,null,now());
</v>
      </c>
    </row>
    <row r="36" spans="1:110" x14ac:dyDescent="0.25">
      <c r="A36" s="67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25">
      <c r="A37" s="67" t="str">
        <f>IF(B37="MATIERE",VLOOKUP($C37,MATIERE!$B$2:$K$601,10,0),IF(B37="MOA",VLOOKUP($C37,ATELIER!$B$2:$K$291,10,0),IF(B37="MOC",VLOOKUP($C37,CHANTIER!$B$2:$K$291,10,0),IF(B37="MP",VLOOKUP($C37,MINIPELLE!$B$2:$K$291,10,0),""))))</f>
        <v/>
      </c>
      <c r="BG37" t="str">
        <f t="shared" si="1"/>
        <v/>
      </c>
      <c r="BJ37" t="str">
        <f t="shared" si="2"/>
        <v/>
      </c>
      <c r="BM37" t="str">
        <f t="shared" si="3"/>
        <v/>
      </c>
      <c r="BP37" t="str">
        <f t="shared" si="4"/>
        <v/>
      </c>
      <c r="BS37" t="str">
        <f t="shared" si="5"/>
        <v/>
      </c>
      <c r="BV37" t="str">
        <f t="shared" si="6"/>
        <v/>
      </c>
      <c r="BY37" t="str">
        <f t="shared" si="7"/>
        <v/>
      </c>
      <c r="CB37" t="str">
        <f t="shared" si="8"/>
        <v/>
      </c>
      <c r="CE37" t="str">
        <f t="shared" si="9"/>
        <v/>
      </c>
      <c r="CH37" t="str">
        <f t="shared" si="10"/>
        <v/>
      </c>
      <c r="CK37" t="str">
        <f t="shared" si="11"/>
        <v/>
      </c>
      <c r="CN37" t="str">
        <f t="shared" si="12"/>
        <v/>
      </c>
      <c r="CQ37" t="str">
        <f t="shared" si="13"/>
        <v/>
      </c>
      <c r="CT37" t="str">
        <f t="shared" si="14"/>
        <v/>
      </c>
      <c r="CW37" t="str">
        <f t="shared" si="15"/>
        <v/>
      </c>
      <c r="CZ37" t="str">
        <f t="shared" si="16"/>
        <v/>
      </c>
      <c r="DC37" t="str">
        <f t="shared" si="17"/>
        <v/>
      </c>
      <c r="DF37" t="str">
        <f t="shared" si="18"/>
        <v/>
      </c>
    </row>
    <row r="38" spans="1:110" x14ac:dyDescent="0.25">
      <c r="A38" s="67">
        <f>IF(B38="MATIERE",VLOOKUP($C38,MATIERE!$B$2:$K$601,10,0),IF(B38="MOA",VLOOKUP($C38,ATELIER!$B$2:$K$291,10,0),IF(B38="MOC",VLOOKUP($C38,CHANTIER!$B$2:$K$291,10,0),IF(B38="MP",VLOOKUP($C38,MINIPELLE!$B$2:$K$291,10,0),""))))</f>
        <v>26</v>
      </c>
      <c r="B38" t="s">
        <v>298</v>
      </c>
      <c r="C38" t="s">
        <v>53</v>
      </c>
      <c r="D38" t="s">
        <v>8</v>
      </c>
      <c r="E38">
        <f>[5]TCFH!E38</f>
        <v>1</v>
      </c>
      <c r="H38">
        <v>1</v>
      </c>
      <c r="K38">
        <v>1</v>
      </c>
      <c r="N38">
        <v>1</v>
      </c>
      <c r="Q38">
        <v>1</v>
      </c>
      <c r="T38">
        <v>1</v>
      </c>
      <c r="W38">
        <v>1</v>
      </c>
      <c r="Z38">
        <v>1</v>
      </c>
      <c r="AC38">
        <v>1</v>
      </c>
      <c r="AF38">
        <v>1</v>
      </c>
      <c r="AI38">
        <v>1</v>
      </c>
      <c r="AL38">
        <v>1</v>
      </c>
      <c r="AO38">
        <v>1</v>
      </c>
      <c r="AR38">
        <v>1</v>
      </c>
      <c r="AU38">
        <v>1</v>
      </c>
      <c r="AX38">
        <v>1</v>
      </c>
      <c r="BA38">
        <v>1</v>
      </c>
      <c r="BD38">
        <v>1</v>
      </c>
      <c r="BG38" t="str">
        <f t="shared" si="1"/>
        <v xml:space="preserve">INSERT INTO SC_SystemeProduits(RefDimension,NomSysteme,typePresta,ligne,Quantite,formule,cte1,DateModif) values (1,'TCFH','MOA',26,1,null,null,now());
</v>
      </c>
      <c r="BJ38" t="str">
        <f t="shared" si="2"/>
        <v xml:space="preserve">INSERT INTO SC_SystemeProduits(RefDimension,NomSysteme,typePresta,ligne,Quantite,formule,cte1,DateModif) values (2,'TCFH','MOA',26,1,null,null,now());
</v>
      </c>
      <c r="BM38" t="str">
        <f t="shared" si="3"/>
        <v xml:space="preserve">INSERT INTO SC_SystemeProduits(RefDimension,NomSysteme,typePresta,ligne,Quantite,formule,cte1,DateModif) values (3,'TCFH','MOA',26,1,null,null,now());
</v>
      </c>
      <c r="BP38" t="str">
        <f t="shared" si="4"/>
        <v xml:space="preserve">INSERT INTO SC_SystemeProduits(RefDimension,NomSysteme,typePresta,ligne,Quantite,formule,cte1,DateModif) values (4,'TCFH','MOA',26,1,null,null,now());
</v>
      </c>
      <c r="BS38" t="str">
        <f t="shared" si="5"/>
        <v xml:space="preserve">INSERT INTO SC_SystemeProduits(RefDimension,NomSysteme,typePresta,ligne,Quantite,formule,cte1,DateModif) values (5,'TCFH','MOA',26,1,null,null,now());
</v>
      </c>
      <c r="BV38" t="str">
        <f t="shared" si="6"/>
        <v xml:space="preserve">INSERT INTO SC_SystemeProduits(RefDimension,NomSysteme,typePresta,ligne,Quantite,formule,cte1,DateModif) values (6,'TCFH','MOA',26,1,null,null,now());
</v>
      </c>
      <c r="BY38" t="str">
        <f t="shared" si="7"/>
        <v xml:space="preserve">INSERT INTO SC_SystemeProduits(RefDimension,NomSysteme,typePresta,ligne,Quantite,formule,cte1,DateModif) values (7,'TCFH','MOA',26,1,null,null,now());
</v>
      </c>
      <c r="CB38" t="str">
        <f t="shared" si="8"/>
        <v xml:space="preserve">INSERT INTO SC_SystemeProduits(RefDimension,NomSysteme,typePresta,ligne,Quantite,formule,cte1,DateModif) values (8,'TCFH','MOA',26,1,null,null,now());
</v>
      </c>
      <c r="CE38" t="str">
        <f t="shared" si="9"/>
        <v xml:space="preserve">INSERT INTO SC_SystemeProduits(RefDimension,NomSysteme,typePresta,ligne,Quantite,formule,cte1,DateModif) values (9,'TCFH','MOA',26,1,null,null,now());
</v>
      </c>
      <c r="CH38" t="str">
        <f t="shared" si="10"/>
        <v xml:space="preserve">INSERT INTO SC_SystemeProduits(RefDimension,NomSysteme,typePresta,ligne,Quantite,formule,cte1,DateModif) values (10,'TCFH','MOA',26,1,null,null,now());
</v>
      </c>
      <c r="CK38" t="str">
        <f t="shared" si="11"/>
        <v xml:space="preserve">INSERT INTO SC_SystemeProduits(RefDimension,NomSysteme,typePresta,ligne,Quantite,formule,cte1,DateModif) values (11,'TCFH','MOA',26,1,null,null,now());
</v>
      </c>
      <c r="CN38" t="str">
        <f t="shared" si="12"/>
        <v xml:space="preserve">INSERT INTO SC_SystemeProduits(RefDimension,NomSysteme,typePresta,ligne,Quantite,formule,cte1,DateModif) values (12,'TCFH','MOA',26,1,null,null,now());
</v>
      </c>
      <c r="CQ38" t="str">
        <f t="shared" si="13"/>
        <v xml:space="preserve">INSERT INTO SC_SystemeProduits(RefDimension,NomSysteme,typePresta,ligne,Quantite,formule,cte1,DateModif) values (13,'TCFH','MOA',26,1,null,null,now());
</v>
      </c>
      <c r="CT38" t="str">
        <f t="shared" si="14"/>
        <v xml:space="preserve">INSERT INTO SC_SystemeProduits(RefDimension,NomSysteme,typePresta,ligne,Quantite,formule,cte1,DateModif) values (14,'TCFH','MOA',26,1,null,null,now());
</v>
      </c>
      <c r="CW38" t="str">
        <f t="shared" si="15"/>
        <v xml:space="preserve">INSERT INTO SC_SystemeProduits(RefDimension,NomSysteme,typePresta,ligne,Quantite,formule,cte1,DateModif) values (15,'TCFH','MOA',26,1,null,null,now());
</v>
      </c>
      <c r="CZ38" t="str">
        <f t="shared" si="16"/>
        <v xml:space="preserve">INSERT INTO SC_SystemeProduits(RefDimension,NomSysteme,typePresta,ligne,Quantite,formule,cte1,DateModif) values (16,'TCFH','MOA',26,1,null,null,now());
</v>
      </c>
      <c r="DC38" t="str">
        <f t="shared" si="17"/>
        <v xml:space="preserve">INSERT INTO SC_SystemeProduits(RefDimension,NomSysteme,typePresta,ligne,Quantite,formule,cte1,DateModif) values (17,'TCFH','MOA',26,1,null,null,now());
</v>
      </c>
      <c r="DF38" t="str">
        <f t="shared" si="18"/>
        <v xml:space="preserve">INSERT INTO SC_SystemeProduits(RefDimension,NomSysteme,typePresta,ligne,Quantite,formule,cte1,DateModif) values (18,'TCFH','MOA',26,1,null,null,now());
</v>
      </c>
    </row>
    <row r="39" spans="1:110" x14ac:dyDescent="0.25">
      <c r="A39" s="67">
        <f>IF(B39="MATIERE",VLOOKUP($C39,MATIERE!$B$2:$K$601,10,0),IF(B39="MOA",VLOOKUP($C39,ATELIER!$B$2:$K$291,10,0),IF(B39="MOC",VLOOKUP($C39,CHANTIER!$B$2:$K$291,10,0),IF(B39="MP",VLOOKUP($C39,MINIPELLE!$B$2:$K$291,10,0),""))))</f>
        <v>32</v>
      </c>
      <c r="B39" t="s">
        <v>298</v>
      </c>
      <c r="C39" t="s">
        <v>66</v>
      </c>
      <c r="D39" t="s">
        <v>8</v>
      </c>
      <c r="E39">
        <f>[5]TCFH!E39</f>
        <v>1</v>
      </c>
      <c r="H39">
        <v>1</v>
      </c>
      <c r="K39">
        <v>1</v>
      </c>
      <c r="N39">
        <v>1</v>
      </c>
      <c r="Q39">
        <v>1</v>
      </c>
      <c r="T39">
        <v>1</v>
      </c>
      <c r="W39">
        <v>1</v>
      </c>
      <c r="Z39">
        <v>1</v>
      </c>
      <c r="AC39">
        <v>1</v>
      </c>
      <c r="AF39">
        <v>1</v>
      </c>
      <c r="AI39">
        <v>1</v>
      </c>
      <c r="AL39">
        <v>1</v>
      </c>
      <c r="AO39">
        <v>1</v>
      </c>
      <c r="AR39">
        <v>1</v>
      </c>
      <c r="AU39">
        <v>1</v>
      </c>
      <c r="AX39">
        <v>1</v>
      </c>
      <c r="BA39">
        <v>1</v>
      </c>
      <c r="BD39">
        <v>1</v>
      </c>
      <c r="BG39" t="str">
        <f t="shared" si="1"/>
        <v xml:space="preserve">INSERT INTO SC_SystemeProduits(RefDimension,NomSysteme,typePresta,ligne,Quantite,formule,cte1,DateModif) values (1,'TCFH','MOA',32,1,null,null,now());
</v>
      </c>
      <c r="BJ39" t="str">
        <f t="shared" si="2"/>
        <v xml:space="preserve">INSERT INTO SC_SystemeProduits(RefDimension,NomSysteme,typePresta,ligne,Quantite,formule,cte1,DateModif) values (2,'TCFH','MOA',32,1,null,null,now());
</v>
      </c>
      <c r="BM39" t="str">
        <f t="shared" si="3"/>
        <v xml:space="preserve">INSERT INTO SC_SystemeProduits(RefDimension,NomSysteme,typePresta,ligne,Quantite,formule,cte1,DateModif) values (3,'TCFH','MOA',32,1,null,null,now());
</v>
      </c>
      <c r="BP39" t="str">
        <f t="shared" si="4"/>
        <v xml:space="preserve">INSERT INTO SC_SystemeProduits(RefDimension,NomSysteme,typePresta,ligne,Quantite,formule,cte1,DateModif) values (4,'TCFH','MOA',32,1,null,null,now());
</v>
      </c>
      <c r="BS39" t="str">
        <f t="shared" si="5"/>
        <v xml:space="preserve">INSERT INTO SC_SystemeProduits(RefDimension,NomSysteme,typePresta,ligne,Quantite,formule,cte1,DateModif) values (5,'TCFH','MOA',32,1,null,null,now());
</v>
      </c>
      <c r="BV39" t="str">
        <f t="shared" si="6"/>
        <v xml:space="preserve">INSERT INTO SC_SystemeProduits(RefDimension,NomSysteme,typePresta,ligne,Quantite,formule,cte1,DateModif) values (6,'TCFH','MOA',32,1,null,null,now());
</v>
      </c>
      <c r="BY39" t="str">
        <f t="shared" si="7"/>
        <v xml:space="preserve">INSERT INTO SC_SystemeProduits(RefDimension,NomSysteme,typePresta,ligne,Quantite,formule,cte1,DateModif) values (7,'TCFH','MOA',32,1,null,null,now());
</v>
      </c>
      <c r="CB39" t="str">
        <f t="shared" si="8"/>
        <v xml:space="preserve">INSERT INTO SC_SystemeProduits(RefDimension,NomSysteme,typePresta,ligne,Quantite,formule,cte1,DateModif) values (8,'TCFH','MOA',32,1,null,null,now());
</v>
      </c>
      <c r="CE39" t="str">
        <f t="shared" si="9"/>
        <v xml:space="preserve">INSERT INTO SC_SystemeProduits(RefDimension,NomSysteme,typePresta,ligne,Quantite,formule,cte1,DateModif) values (9,'TCFH','MOA',32,1,null,null,now());
</v>
      </c>
      <c r="CH39" t="str">
        <f t="shared" si="10"/>
        <v xml:space="preserve">INSERT INTO SC_SystemeProduits(RefDimension,NomSysteme,typePresta,ligne,Quantite,formule,cte1,DateModif) values (10,'TCFH','MOA',32,1,null,null,now());
</v>
      </c>
      <c r="CK39" t="str">
        <f t="shared" si="11"/>
        <v xml:space="preserve">INSERT INTO SC_SystemeProduits(RefDimension,NomSysteme,typePresta,ligne,Quantite,formule,cte1,DateModif) values (11,'TCFH','MOA',32,1,null,null,now());
</v>
      </c>
      <c r="CN39" t="str">
        <f t="shared" si="12"/>
        <v xml:space="preserve">INSERT INTO SC_SystemeProduits(RefDimension,NomSysteme,typePresta,ligne,Quantite,formule,cte1,DateModif) values (12,'TCFH','MOA',32,1,null,null,now());
</v>
      </c>
      <c r="CQ39" t="str">
        <f t="shared" si="13"/>
        <v xml:space="preserve">INSERT INTO SC_SystemeProduits(RefDimension,NomSysteme,typePresta,ligne,Quantite,formule,cte1,DateModif) values (13,'TCFH','MOA',32,1,null,null,now());
</v>
      </c>
      <c r="CT39" t="str">
        <f t="shared" si="14"/>
        <v xml:space="preserve">INSERT INTO SC_SystemeProduits(RefDimension,NomSysteme,typePresta,ligne,Quantite,formule,cte1,DateModif) values (14,'TCFH','MOA',32,1,null,null,now());
</v>
      </c>
      <c r="CW39" t="str">
        <f t="shared" si="15"/>
        <v xml:space="preserve">INSERT INTO SC_SystemeProduits(RefDimension,NomSysteme,typePresta,ligne,Quantite,formule,cte1,DateModif) values (15,'TCFH','MOA',32,1,null,null,now());
</v>
      </c>
      <c r="CZ39" t="str">
        <f t="shared" si="16"/>
        <v xml:space="preserve">INSERT INTO SC_SystemeProduits(RefDimension,NomSysteme,typePresta,ligne,Quantite,formule,cte1,DateModif) values (16,'TCFH','MOA',32,1,null,null,now());
</v>
      </c>
      <c r="DC39" t="str">
        <f t="shared" si="17"/>
        <v xml:space="preserve">INSERT INTO SC_SystemeProduits(RefDimension,NomSysteme,typePresta,ligne,Quantite,formule,cte1,DateModif) values (17,'TCFH','MOA',32,1,null,null,now());
</v>
      </c>
      <c r="DF39" t="str">
        <f t="shared" si="18"/>
        <v xml:space="preserve">INSERT INTO SC_SystemeProduits(RefDimension,NomSysteme,typePresta,ligne,Quantite,formule,cte1,DateModif) values (18,'TCFH','MOA',32,1,null,null,now());
</v>
      </c>
    </row>
    <row r="40" spans="1:110" x14ac:dyDescent="0.25">
      <c r="A40" s="67">
        <f>IF(B40="MATIERE",VLOOKUP($C40,MATIERE!$B$2:$K$601,10,0),IF(B40="MOA",VLOOKUP($C40,ATELIER!$B$2:$K$291,10,0),IF(B40="MOC",VLOOKUP($C40,CHANTIER!$B$2:$K$291,10,0),IF(B40="MP",VLOOKUP($C40,MINIPELLE!$B$2:$K$291,10,0),""))))</f>
        <v>36</v>
      </c>
      <c r="B40" t="s">
        <v>298</v>
      </c>
      <c r="C40" t="s">
        <v>284</v>
      </c>
      <c r="D40" t="s">
        <v>20</v>
      </c>
      <c r="E40">
        <f>[5]TCFH!E40</f>
        <v>1</v>
      </c>
      <c r="H40">
        <v>1</v>
      </c>
      <c r="K40">
        <v>1</v>
      </c>
      <c r="N40">
        <v>1</v>
      </c>
      <c r="Q40">
        <v>1</v>
      </c>
      <c r="T40">
        <v>1</v>
      </c>
      <c r="W40">
        <v>1</v>
      </c>
      <c r="Z40">
        <v>1</v>
      </c>
      <c r="AC40">
        <v>1</v>
      </c>
      <c r="AF40">
        <v>1</v>
      </c>
      <c r="AI40">
        <v>1</v>
      </c>
      <c r="AL40">
        <v>1</v>
      </c>
      <c r="AO40">
        <v>1</v>
      </c>
      <c r="AR40">
        <v>1</v>
      </c>
      <c r="AU40">
        <v>1</v>
      </c>
      <c r="AX40">
        <v>1</v>
      </c>
      <c r="BA40">
        <v>1</v>
      </c>
      <c r="BD40">
        <v>1</v>
      </c>
      <c r="BG40" t="str">
        <f t="shared" si="1"/>
        <v xml:space="preserve">INSERT INTO SC_SystemeProduits(RefDimension,NomSysteme,typePresta,ligne,Quantite,formule,cte1,DateModif) values (1,'TCFH','MOA',36,1,null,null,now());
</v>
      </c>
      <c r="BJ40" t="str">
        <f t="shared" si="2"/>
        <v xml:space="preserve">INSERT INTO SC_SystemeProduits(RefDimension,NomSysteme,typePresta,ligne,Quantite,formule,cte1,DateModif) values (2,'TCFH','MOA',36,1,null,null,now());
</v>
      </c>
      <c r="BM40" t="str">
        <f t="shared" si="3"/>
        <v xml:space="preserve">INSERT INTO SC_SystemeProduits(RefDimension,NomSysteme,typePresta,ligne,Quantite,formule,cte1,DateModif) values (3,'TCFH','MOA',36,1,null,null,now());
</v>
      </c>
      <c r="BP40" t="str">
        <f t="shared" si="4"/>
        <v xml:space="preserve">INSERT INTO SC_SystemeProduits(RefDimension,NomSysteme,typePresta,ligne,Quantite,formule,cte1,DateModif) values (4,'TCFH','MOA',36,1,null,null,now());
</v>
      </c>
      <c r="BS40" t="str">
        <f t="shared" si="5"/>
        <v xml:space="preserve">INSERT INTO SC_SystemeProduits(RefDimension,NomSysteme,typePresta,ligne,Quantite,formule,cte1,DateModif) values (5,'TCFH','MOA',36,1,null,null,now());
</v>
      </c>
      <c r="BV40" t="str">
        <f t="shared" si="6"/>
        <v xml:space="preserve">INSERT INTO SC_SystemeProduits(RefDimension,NomSysteme,typePresta,ligne,Quantite,formule,cte1,DateModif) values (6,'TCFH','MOA',36,1,null,null,now());
</v>
      </c>
      <c r="BY40" t="str">
        <f t="shared" si="7"/>
        <v xml:space="preserve">INSERT INTO SC_SystemeProduits(RefDimension,NomSysteme,typePresta,ligne,Quantite,formule,cte1,DateModif) values (7,'TCFH','MOA',36,1,null,null,now());
</v>
      </c>
      <c r="CB40" t="str">
        <f t="shared" si="8"/>
        <v xml:space="preserve">INSERT INTO SC_SystemeProduits(RefDimension,NomSysteme,typePresta,ligne,Quantite,formule,cte1,DateModif) values (8,'TCFH','MOA',36,1,null,null,now());
</v>
      </c>
      <c r="CE40" t="str">
        <f t="shared" si="9"/>
        <v xml:space="preserve">INSERT INTO SC_SystemeProduits(RefDimension,NomSysteme,typePresta,ligne,Quantite,formule,cte1,DateModif) values (9,'TCFH','MOA',36,1,null,null,now());
</v>
      </c>
      <c r="CH40" t="str">
        <f t="shared" si="10"/>
        <v xml:space="preserve">INSERT INTO SC_SystemeProduits(RefDimension,NomSysteme,typePresta,ligne,Quantite,formule,cte1,DateModif) values (10,'TCFH','MOA',36,1,null,null,now());
</v>
      </c>
      <c r="CK40" t="str">
        <f t="shared" si="11"/>
        <v xml:space="preserve">INSERT INTO SC_SystemeProduits(RefDimension,NomSysteme,typePresta,ligne,Quantite,formule,cte1,DateModif) values (11,'TCFH','MOA',36,1,null,null,now());
</v>
      </c>
      <c r="CN40" t="str">
        <f t="shared" si="12"/>
        <v xml:space="preserve">INSERT INTO SC_SystemeProduits(RefDimension,NomSysteme,typePresta,ligne,Quantite,formule,cte1,DateModif) values (12,'TCFH','MOA',36,1,null,null,now());
</v>
      </c>
      <c r="CQ40" t="str">
        <f t="shared" si="13"/>
        <v xml:space="preserve">INSERT INTO SC_SystemeProduits(RefDimension,NomSysteme,typePresta,ligne,Quantite,formule,cte1,DateModif) values (13,'TCFH','MOA',36,1,null,null,now());
</v>
      </c>
      <c r="CT40" t="str">
        <f t="shared" si="14"/>
        <v xml:space="preserve">INSERT INTO SC_SystemeProduits(RefDimension,NomSysteme,typePresta,ligne,Quantite,formule,cte1,DateModif) values (14,'TCFH','MOA',36,1,null,null,now());
</v>
      </c>
      <c r="CW40" t="str">
        <f t="shared" si="15"/>
        <v xml:space="preserve">INSERT INTO SC_SystemeProduits(RefDimension,NomSysteme,typePresta,ligne,Quantite,formule,cte1,DateModif) values (15,'TCFH','MOA',36,1,null,null,now());
</v>
      </c>
      <c r="CZ40" t="str">
        <f t="shared" si="16"/>
        <v xml:space="preserve">INSERT INTO SC_SystemeProduits(RefDimension,NomSysteme,typePresta,ligne,Quantite,formule,cte1,DateModif) values (16,'TCFH','MOA',36,1,null,null,now());
</v>
      </c>
      <c r="DC40" t="str">
        <f t="shared" si="17"/>
        <v xml:space="preserve">INSERT INTO SC_SystemeProduits(RefDimension,NomSysteme,typePresta,ligne,Quantite,formule,cte1,DateModif) values (17,'TCFH','MOA',36,1,null,null,now());
</v>
      </c>
      <c r="DF40" t="str">
        <f t="shared" si="18"/>
        <v xml:space="preserve">INSERT INTO SC_SystemeProduits(RefDimension,NomSysteme,typePresta,ligne,Quantite,formule,cte1,DateModif) values (18,'TCFH','MOA',36,1,null,null,now());
</v>
      </c>
    </row>
    <row r="41" spans="1:110" x14ac:dyDescent="0.25">
      <c r="A41" s="67">
        <f>IF(B41="MATIERE",VLOOKUP($C41,MATIERE!$B$2:$K$601,10,0),IF(B41="MOA",VLOOKUP($C41,ATELIER!$B$2:$K$291,10,0),IF(B41="MOC",VLOOKUP($C41,CHANTIER!$B$2:$K$291,10,0),IF(B41="MP",VLOOKUP($C41,MINIPELLE!$B$2:$K$291,10,0),""))))</f>
        <v>34</v>
      </c>
      <c r="B41" t="s">
        <v>298</v>
      </c>
      <c r="C41" t="s">
        <v>69</v>
      </c>
      <c r="D41" t="s">
        <v>8</v>
      </c>
      <c r="E41">
        <f>[5]TCFH!E41</f>
        <v>1</v>
      </c>
      <c r="H41">
        <v>1</v>
      </c>
      <c r="K41">
        <v>1</v>
      </c>
      <c r="N41">
        <v>1</v>
      </c>
      <c r="Q41">
        <v>1</v>
      </c>
      <c r="T41">
        <v>1</v>
      </c>
      <c r="W41">
        <v>1</v>
      </c>
      <c r="Z41">
        <v>1</v>
      </c>
      <c r="AC41">
        <v>1</v>
      </c>
      <c r="AF41">
        <v>1</v>
      </c>
      <c r="AI41">
        <v>1</v>
      </c>
      <c r="AL41">
        <v>1</v>
      </c>
      <c r="AO41">
        <v>1</v>
      </c>
      <c r="AR41">
        <v>1</v>
      </c>
      <c r="AU41">
        <v>1</v>
      </c>
      <c r="AX41">
        <v>1</v>
      </c>
      <c r="BA41">
        <v>1</v>
      </c>
      <c r="BD41">
        <v>1</v>
      </c>
      <c r="BG41" t="str">
        <f t="shared" si="1"/>
        <v xml:space="preserve">INSERT INTO SC_SystemeProduits(RefDimension,NomSysteme,typePresta,ligne,Quantite,formule,cte1,DateModif) values (1,'TCFH','MOA',34,1,null,null,now());
</v>
      </c>
      <c r="BJ41" t="str">
        <f t="shared" si="2"/>
        <v xml:space="preserve">INSERT INTO SC_SystemeProduits(RefDimension,NomSysteme,typePresta,ligne,Quantite,formule,cte1,DateModif) values (2,'TCFH','MOA',34,1,null,null,now());
</v>
      </c>
      <c r="BM41" t="str">
        <f t="shared" si="3"/>
        <v xml:space="preserve">INSERT INTO SC_SystemeProduits(RefDimension,NomSysteme,typePresta,ligne,Quantite,formule,cte1,DateModif) values (3,'TCFH','MOA',34,1,null,null,now());
</v>
      </c>
      <c r="BP41" t="str">
        <f t="shared" si="4"/>
        <v xml:space="preserve">INSERT INTO SC_SystemeProduits(RefDimension,NomSysteme,typePresta,ligne,Quantite,formule,cte1,DateModif) values (4,'TCFH','MOA',34,1,null,null,now());
</v>
      </c>
      <c r="BS41" t="str">
        <f t="shared" si="5"/>
        <v xml:space="preserve">INSERT INTO SC_SystemeProduits(RefDimension,NomSysteme,typePresta,ligne,Quantite,formule,cte1,DateModif) values (5,'TCFH','MOA',34,1,null,null,now());
</v>
      </c>
      <c r="BV41" t="str">
        <f t="shared" si="6"/>
        <v xml:space="preserve">INSERT INTO SC_SystemeProduits(RefDimension,NomSysteme,typePresta,ligne,Quantite,formule,cte1,DateModif) values (6,'TCFH','MOA',34,1,null,null,now());
</v>
      </c>
      <c r="BY41" t="str">
        <f t="shared" si="7"/>
        <v xml:space="preserve">INSERT INTO SC_SystemeProduits(RefDimension,NomSysteme,typePresta,ligne,Quantite,formule,cte1,DateModif) values (7,'TCFH','MOA',34,1,null,null,now());
</v>
      </c>
      <c r="CB41" t="str">
        <f t="shared" si="8"/>
        <v xml:space="preserve">INSERT INTO SC_SystemeProduits(RefDimension,NomSysteme,typePresta,ligne,Quantite,formule,cte1,DateModif) values (8,'TCFH','MOA',34,1,null,null,now());
</v>
      </c>
      <c r="CE41" t="str">
        <f t="shared" si="9"/>
        <v xml:space="preserve">INSERT INTO SC_SystemeProduits(RefDimension,NomSysteme,typePresta,ligne,Quantite,formule,cte1,DateModif) values (9,'TCFH','MOA',34,1,null,null,now());
</v>
      </c>
      <c r="CH41" t="str">
        <f t="shared" si="10"/>
        <v xml:space="preserve">INSERT INTO SC_SystemeProduits(RefDimension,NomSysteme,typePresta,ligne,Quantite,formule,cte1,DateModif) values (10,'TCFH','MOA',34,1,null,null,now());
</v>
      </c>
      <c r="CK41" t="str">
        <f t="shared" si="11"/>
        <v xml:space="preserve">INSERT INTO SC_SystemeProduits(RefDimension,NomSysteme,typePresta,ligne,Quantite,formule,cte1,DateModif) values (11,'TCFH','MOA',34,1,null,null,now());
</v>
      </c>
      <c r="CN41" t="str">
        <f t="shared" si="12"/>
        <v xml:space="preserve">INSERT INTO SC_SystemeProduits(RefDimension,NomSysteme,typePresta,ligne,Quantite,formule,cte1,DateModif) values (12,'TCFH','MOA',34,1,null,null,now());
</v>
      </c>
      <c r="CQ41" t="str">
        <f t="shared" si="13"/>
        <v xml:space="preserve">INSERT INTO SC_SystemeProduits(RefDimension,NomSysteme,typePresta,ligne,Quantite,formule,cte1,DateModif) values (13,'TCFH','MOA',34,1,null,null,now());
</v>
      </c>
      <c r="CT41" t="str">
        <f t="shared" si="14"/>
        <v xml:space="preserve">INSERT INTO SC_SystemeProduits(RefDimension,NomSysteme,typePresta,ligne,Quantite,formule,cte1,DateModif) values (14,'TCFH','MOA',34,1,null,null,now());
</v>
      </c>
      <c r="CW41" t="str">
        <f t="shared" si="15"/>
        <v xml:space="preserve">INSERT INTO SC_SystemeProduits(RefDimension,NomSysteme,typePresta,ligne,Quantite,formule,cte1,DateModif) values (15,'TCFH','MOA',34,1,null,null,now());
</v>
      </c>
      <c r="CZ41" t="str">
        <f t="shared" si="16"/>
        <v xml:space="preserve">INSERT INTO SC_SystemeProduits(RefDimension,NomSysteme,typePresta,ligne,Quantite,formule,cte1,DateModif) values (16,'TCFH','MOA',34,1,null,null,now());
</v>
      </c>
      <c r="DC41" t="str">
        <f t="shared" si="17"/>
        <v xml:space="preserve">INSERT INTO SC_SystemeProduits(RefDimension,NomSysteme,typePresta,ligne,Quantite,formule,cte1,DateModif) values (17,'TCFH','MOA',34,1,null,null,now());
</v>
      </c>
      <c r="DF41" t="str">
        <f t="shared" si="18"/>
        <v xml:space="preserve">INSERT INTO SC_SystemeProduits(RefDimension,NomSysteme,typePresta,ligne,Quantite,formule,cte1,DateModif) values (18,'TCFH','MOA',34,1,null,null,now());
</v>
      </c>
    </row>
    <row r="42" spans="1:110" x14ac:dyDescent="0.25">
      <c r="A42" s="67" t="str">
        <f>IF(B42="MATIERE",VLOOKUP($C42,MATIERE!$B$2:$K$601,10,0),IF(B42="MOA",VLOOKUP($C42,ATELIER!$B$2:$K$291,10,0),IF(B42="MOC",VLOOKUP($C42,CHANTIER!$B$2:$K$291,10,0),IF(B42="MP",VLOOKUP($C42,MINIPELLE!$B$2:$K$291,10,0),""))))</f>
        <v/>
      </c>
      <c r="BG42" t="str">
        <f t="shared" si="1"/>
        <v/>
      </c>
      <c r="BJ42" t="str">
        <f t="shared" si="2"/>
        <v/>
      </c>
      <c r="BM42" t="str">
        <f t="shared" si="3"/>
        <v/>
      </c>
      <c r="BP42" t="str">
        <f t="shared" si="4"/>
        <v/>
      </c>
      <c r="BS42" t="str">
        <f t="shared" si="5"/>
        <v/>
      </c>
      <c r="BV42" t="str">
        <f t="shared" si="6"/>
        <v/>
      </c>
      <c r="BY42" t="str">
        <f t="shared" si="7"/>
        <v/>
      </c>
      <c r="CB42" t="str">
        <f t="shared" si="8"/>
        <v/>
      </c>
      <c r="CE42" t="str">
        <f t="shared" si="9"/>
        <v/>
      </c>
      <c r="CH42" t="str">
        <f t="shared" si="10"/>
        <v/>
      </c>
      <c r="CK42" t="str">
        <f t="shared" si="11"/>
        <v/>
      </c>
      <c r="CN42" t="str">
        <f t="shared" si="12"/>
        <v/>
      </c>
      <c r="CQ42" t="str">
        <f t="shared" si="13"/>
        <v/>
      </c>
      <c r="CT42" t="str">
        <f t="shared" si="14"/>
        <v/>
      </c>
      <c r="CW42" t="str">
        <f t="shared" si="15"/>
        <v/>
      </c>
      <c r="CZ42" t="str">
        <f t="shared" si="16"/>
        <v/>
      </c>
      <c r="DC42" t="str">
        <f t="shared" si="17"/>
        <v/>
      </c>
      <c r="DF42" t="str">
        <f t="shared" si="18"/>
        <v/>
      </c>
    </row>
    <row r="43" spans="1:110" x14ac:dyDescent="0.25">
      <c r="A43" s="67">
        <f>IF(B43="MATIERE",VLOOKUP($C43,MATIERE!$B$2:$K$601,10,0),IF(B43="MOA",VLOOKUP($C43,ATELIER!$B$2:$K$291,10,0),IF(B43="MOC",VLOOKUP($C43,CHANTIER!$B$2:$K$291,10,0),IF(B43="MP",VLOOKUP($C43,MINIPELLE!$B$2:$K$291,10,0),""))))</f>
        <v>57</v>
      </c>
      <c r="B43" t="s">
        <v>299</v>
      </c>
      <c r="C43" t="s">
        <v>172</v>
      </c>
      <c r="D43" t="s">
        <v>8</v>
      </c>
      <c r="E43">
        <f>[5]TCFH!E43</f>
        <v>1</v>
      </c>
      <c r="H43">
        <v>1</v>
      </c>
      <c r="K43">
        <v>1</v>
      </c>
      <c r="N43">
        <v>1</v>
      </c>
      <c r="Q43">
        <v>1</v>
      </c>
      <c r="T43">
        <v>1</v>
      </c>
      <c r="W43">
        <v>1</v>
      </c>
      <c r="Z43">
        <v>1</v>
      </c>
      <c r="AC43">
        <v>1</v>
      </c>
      <c r="AF43">
        <v>1</v>
      </c>
      <c r="AI43">
        <v>1</v>
      </c>
      <c r="AL43">
        <v>1</v>
      </c>
      <c r="AO43">
        <v>1</v>
      </c>
      <c r="AR43">
        <v>1</v>
      </c>
      <c r="AU43">
        <v>1</v>
      </c>
      <c r="AX43">
        <v>1</v>
      </c>
      <c r="BA43">
        <v>1</v>
      </c>
      <c r="BD43">
        <v>1</v>
      </c>
      <c r="BG43" t="str">
        <f t="shared" si="1"/>
        <v xml:space="preserve">INSERT INTO SC_SystemeProduits(RefDimension,NomSysteme,typePresta,ligne,Quantite,formule,cte1,DateModif) values (1,'TCFH','MOC',57,1,null,null,now());
</v>
      </c>
      <c r="BJ43" t="str">
        <f t="shared" si="2"/>
        <v xml:space="preserve">INSERT INTO SC_SystemeProduits(RefDimension,NomSysteme,typePresta,ligne,Quantite,formule,cte1,DateModif) values (2,'TCFH','MOC',57,1,null,null,now());
</v>
      </c>
      <c r="BM43" t="str">
        <f t="shared" si="3"/>
        <v xml:space="preserve">INSERT INTO SC_SystemeProduits(RefDimension,NomSysteme,typePresta,ligne,Quantite,formule,cte1,DateModif) values (3,'TCFH','MOC',57,1,null,null,now());
</v>
      </c>
      <c r="BP43" t="str">
        <f t="shared" si="4"/>
        <v xml:space="preserve">INSERT INTO SC_SystemeProduits(RefDimension,NomSysteme,typePresta,ligne,Quantite,formule,cte1,DateModif) values (4,'TCFH','MOC',57,1,null,null,now());
</v>
      </c>
      <c r="BS43" t="str">
        <f t="shared" si="5"/>
        <v xml:space="preserve">INSERT INTO SC_SystemeProduits(RefDimension,NomSysteme,typePresta,ligne,Quantite,formule,cte1,DateModif) values (5,'TCFH','MOC',57,1,null,null,now());
</v>
      </c>
      <c r="BV43" t="str">
        <f t="shared" si="6"/>
        <v xml:space="preserve">INSERT INTO SC_SystemeProduits(RefDimension,NomSysteme,typePresta,ligne,Quantite,formule,cte1,DateModif) values (6,'TCFH','MOC',57,1,null,null,now());
</v>
      </c>
      <c r="BY43" t="str">
        <f t="shared" si="7"/>
        <v xml:space="preserve">INSERT INTO SC_SystemeProduits(RefDimension,NomSysteme,typePresta,ligne,Quantite,formule,cte1,DateModif) values (7,'TCFH','MOC',57,1,null,null,now());
</v>
      </c>
      <c r="CB43" t="str">
        <f t="shared" si="8"/>
        <v xml:space="preserve">INSERT INTO SC_SystemeProduits(RefDimension,NomSysteme,typePresta,ligne,Quantite,formule,cte1,DateModif) values (8,'TCFH','MOC',57,1,null,null,now());
</v>
      </c>
      <c r="CE43" t="str">
        <f t="shared" si="9"/>
        <v xml:space="preserve">INSERT INTO SC_SystemeProduits(RefDimension,NomSysteme,typePresta,ligne,Quantite,formule,cte1,DateModif) values (9,'TCFH','MOC',57,1,null,null,now());
</v>
      </c>
      <c r="CH43" t="str">
        <f t="shared" si="10"/>
        <v xml:space="preserve">INSERT INTO SC_SystemeProduits(RefDimension,NomSysteme,typePresta,ligne,Quantite,formule,cte1,DateModif) values (10,'TCFH','MOC',57,1,null,null,now());
</v>
      </c>
      <c r="CK43" t="str">
        <f t="shared" si="11"/>
        <v xml:space="preserve">INSERT INTO SC_SystemeProduits(RefDimension,NomSysteme,typePresta,ligne,Quantite,formule,cte1,DateModif) values (11,'TCFH','MOC',57,1,null,null,now());
</v>
      </c>
      <c r="CN43" t="str">
        <f t="shared" si="12"/>
        <v xml:space="preserve">INSERT INTO SC_SystemeProduits(RefDimension,NomSysteme,typePresta,ligne,Quantite,formule,cte1,DateModif) values (12,'TCFH','MOC',57,1,null,null,now());
</v>
      </c>
      <c r="CQ43" t="str">
        <f t="shared" si="13"/>
        <v xml:space="preserve">INSERT INTO SC_SystemeProduits(RefDimension,NomSysteme,typePresta,ligne,Quantite,formule,cte1,DateModif) values (13,'TCFH','MOC',57,1,null,null,now());
</v>
      </c>
      <c r="CT43" t="str">
        <f t="shared" si="14"/>
        <v xml:space="preserve">INSERT INTO SC_SystemeProduits(RefDimension,NomSysteme,typePresta,ligne,Quantite,formule,cte1,DateModif) values (14,'TCFH','MOC',57,1,null,null,now());
</v>
      </c>
      <c r="CW43" t="str">
        <f t="shared" si="15"/>
        <v xml:space="preserve">INSERT INTO SC_SystemeProduits(RefDimension,NomSysteme,typePresta,ligne,Quantite,formule,cte1,DateModif) values (15,'TCFH','MOC',57,1,null,null,now());
</v>
      </c>
      <c r="CZ43" t="str">
        <f t="shared" si="16"/>
        <v xml:space="preserve">INSERT INTO SC_SystemeProduits(RefDimension,NomSysteme,typePresta,ligne,Quantite,formule,cte1,DateModif) values (16,'TCFH','MOC',57,1,null,null,now());
</v>
      </c>
      <c r="DC43" t="str">
        <f t="shared" si="17"/>
        <v xml:space="preserve">INSERT INTO SC_SystemeProduits(RefDimension,NomSysteme,typePresta,ligne,Quantite,formule,cte1,DateModif) values (17,'TCFH','MOC',57,1,null,null,now());
</v>
      </c>
      <c r="DF43" t="str">
        <f t="shared" si="18"/>
        <v xml:space="preserve">INSERT INTO SC_SystemeProduits(RefDimension,NomSysteme,typePresta,ligne,Quantite,formule,cte1,DateModif) values (18,'TCFH','MOC',57,1,null,null,now());
</v>
      </c>
    </row>
    <row r="44" spans="1:110" x14ac:dyDescent="0.25">
      <c r="A44" s="67">
        <f>IF(B44="MATIERE",VLOOKUP($C44,MATIERE!$B$2:$K$601,10,0),IF(B44="MOA",VLOOKUP($C44,ATELIER!$B$2:$K$291,10,0),IF(B44="MOC",VLOOKUP($C44,CHANTIER!$B$2:$K$291,10,0),IF(B44="MP",VLOOKUP($C44,MINIPELLE!$B$2:$K$291,10,0),""))))</f>
        <v>72</v>
      </c>
      <c r="B44" t="s">
        <v>299</v>
      </c>
      <c r="C44" t="s">
        <v>197</v>
      </c>
      <c r="D44" t="s">
        <v>160</v>
      </c>
      <c r="E44">
        <f>[5]TCFH!E44</f>
        <v>1.6</v>
      </c>
      <c r="F44" s="14" t="s">
        <v>745</v>
      </c>
      <c r="G44" s="14" t="s">
        <v>715</v>
      </c>
      <c r="H44">
        <v>2.4000000000000004</v>
      </c>
      <c r="K44">
        <v>3.2</v>
      </c>
      <c r="N44">
        <v>4</v>
      </c>
      <c r="Q44">
        <v>4.8000000000000007</v>
      </c>
      <c r="T44">
        <v>5.6000000000000005</v>
      </c>
      <c r="W44">
        <v>6.4</v>
      </c>
      <c r="Z44">
        <v>7.2</v>
      </c>
      <c r="AC44">
        <v>8</v>
      </c>
      <c r="AF44">
        <v>9.6000000000000014</v>
      </c>
      <c r="AI44">
        <v>9.6000000000000014</v>
      </c>
      <c r="AL44">
        <v>11.200000000000001</v>
      </c>
      <c r="AO44">
        <v>11.200000000000001</v>
      </c>
      <c r="AR44">
        <v>12.8</v>
      </c>
      <c r="AU44">
        <v>14.4</v>
      </c>
      <c r="AX44">
        <v>14.4</v>
      </c>
      <c r="BA44">
        <v>16</v>
      </c>
      <c r="BD44">
        <v>16</v>
      </c>
      <c r="BG44" t="str">
        <f t="shared" si="1"/>
        <v xml:space="preserve">INSERT INTO SC_SystemeProduits(RefDimension,NomSysteme,typePresta,ligne,Quantite,formule,cte1,DateModif) values (1,'TCFH','MOC',72,null,'0.4*CTE1','SURFACE',now());
</v>
      </c>
      <c r="BJ44" t="str">
        <f t="shared" si="2"/>
        <v xml:space="preserve">INSERT INTO SC_SystemeProduits(RefDimension,NomSysteme,typePresta,ligne,Quantite,formule,cte1,DateModif) values (2,'TCFH','MOC',72,2.4,null,null,now());
</v>
      </c>
      <c r="BM44" t="str">
        <f t="shared" si="3"/>
        <v xml:space="preserve">INSERT INTO SC_SystemeProduits(RefDimension,NomSysteme,typePresta,ligne,Quantite,formule,cte1,DateModif) values (3,'TCFH','MOC',72,3.2,null,null,now());
</v>
      </c>
      <c r="BP44" t="str">
        <f t="shared" si="4"/>
        <v xml:space="preserve">INSERT INTO SC_SystemeProduits(RefDimension,NomSysteme,typePresta,ligne,Quantite,formule,cte1,DateModif) values (4,'TCFH','MOC',72,4,null,null,now());
</v>
      </c>
      <c r="BS44" t="str">
        <f t="shared" si="5"/>
        <v xml:space="preserve">INSERT INTO SC_SystemeProduits(RefDimension,NomSysteme,typePresta,ligne,Quantite,formule,cte1,DateModif) values (5,'TCFH','MOC',72,4.8,null,null,now());
</v>
      </c>
      <c r="BV44" t="str">
        <f t="shared" si="6"/>
        <v xml:space="preserve">INSERT INTO SC_SystemeProduits(RefDimension,NomSysteme,typePresta,ligne,Quantite,formule,cte1,DateModif) values (6,'TCFH','MOC',72,5.6,null,null,now());
</v>
      </c>
      <c r="BY44" t="str">
        <f t="shared" si="7"/>
        <v xml:space="preserve">INSERT INTO SC_SystemeProduits(RefDimension,NomSysteme,typePresta,ligne,Quantite,formule,cte1,DateModif) values (7,'TCFH','MOC',72,6.4,null,null,now());
</v>
      </c>
      <c r="CB44" t="str">
        <f t="shared" si="8"/>
        <v xml:space="preserve">INSERT INTO SC_SystemeProduits(RefDimension,NomSysteme,typePresta,ligne,Quantite,formule,cte1,DateModif) values (8,'TCFH','MOC',72,7.2,null,null,now());
</v>
      </c>
      <c r="CE44" t="str">
        <f t="shared" si="9"/>
        <v xml:space="preserve">INSERT INTO SC_SystemeProduits(RefDimension,NomSysteme,typePresta,ligne,Quantite,formule,cte1,DateModif) values (9,'TCFH','MOC',72,8,null,null,now());
</v>
      </c>
      <c r="CH44" t="str">
        <f t="shared" si="10"/>
        <v xml:space="preserve">INSERT INTO SC_SystemeProduits(RefDimension,NomSysteme,typePresta,ligne,Quantite,formule,cte1,DateModif) values (10,'TCFH','MOC',72,9.6,null,null,now());
</v>
      </c>
      <c r="CK44" t="str">
        <f t="shared" si="11"/>
        <v xml:space="preserve">INSERT INTO SC_SystemeProduits(RefDimension,NomSysteme,typePresta,ligne,Quantite,formule,cte1,DateModif) values (11,'TCFH','MOC',72,9.6,null,null,now());
</v>
      </c>
      <c r="CN44" t="str">
        <f t="shared" si="12"/>
        <v xml:space="preserve">INSERT INTO SC_SystemeProduits(RefDimension,NomSysteme,typePresta,ligne,Quantite,formule,cte1,DateModif) values (12,'TCFH','MOC',72,11.2,null,null,now());
</v>
      </c>
      <c r="CQ44" t="str">
        <f t="shared" si="13"/>
        <v xml:space="preserve">INSERT INTO SC_SystemeProduits(RefDimension,NomSysteme,typePresta,ligne,Quantite,formule,cte1,DateModif) values (13,'TCFH','MOC',72,11.2,null,null,now());
</v>
      </c>
      <c r="CT44" t="str">
        <f t="shared" si="14"/>
        <v xml:space="preserve">INSERT INTO SC_SystemeProduits(RefDimension,NomSysteme,typePresta,ligne,Quantite,formule,cte1,DateModif) values (14,'TCFH','MOC',72,12.8,null,null,now());
</v>
      </c>
      <c r="CW44" t="str">
        <f t="shared" si="15"/>
        <v xml:space="preserve">INSERT INTO SC_SystemeProduits(RefDimension,NomSysteme,typePresta,ligne,Quantite,formule,cte1,DateModif) values (15,'TCFH','MOC',72,14.4,null,null,now());
</v>
      </c>
      <c r="CZ44" t="str">
        <f t="shared" si="16"/>
        <v xml:space="preserve">INSERT INTO SC_SystemeProduits(RefDimension,NomSysteme,typePresta,ligne,Quantite,formule,cte1,DateModif) values (16,'TCFH','MOC',72,14.4,null,null,now());
</v>
      </c>
      <c r="DC44" t="str">
        <f t="shared" si="17"/>
        <v xml:space="preserve">INSERT INTO SC_SystemeProduits(RefDimension,NomSysteme,typePresta,ligne,Quantite,formule,cte1,DateModif) values (17,'TCFH','MOC',72,16,null,null,now());
</v>
      </c>
      <c r="DF44" t="str">
        <f t="shared" si="18"/>
        <v xml:space="preserve">INSERT INTO SC_SystemeProduits(RefDimension,NomSysteme,typePresta,ligne,Quantite,formule,cte1,DateModif) values (18,'TCFH','MOC',72,16,null,null,now());
</v>
      </c>
    </row>
    <row r="45" spans="1:110" x14ac:dyDescent="0.25">
      <c r="A45" s="67">
        <f>IF(B45="MATIERE",VLOOKUP($C45,MATIERE!$B$2:$K$601,10,0),IF(B45="MOA",VLOOKUP($C45,ATELIER!$B$2:$K$291,10,0),IF(B45="MOC",VLOOKUP($C45,CHANTIER!$B$2:$K$291,10,0),IF(B45="MP",VLOOKUP($C45,MINIPELLE!$B$2:$K$291,10,0),""))))</f>
        <v>74</v>
      </c>
      <c r="B45" t="s">
        <v>299</v>
      </c>
      <c r="C45" t="s">
        <v>200</v>
      </c>
      <c r="D45" t="s">
        <v>20</v>
      </c>
      <c r="E45">
        <f>[5]TCFH!E45</f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(1,'TCFH','MOC',74,1,null,null,now());
</v>
      </c>
      <c r="BJ45" t="str">
        <f t="shared" si="2"/>
        <v xml:space="preserve">INSERT INTO SC_SystemeProduits(RefDimension,NomSysteme,typePresta,ligne,Quantite,formule,cte1,DateModif) values (2,'TCFH','MOC',74,1,null,null,now());
</v>
      </c>
      <c r="BM45" t="str">
        <f t="shared" si="3"/>
        <v xml:space="preserve">INSERT INTO SC_SystemeProduits(RefDimension,NomSysteme,typePresta,ligne,Quantite,formule,cte1,DateModif) values (3,'TCFH','MOC',74,1,null,null,now());
</v>
      </c>
      <c r="BP45" t="str">
        <f t="shared" si="4"/>
        <v xml:space="preserve">INSERT INTO SC_SystemeProduits(RefDimension,NomSysteme,typePresta,ligne,Quantite,formule,cte1,DateModif) values (4,'TCFH','MOC',74,1,null,null,now());
</v>
      </c>
      <c r="BS45" t="str">
        <f t="shared" si="5"/>
        <v xml:space="preserve">INSERT INTO SC_SystemeProduits(RefDimension,NomSysteme,typePresta,ligne,Quantite,formule,cte1,DateModif) values (5,'TCFH','MOC',74,1,null,null,now());
</v>
      </c>
      <c r="BV45" t="str">
        <f t="shared" si="6"/>
        <v xml:space="preserve">INSERT INTO SC_SystemeProduits(RefDimension,NomSysteme,typePresta,ligne,Quantite,formule,cte1,DateModif) values (6,'TCFH','MOC',74,1,null,null,now());
</v>
      </c>
      <c r="BY45" t="str">
        <f t="shared" si="7"/>
        <v xml:space="preserve">INSERT INTO SC_SystemeProduits(RefDimension,NomSysteme,typePresta,ligne,Quantite,formule,cte1,DateModif) values (7,'TCFH','MOC',74,1,null,null,now());
</v>
      </c>
      <c r="CB45" t="str">
        <f t="shared" si="8"/>
        <v xml:space="preserve">INSERT INTO SC_SystemeProduits(RefDimension,NomSysteme,typePresta,ligne,Quantite,formule,cte1,DateModif) values (8,'TCFH','MOC',74,1,null,null,now());
</v>
      </c>
      <c r="CE45" t="str">
        <f t="shared" si="9"/>
        <v xml:space="preserve">INSERT INTO SC_SystemeProduits(RefDimension,NomSysteme,typePresta,ligne,Quantite,formule,cte1,DateModif) values (9,'TCFH','MOC',74,1,null,null,now());
</v>
      </c>
      <c r="CH45" t="str">
        <f t="shared" si="10"/>
        <v xml:space="preserve">INSERT INTO SC_SystemeProduits(RefDimension,NomSysteme,typePresta,ligne,Quantite,formule,cte1,DateModif) values (10,'TCFH','MOC',74,1,null,null,now());
</v>
      </c>
      <c r="CK45" t="str">
        <f t="shared" si="11"/>
        <v xml:space="preserve">INSERT INTO SC_SystemeProduits(RefDimension,NomSysteme,typePresta,ligne,Quantite,formule,cte1,DateModif) values (11,'TCFH','MOC',74,1,null,null,now());
</v>
      </c>
      <c r="CN45" t="str">
        <f t="shared" si="12"/>
        <v xml:space="preserve">INSERT INTO SC_SystemeProduits(RefDimension,NomSysteme,typePresta,ligne,Quantite,formule,cte1,DateModif) values (12,'TCFH','MOC',74,1,null,null,now());
</v>
      </c>
      <c r="CQ45" t="str">
        <f t="shared" si="13"/>
        <v xml:space="preserve">INSERT INTO SC_SystemeProduits(RefDimension,NomSysteme,typePresta,ligne,Quantite,formule,cte1,DateModif) values (13,'TCFH','MOC',74,1,null,null,now());
</v>
      </c>
      <c r="CT45" t="str">
        <f t="shared" si="14"/>
        <v xml:space="preserve">INSERT INTO SC_SystemeProduits(RefDimension,NomSysteme,typePresta,ligne,Quantite,formule,cte1,DateModif) values (14,'TCFH','MOC',74,1,null,null,now());
</v>
      </c>
      <c r="CW45" t="str">
        <f t="shared" si="15"/>
        <v xml:space="preserve">INSERT INTO SC_SystemeProduits(RefDimension,NomSysteme,typePresta,ligne,Quantite,formule,cte1,DateModif) values (15,'TCFH','MOC',74,1,null,null,now());
</v>
      </c>
      <c r="CZ45" t="str">
        <f t="shared" si="16"/>
        <v xml:space="preserve">INSERT INTO SC_SystemeProduits(RefDimension,NomSysteme,typePresta,ligne,Quantite,formule,cte1,DateModif) values (16,'TCFH','MOC',74,1,null,null,now());
</v>
      </c>
      <c r="DC45" t="str">
        <f t="shared" si="17"/>
        <v xml:space="preserve">INSERT INTO SC_SystemeProduits(RefDimension,NomSysteme,typePresta,ligne,Quantite,formule,cte1,DateModif) values (17,'TCFH','MOC',74,1,null,null,now());
</v>
      </c>
      <c r="DF45" t="str">
        <f t="shared" si="18"/>
        <v xml:space="preserve">INSERT INTO SC_SystemeProduits(RefDimension,NomSysteme,typePresta,ligne,Quantite,formule,cte1,DateModif) values (18,'TCFH','MOC',74,1,null,null,now());
</v>
      </c>
    </row>
    <row r="46" spans="1:110" x14ac:dyDescent="0.25">
      <c r="A46" s="67">
        <f>IF(B46="MATIERE",VLOOKUP($C46,MATIERE!$B$2:$K$601,10,0),IF(B46="MOA",VLOOKUP($C46,ATELIER!$B$2:$K$291,10,0),IF(B46="MOC",VLOOKUP($C46,CHANTIER!$B$2:$K$291,10,0),IF(B46="MP",VLOOKUP($C46,MINIPELLE!$B$2:$K$291,10,0),""))))</f>
        <v>68</v>
      </c>
      <c r="B46" t="s">
        <v>299</v>
      </c>
      <c r="C46" t="s">
        <v>190</v>
      </c>
      <c r="D46" t="s">
        <v>105</v>
      </c>
      <c r="E46">
        <f>[5]TCFH!E46</f>
        <v>4</v>
      </c>
      <c r="F46" s="14" t="s">
        <v>689</v>
      </c>
      <c r="G46" s="14" t="s">
        <v>715</v>
      </c>
      <c r="H46">
        <v>6</v>
      </c>
      <c r="K46">
        <v>8</v>
      </c>
      <c r="N46">
        <v>10</v>
      </c>
      <c r="Q46">
        <v>12</v>
      </c>
      <c r="T46">
        <v>14</v>
      </c>
      <c r="W46">
        <v>16</v>
      </c>
      <c r="Z46">
        <v>18</v>
      </c>
      <c r="AC46">
        <v>20</v>
      </c>
      <c r="AF46">
        <v>24</v>
      </c>
      <c r="AI46">
        <v>24</v>
      </c>
      <c r="AL46">
        <v>28</v>
      </c>
      <c r="AO46">
        <v>28</v>
      </c>
      <c r="AR46">
        <v>32</v>
      </c>
      <c r="AU46">
        <v>36</v>
      </c>
      <c r="AX46">
        <v>36</v>
      </c>
      <c r="BA46">
        <v>40</v>
      </c>
      <c r="BD46">
        <v>40</v>
      </c>
      <c r="BG46" t="str">
        <f t="shared" si="1"/>
        <v xml:space="preserve">INSERT INTO SC_SystemeProduits(RefDimension,NomSysteme,typePresta,ligne,Quantite,formule,cte1,DateModif) values (1,'TCFH','MOC',68,null,'1*CTE1','SURFACE',now());
</v>
      </c>
      <c r="BJ46" t="str">
        <f t="shared" si="2"/>
        <v xml:space="preserve">INSERT INTO SC_SystemeProduits(RefDimension,NomSysteme,typePresta,ligne,Quantite,formule,cte1,DateModif) values (2,'TCFH','MOC',68,6,null,null,now());
</v>
      </c>
      <c r="BM46" t="str">
        <f t="shared" si="3"/>
        <v xml:space="preserve">INSERT INTO SC_SystemeProduits(RefDimension,NomSysteme,typePresta,ligne,Quantite,formule,cte1,DateModif) values (3,'TCFH','MOC',68,8,null,null,now());
</v>
      </c>
      <c r="BP46" t="str">
        <f t="shared" si="4"/>
        <v xml:space="preserve">INSERT INTO SC_SystemeProduits(RefDimension,NomSysteme,typePresta,ligne,Quantite,formule,cte1,DateModif) values (4,'TCFH','MOC',68,10,null,null,now());
</v>
      </c>
      <c r="BS46" t="str">
        <f t="shared" si="5"/>
        <v xml:space="preserve">INSERT INTO SC_SystemeProduits(RefDimension,NomSysteme,typePresta,ligne,Quantite,formule,cte1,DateModif) values (5,'TCFH','MOC',68,12,null,null,now());
</v>
      </c>
      <c r="BV46" t="str">
        <f t="shared" si="6"/>
        <v xml:space="preserve">INSERT INTO SC_SystemeProduits(RefDimension,NomSysteme,typePresta,ligne,Quantite,formule,cte1,DateModif) values (6,'TCFH','MOC',68,14,null,null,now());
</v>
      </c>
      <c r="BY46" t="str">
        <f t="shared" si="7"/>
        <v xml:space="preserve">INSERT INTO SC_SystemeProduits(RefDimension,NomSysteme,typePresta,ligne,Quantite,formule,cte1,DateModif) values (7,'TCFH','MOC',68,16,null,null,now());
</v>
      </c>
      <c r="CB46" t="str">
        <f t="shared" si="8"/>
        <v xml:space="preserve">INSERT INTO SC_SystemeProduits(RefDimension,NomSysteme,typePresta,ligne,Quantite,formule,cte1,DateModif) values (8,'TCFH','MOC',68,18,null,null,now());
</v>
      </c>
      <c r="CE46" t="str">
        <f t="shared" si="9"/>
        <v xml:space="preserve">INSERT INTO SC_SystemeProduits(RefDimension,NomSysteme,typePresta,ligne,Quantite,formule,cte1,DateModif) values (9,'TCFH','MOC',68,20,null,null,now());
</v>
      </c>
      <c r="CH46" t="str">
        <f t="shared" si="10"/>
        <v xml:space="preserve">INSERT INTO SC_SystemeProduits(RefDimension,NomSysteme,typePresta,ligne,Quantite,formule,cte1,DateModif) values (10,'TCFH','MOC',68,24,null,null,now());
</v>
      </c>
      <c r="CK46" t="str">
        <f t="shared" si="11"/>
        <v xml:space="preserve">INSERT INTO SC_SystemeProduits(RefDimension,NomSysteme,typePresta,ligne,Quantite,formule,cte1,DateModif) values (11,'TCFH','MOC',68,24,null,null,now());
</v>
      </c>
      <c r="CN46" t="str">
        <f t="shared" si="12"/>
        <v xml:space="preserve">INSERT INTO SC_SystemeProduits(RefDimension,NomSysteme,typePresta,ligne,Quantite,formule,cte1,DateModif) values (12,'TCFH','MOC',68,28,null,null,now());
</v>
      </c>
      <c r="CQ46" t="str">
        <f t="shared" si="13"/>
        <v xml:space="preserve">INSERT INTO SC_SystemeProduits(RefDimension,NomSysteme,typePresta,ligne,Quantite,formule,cte1,DateModif) values (13,'TCFH','MOC',68,28,null,null,now());
</v>
      </c>
      <c r="CT46" t="str">
        <f t="shared" si="14"/>
        <v xml:space="preserve">INSERT INTO SC_SystemeProduits(RefDimension,NomSysteme,typePresta,ligne,Quantite,formule,cte1,DateModif) values (14,'TCFH','MOC',68,32,null,null,now());
</v>
      </c>
      <c r="CW46" t="str">
        <f t="shared" si="15"/>
        <v xml:space="preserve">INSERT INTO SC_SystemeProduits(RefDimension,NomSysteme,typePresta,ligne,Quantite,formule,cte1,DateModif) values (15,'TCFH','MOC',68,36,null,null,now());
</v>
      </c>
      <c r="CZ46" t="str">
        <f t="shared" si="16"/>
        <v xml:space="preserve">INSERT INTO SC_SystemeProduits(RefDimension,NomSysteme,typePresta,ligne,Quantite,formule,cte1,DateModif) values (16,'TCFH','MOC',68,36,null,null,now());
</v>
      </c>
      <c r="DC46" t="str">
        <f t="shared" si="17"/>
        <v xml:space="preserve">INSERT INTO SC_SystemeProduits(RefDimension,NomSysteme,typePresta,ligne,Quantite,formule,cte1,DateModif) values (17,'TCFH','MOC',68,40,null,null,now());
</v>
      </c>
      <c r="DF46" t="str">
        <f t="shared" si="18"/>
        <v xml:space="preserve">INSERT INTO SC_SystemeProduits(RefDimension,NomSysteme,typePresta,ligne,Quantite,formule,cte1,DateModif) values (18,'TCFH','MOC',68,40,null,null,now());
</v>
      </c>
    </row>
    <row r="47" spans="1:110" x14ac:dyDescent="0.25">
      <c r="A47" s="67">
        <f>IF(B47="MATIERE",VLOOKUP($C47,MATIERE!$B$2:$K$601,10,0),IF(B47="MOA",VLOOKUP($C47,ATELIER!$B$2:$K$291,10,0),IF(B47="MOC",VLOOKUP($C47,CHANTIER!$B$2:$K$291,10,0),IF(B47="MP",VLOOKUP($C47,MINIPELLE!$B$2:$K$291,10,0),""))))</f>
        <v>67</v>
      </c>
      <c r="B47" t="s">
        <v>299</v>
      </c>
      <c r="C47" t="s">
        <v>188</v>
      </c>
      <c r="D47" t="s">
        <v>105</v>
      </c>
      <c r="E47">
        <f>[5]TCFH!E47</f>
        <v>4</v>
      </c>
      <c r="F47" s="14" t="s">
        <v>689</v>
      </c>
      <c r="G47" s="14" t="s">
        <v>715</v>
      </c>
      <c r="H47">
        <v>6</v>
      </c>
      <c r="K47">
        <v>8</v>
      </c>
      <c r="N47">
        <v>10</v>
      </c>
      <c r="Q47">
        <v>12</v>
      </c>
      <c r="T47">
        <v>14</v>
      </c>
      <c r="W47">
        <v>16</v>
      </c>
      <c r="Z47">
        <v>18</v>
      </c>
      <c r="AC47">
        <v>20</v>
      </c>
      <c r="AF47">
        <v>24</v>
      </c>
      <c r="AI47">
        <v>24</v>
      </c>
      <c r="AL47">
        <v>28</v>
      </c>
      <c r="AO47">
        <v>28</v>
      </c>
      <c r="AR47">
        <v>32</v>
      </c>
      <c r="AU47">
        <v>36</v>
      </c>
      <c r="AX47">
        <v>36</v>
      </c>
      <c r="BA47">
        <v>40</v>
      </c>
      <c r="BD47">
        <v>40</v>
      </c>
      <c r="BG47" t="str">
        <f t="shared" si="1"/>
        <v xml:space="preserve">INSERT INTO SC_SystemeProduits(RefDimension,NomSysteme,typePresta,ligne,Quantite,formule,cte1,DateModif) values (1,'TCFH','MOC',67,null,'1*CTE1','SURFACE',now());
</v>
      </c>
      <c r="BJ47" t="str">
        <f t="shared" si="2"/>
        <v xml:space="preserve">INSERT INTO SC_SystemeProduits(RefDimension,NomSysteme,typePresta,ligne,Quantite,formule,cte1,DateModif) values (2,'TCFH','MOC',67,6,null,null,now());
</v>
      </c>
      <c r="BM47" t="str">
        <f t="shared" si="3"/>
        <v xml:space="preserve">INSERT INTO SC_SystemeProduits(RefDimension,NomSysteme,typePresta,ligne,Quantite,formule,cte1,DateModif) values (3,'TCFH','MOC',67,8,null,null,now());
</v>
      </c>
      <c r="BP47" t="str">
        <f t="shared" si="4"/>
        <v xml:space="preserve">INSERT INTO SC_SystemeProduits(RefDimension,NomSysteme,typePresta,ligne,Quantite,formule,cte1,DateModif) values (4,'TCFH','MOC',67,10,null,null,now());
</v>
      </c>
      <c r="BS47" t="str">
        <f t="shared" si="5"/>
        <v xml:space="preserve">INSERT INTO SC_SystemeProduits(RefDimension,NomSysteme,typePresta,ligne,Quantite,formule,cte1,DateModif) values (5,'TCFH','MOC',67,12,null,null,now());
</v>
      </c>
      <c r="BV47" t="str">
        <f t="shared" si="6"/>
        <v xml:space="preserve">INSERT INTO SC_SystemeProduits(RefDimension,NomSysteme,typePresta,ligne,Quantite,formule,cte1,DateModif) values (6,'TCFH','MOC',67,14,null,null,now());
</v>
      </c>
      <c r="BY47" t="str">
        <f t="shared" si="7"/>
        <v xml:space="preserve">INSERT INTO SC_SystemeProduits(RefDimension,NomSysteme,typePresta,ligne,Quantite,formule,cte1,DateModif) values (7,'TCFH','MOC',67,16,null,null,now());
</v>
      </c>
      <c r="CB47" t="str">
        <f t="shared" si="8"/>
        <v xml:space="preserve">INSERT INTO SC_SystemeProduits(RefDimension,NomSysteme,typePresta,ligne,Quantite,formule,cte1,DateModif) values (8,'TCFH','MOC',67,18,null,null,now());
</v>
      </c>
      <c r="CE47" t="str">
        <f t="shared" si="9"/>
        <v xml:space="preserve">INSERT INTO SC_SystemeProduits(RefDimension,NomSysteme,typePresta,ligne,Quantite,formule,cte1,DateModif) values (9,'TCFH','MOC',67,20,null,null,now());
</v>
      </c>
      <c r="CH47" t="str">
        <f t="shared" si="10"/>
        <v xml:space="preserve">INSERT INTO SC_SystemeProduits(RefDimension,NomSysteme,typePresta,ligne,Quantite,formule,cte1,DateModif) values (10,'TCFH','MOC',67,24,null,null,now());
</v>
      </c>
      <c r="CK47" t="str">
        <f t="shared" si="11"/>
        <v xml:space="preserve">INSERT INTO SC_SystemeProduits(RefDimension,NomSysteme,typePresta,ligne,Quantite,formule,cte1,DateModif) values (11,'TCFH','MOC',67,24,null,null,now());
</v>
      </c>
      <c r="CN47" t="str">
        <f t="shared" si="12"/>
        <v xml:space="preserve">INSERT INTO SC_SystemeProduits(RefDimension,NomSysteme,typePresta,ligne,Quantite,formule,cte1,DateModif) values (12,'TCFH','MOC',67,28,null,null,now());
</v>
      </c>
      <c r="CQ47" t="str">
        <f t="shared" si="13"/>
        <v xml:space="preserve">INSERT INTO SC_SystemeProduits(RefDimension,NomSysteme,typePresta,ligne,Quantite,formule,cte1,DateModif) values (13,'TCFH','MOC',67,28,null,null,now());
</v>
      </c>
      <c r="CT47" t="str">
        <f t="shared" si="14"/>
        <v xml:space="preserve">INSERT INTO SC_SystemeProduits(RefDimension,NomSysteme,typePresta,ligne,Quantite,formule,cte1,DateModif) values (14,'TCFH','MOC',67,32,null,null,now());
</v>
      </c>
      <c r="CW47" t="str">
        <f t="shared" si="15"/>
        <v xml:space="preserve">INSERT INTO SC_SystemeProduits(RefDimension,NomSysteme,typePresta,ligne,Quantite,formule,cte1,DateModif) values (15,'TCFH','MOC',67,36,null,null,now());
</v>
      </c>
      <c r="CZ47" t="str">
        <f t="shared" si="16"/>
        <v xml:space="preserve">INSERT INTO SC_SystemeProduits(RefDimension,NomSysteme,typePresta,ligne,Quantite,formule,cte1,DateModif) values (16,'TCFH','MOC',67,36,null,null,now());
</v>
      </c>
      <c r="DC47" t="str">
        <f t="shared" si="17"/>
        <v xml:space="preserve">INSERT INTO SC_SystemeProduits(RefDimension,NomSysteme,typePresta,ligne,Quantite,formule,cte1,DateModif) values (17,'TCFH','MOC',67,40,null,null,now());
</v>
      </c>
      <c r="DF47" t="str">
        <f t="shared" si="18"/>
        <v xml:space="preserve">INSERT INTO SC_SystemeProduits(RefDimension,NomSysteme,typePresta,ligne,Quantite,formule,cte1,DateModif) values (18,'TCFH','MOC',67,40,null,null,now());
</v>
      </c>
    </row>
    <row r="48" spans="1:110" x14ac:dyDescent="0.25">
      <c r="A48" s="67">
        <f>IF(B48="MATIERE",VLOOKUP($C48,MATIERE!$B$2:$K$601,10,0),IF(B48="MOA",VLOOKUP($C48,ATELIER!$B$2:$K$291,10,0),IF(B48="MOC",VLOOKUP($C48,CHANTIER!$B$2:$K$291,10,0),IF(B48="MP",VLOOKUP($C48,MINIPELLE!$B$2:$K$291,10,0),""))))</f>
        <v>62</v>
      </c>
      <c r="B48" t="s">
        <v>299</v>
      </c>
      <c r="C48" t="s">
        <v>180</v>
      </c>
      <c r="D48" t="s">
        <v>8</v>
      </c>
      <c r="E48">
        <f>[5]TCFH!E48</f>
        <v>24</v>
      </c>
      <c r="F48" s="14" t="s">
        <v>714</v>
      </c>
      <c r="G48" s="14" t="s">
        <v>715</v>
      </c>
      <c r="H48">
        <v>36</v>
      </c>
      <c r="K48">
        <v>48</v>
      </c>
      <c r="N48">
        <v>60</v>
      </c>
      <c r="Q48">
        <v>72</v>
      </c>
      <c r="T48">
        <v>84</v>
      </c>
      <c r="W48">
        <v>96</v>
      </c>
      <c r="Z48">
        <v>108</v>
      </c>
      <c r="AC48">
        <v>120</v>
      </c>
      <c r="AF48">
        <v>144</v>
      </c>
      <c r="AI48">
        <v>144</v>
      </c>
      <c r="AL48">
        <v>168</v>
      </c>
      <c r="AO48">
        <v>168</v>
      </c>
      <c r="AR48">
        <v>192</v>
      </c>
      <c r="AU48">
        <v>216</v>
      </c>
      <c r="AX48">
        <v>216</v>
      </c>
      <c r="BA48">
        <v>240</v>
      </c>
      <c r="BD48">
        <v>240</v>
      </c>
      <c r="BG48" t="str">
        <f t="shared" si="1"/>
        <v xml:space="preserve">INSERT INTO SC_SystemeProduits(RefDimension,NomSysteme,typePresta,ligne,Quantite,formule,cte1,DateModif) values (1,'TCFH','MOC',62,null,'6*CTE1','SURFACE',now());
</v>
      </c>
      <c r="BJ48" t="str">
        <f t="shared" si="2"/>
        <v xml:space="preserve">INSERT INTO SC_SystemeProduits(RefDimension,NomSysteme,typePresta,ligne,Quantite,formule,cte1,DateModif) values (2,'TCFH','MOC',62,36,null,null,now());
</v>
      </c>
      <c r="BM48" t="str">
        <f t="shared" si="3"/>
        <v xml:space="preserve">INSERT INTO SC_SystemeProduits(RefDimension,NomSysteme,typePresta,ligne,Quantite,formule,cte1,DateModif) values (3,'TCFH','MOC',62,48,null,null,now());
</v>
      </c>
      <c r="BP48" t="str">
        <f t="shared" si="4"/>
        <v xml:space="preserve">INSERT INTO SC_SystemeProduits(RefDimension,NomSysteme,typePresta,ligne,Quantite,formule,cte1,DateModif) values (4,'TCFH','MOC',62,60,null,null,now());
</v>
      </c>
      <c r="BS48" t="str">
        <f t="shared" si="5"/>
        <v xml:space="preserve">INSERT INTO SC_SystemeProduits(RefDimension,NomSysteme,typePresta,ligne,Quantite,formule,cte1,DateModif) values (5,'TCFH','MOC',62,72,null,null,now());
</v>
      </c>
      <c r="BV48" t="str">
        <f t="shared" si="6"/>
        <v xml:space="preserve">INSERT INTO SC_SystemeProduits(RefDimension,NomSysteme,typePresta,ligne,Quantite,formule,cte1,DateModif) values (6,'TCFH','MOC',62,84,null,null,now());
</v>
      </c>
      <c r="BY48" t="str">
        <f t="shared" si="7"/>
        <v xml:space="preserve">INSERT INTO SC_SystemeProduits(RefDimension,NomSysteme,typePresta,ligne,Quantite,formule,cte1,DateModif) values (7,'TCFH','MOC',62,96,null,null,now());
</v>
      </c>
      <c r="CB48" t="str">
        <f t="shared" si="8"/>
        <v xml:space="preserve">INSERT INTO SC_SystemeProduits(RefDimension,NomSysteme,typePresta,ligne,Quantite,formule,cte1,DateModif) values (8,'TCFH','MOC',62,108,null,null,now());
</v>
      </c>
      <c r="CE48" t="str">
        <f t="shared" si="9"/>
        <v xml:space="preserve">INSERT INTO SC_SystemeProduits(RefDimension,NomSysteme,typePresta,ligne,Quantite,formule,cte1,DateModif) values (9,'TCFH','MOC',62,120,null,null,now());
</v>
      </c>
      <c r="CH48" t="str">
        <f t="shared" si="10"/>
        <v xml:space="preserve">INSERT INTO SC_SystemeProduits(RefDimension,NomSysteme,typePresta,ligne,Quantite,formule,cte1,DateModif) values (10,'TCFH','MOC',62,144,null,null,now());
</v>
      </c>
      <c r="CK48" t="str">
        <f t="shared" si="11"/>
        <v xml:space="preserve">INSERT INTO SC_SystemeProduits(RefDimension,NomSysteme,typePresta,ligne,Quantite,formule,cte1,DateModif) values (11,'TCFH','MOC',62,144,null,null,now());
</v>
      </c>
      <c r="CN48" t="str">
        <f t="shared" si="12"/>
        <v xml:space="preserve">INSERT INTO SC_SystemeProduits(RefDimension,NomSysteme,typePresta,ligne,Quantite,formule,cte1,DateModif) values (12,'TCFH','MOC',62,168,null,null,now());
</v>
      </c>
      <c r="CQ48" t="str">
        <f t="shared" si="13"/>
        <v xml:space="preserve">INSERT INTO SC_SystemeProduits(RefDimension,NomSysteme,typePresta,ligne,Quantite,formule,cte1,DateModif) values (13,'TCFH','MOC',62,168,null,null,now());
</v>
      </c>
      <c r="CT48" t="str">
        <f t="shared" si="14"/>
        <v xml:space="preserve">INSERT INTO SC_SystemeProduits(RefDimension,NomSysteme,typePresta,ligne,Quantite,formule,cte1,DateModif) values (14,'TCFH','MOC',62,192,null,null,now());
</v>
      </c>
      <c r="CW48" t="str">
        <f t="shared" si="15"/>
        <v xml:space="preserve">INSERT INTO SC_SystemeProduits(RefDimension,NomSysteme,typePresta,ligne,Quantite,formule,cte1,DateModif) values (15,'TCFH','MOC',62,216,null,null,now());
</v>
      </c>
      <c r="CZ48" t="str">
        <f t="shared" si="16"/>
        <v xml:space="preserve">INSERT INTO SC_SystemeProduits(RefDimension,NomSysteme,typePresta,ligne,Quantite,formule,cte1,DateModif) values (16,'TCFH','MOC',62,216,null,null,now());
</v>
      </c>
      <c r="DC48" t="str">
        <f t="shared" si="17"/>
        <v xml:space="preserve">INSERT INTO SC_SystemeProduits(RefDimension,NomSysteme,typePresta,ligne,Quantite,formule,cte1,DateModif) values (17,'TCFH','MOC',62,240,null,null,now());
</v>
      </c>
      <c r="DF48" t="str">
        <f t="shared" si="18"/>
        <v xml:space="preserve">INSERT INTO SC_SystemeProduits(RefDimension,NomSysteme,typePresta,ligne,Quantite,formule,cte1,DateModif) values (18,'TCFH','MOC',62,240,null,null,now());
</v>
      </c>
    </row>
    <row r="49" spans="1:110" x14ac:dyDescent="0.25">
      <c r="A49" s="67">
        <f>IF(B49="MATIERE",VLOOKUP($C49,MATIERE!$B$2:$K$601,10,0),IF(B49="MOA",VLOOKUP($C49,ATELIER!$B$2:$K$291,10,0),IF(B49="MOC",VLOOKUP($C49,CHANTIER!$B$2:$K$291,10,0),IF(B49="MP",VLOOKUP($C49,MINIPELLE!$B$2:$K$291,10,0),""))))</f>
        <v>66</v>
      </c>
      <c r="B49" t="s">
        <v>299</v>
      </c>
      <c r="C49" t="s">
        <v>186</v>
      </c>
      <c r="D49" t="s">
        <v>42</v>
      </c>
      <c r="E49">
        <f>[5]TCFH!E49</f>
        <v>1.25</v>
      </c>
      <c r="F49" s="14" t="s">
        <v>689</v>
      </c>
      <c r="G49" s="14" t="s">
        <v>674</v>
      </c>
      <c r="H49">
        <v>1.5</v>
      </c>
      <c r="K49">
        <v>2</v>
      </c>
      <c r="N49">
        <v>2</v>
      </c>
      <c r="Q49">
        <v>2</v>
      </c>
      <c r="T49">
        <v>2</v>
      </c>
      <c r="W49">
        <v>2</v>
      </c>
      <c r="Z49">
        <v>2.5</v>
      </c>
      <c r="AC49">
        <v>2.5</v>
      </c>
      <c r="AF49">
        <v>2.5</v>
      </c>
      <c r="AI49">
        <v>2.5</v>
      </c>
      <c r="AL49">
        <v>2.8</v>
      </c>
      <c r="AO49">
        <v>2.8</v>
      </c>
      <c r="AR49">
        <v>3</v>
      </c>
      <c r="AU49">
        <v>3</v>
      </c>
      <c r="AX49">
        <v>3</v>
      </c>
      <c r="BA49">
        <v>3.2</v>
      </c>
      <c r="BD49">
        <v>3.2</v>
      </c>
      <c r="BG49" t="str">
        <f t="shared" si="1"/>
        <v xml:space="preserve">INSERT INTO SC_SystemeProduits(RefDimension,NomSysteme,typePresta,ligne,Quantite,formule,cte1,DateModif) values (1,'TCFH','MOC',66,null,'1*CTE1','LARGEUR',now());
</v>
      </c>
      <c r="BJ49" t="str">
        <f t="shared" si="2"/>
        <v xml:space="preserve">INSERT INTO SC_SystemeProduits(RefDimension,NomSysteme,typePresta,ligne,Quantite,formule,cte1,DateModif) values (2,'TCFH','MOC',66,1.5,null,null,now());
</v>
      </c>
      <c r="BM49" t="str">
        <f t="shared" si="3"/>
        <v xml:space="preserve">INSERT INTO SC_SystemeProduits(RefDimension,NomSysteme,typePresta,ligne,Quantite,formule,cte1,DateModif) values (3,'TCFH','MOC',66,2,null,null,now());
</v>
      </c>
      <c r="BP49" t="str">
        <f t="shared" si="4"/>
        <v xml:space="preserve">INSERT INTO SC_SystemeProduits(RefDimension,NomSysteme,typePresta,ligne,Quantite,formule,cte1,DateModif) values (4,'TCFH','MOC',66,2,null,null,now());
</v>
      </c>
      <c r="BS49" t="str">
        <f t="shared" si="5"/>
        <v xml:space="preserve">INSERT INTO SC_SystemeProduits(RefDimension,NomSysteme,typePresta,ligne,Quantite,formule,cte1,DateModif) values (5,'TCFH','MOC',66,2,null,null,now());
</v>
      </c>
      <c r="BV49" t="str">
        <f t="shared" si="6"/>
        <v xml:space="preserve">INSERT INTO SC_SystemeProduits(RefDimension,NomSysteme,typePresta,ligne,Quantite,formule,cte1,DateModif) values (6,'TCFH','MOC',66,2,null,null,now());
</v>
      </c>
      <c r="BY49" t="str">
        <f t="shared" si="7"/>
        <v xml:space="preserve">INSERT INTO SC_SystemeProduits(RefDimension,NomSysteme,typePresta,ligne,Quantite,formule,cte1,DateModif) values (7,'TCFH','MOC',66,2,null,null,now());
</v>
      </c>
      <c r="CB49" t="str">
        <f t="shared" si="8"/>
        <v xml:space="preserve">INSERT INTO SC_SystemeProduits(RefDimension,NomSysteme,typePresta,ligne,Quantite,formule,cte1,DateModif) values (8,'TCFH','MOC',66,2.5,null,null,now());
</v>
      </c>
      <c r="CE49" t="str">
        <f t="shared" si="9"/>
        <v xml:space="preserve">INSERT INTO SC_SystemeProduits(RefDimension,NomSysteme,typePresta,ligne,Quantite,formule,cte1,DateModif) values (9,'TCFH','MOC',66,2.5,null,null,now());
</v>
      </c>
      <c r="CH49" t="str">
        <f t="shared" si="10"/>
        <v xml:space="preserve">INSERT INTO SC_SystemeProduits(RefDimension,NomSysteme,typePresta,ligne,Quantite,formule,cte1,DateModif) values (10,'TCFH','MOC',66,2.5,null,null,now());
</v>
      </c>
      <c r="CK49" t="str">
        <f t="shared" si="11"/>
        <v xml:space="preserve">INSERT INTO SC_SystemeProduits(RefDimension,NomSysteme,typePresta,ligne,Quantite,formule,cte1,DateModif) values (11,'TCFH','MOC',66,2.5,null,null,now());
</v>
      </c>
      <c r="CN49" t="str">
        <f t="shared" si="12"/>
        <v xml:space="preserve">INSERT INTO SC_SystemeProduits(RefDimension,NomSysteme,typePresta,ligne,Quantite,formule,cte1,DateModif) values (12,'TCFH','MOC',66,2.8,null,null,now());
</v>
      </c>
      <c r="CQ49" t="str">
        <f t="shared" si="13"/>
        <v xml:space="preserve">INSERT INTO SC_SystemeProduits(RefDimension,NomSysteme,typePresta,ligne,Quantite,formule,cte1,DateModif) values (13,'TCFH','MOC',66,2.8,null,null,now());
</v>
      </c>
      <c r="CT49" t="str">
        <f t="shared" si="14"/>
        <v xml:space="preserve">INSERT INTO SC_SystemeProduits(RefDimension,NomSysteme,typePresta,ligne,Quantite,formule,cte1,DateModif) values (14,'TCFH','MOC',66,3,null,null,now());
</v>
      </c>
      <c r="CW49" t="str">
        <f t="shared" si="15"/>
        <v xml:space="preserve">INSERT INTO SC_SystemeProduits(RefDimension,NomSysteme,typePresta,ligne,Quantite,formule,cte1,DateModif) values (15,'TCFH','MOC',66,3,null,null,now());
</v>
      </c>
      <c r="CZ49" t="str">
        <f t="shared" si="16"/>
        <v xml:space="preserve">INSERT INTO SC_SystemeProduits(RefDimension,NomSysteme,typePresta,ligne,Quantite,formule,cte1,DateModif) values (16,'TCFH','MOC',66,3,null,null,now());
</v>
      </c>
      <c r="DC49" t="str">
        <f t="shared" si="17"/>
        <v xml:space="preserve">INSERT INTO SC_SystemeProduits(RefDimension,NomSysteme,typePresta,ligne,Quantite,formule,cte1,DateModif) values (17,'TCFH','MOC',66,3.2,null,null,now());
</v>
      </c>
      <c r="DF49" t="str">
        <f t="shared" si="18"/>
        <v xml:space="preserve">INSERT INTO SC_SystemeProduits(RefDimension,NomSysteme,typePresta,ligne,Quantite,formule,cte1,DateModif) values (18,'TCFH','MOC',66,3.2,null,null,now());
</v>
      </c>
    </row>
    <row r="50" spans="1:110" x14ac:dyDescent="0.25">
      <c r="A50" s="67">
        <f>IF(B50="MATIERE",VLOOKUP($C50,MATIERE!$B$2:$K$601,10,0),IF(B50="MOA",VLOOKUP($C50,ATELIER!$B$2:$K$291,10,0),IF(B50="MOC",VLOOKUP($C50,CHANTIER!$B$2:$K$291,10,0),IF(B50="MP",VLOOKUP($C50,MINIPELLE!$B$2:$K$291,10,0),""))))</f>
        <v>65</v>
      </c>
      <c r="B50" t="s">
        <v>299</v>
      </c>
      <c r="C50" t="s">
        <v>184</v>
      </c>
      <c r="D50" t="s">
        <v>8</v>
      </c>
      <c r="E50">
        <f>[5]TCFH!E50</f>
        <v>4</v>
      </c>
      <c r="H50">
        <v>4</v>
      </c>
      <c r="K50">
        <v>4</v>
      </c>
      <c r="N50">
        <v>4</v>
      </c>
      <c r="Q50">
        <v>4</v>
      </c>
      <c r="T50">
        <v>4</v>
      </c>
      <c r="W50">
        <v>4</v>
      </c>
      <c r="Z50">
        <v>4</v>
      </c>
      <c r="AC50">
        <v>4</v>
      </c>
      <c r="AF50">
        <v>4</v>
      </c>
      <c r="AI50">
        <v>4</v>
      </c>
      <c r="AL50">
        <v>4</v>
      </c>
      <c r="AO50">
        <v>4</v>
      </c>
      <c r="AR50">
        <v>4</v>
      </c>
      <c r="AU50">
        <v>4</v>
      </c>
      <c r="AX50">
        <v>4</v>
      </c>
      <c r="BA50">
        <v>4</v>
      </c>
      <c r="BD50">
        <v>4</v>
      </c>
      <c r="BG50" t="str">
        <f t="shared" si="1"/>
        <v xml:space="preserve">INSERT INTO SC_SystemeProduits(RefDimension,NomSysteme,typePresta,ligne,Quantite,formule,cte1,DateModif) values (1,'TCFH','MOC',65,4,null,null,now());
</v>
      </c>
      <c r="BJ50" t="str">
        <f t="shared" si="2"/>
        <v xml:space="preserve">INSERT INTO SC_SystemeProduits(RefDimension,NomSysteme,typePresta,ligne,Quantite,formule,cte1,DateModif) values (2,'TCFH','MOC',65,4,null,null,now());
</v>
      </c>
      <c r="BM50" t="str">
        <f t="shared" si="3"/>
        <v xml:space="preserve">INSERT INTO SC_SystemeProduits(RefDimension,NomSysteme,typePresta,ligne,Quantite,formule,cte1,DateModif) values (3,'TCFH','MOC',65,4,null,null,now());
</v>
      </c>
      <c r="BP50" t="str">
        <f t="shared" si="4"/>
        <v xml:space="preserve">INSERT INTO SC_SystemeProduits(RefDimension,NomSysteme,typePresta,ligne,Quantite,formule,cte1,DateModif) values (4,'TCFH','MOC',65,4,null,null,now());
</v>
      </c>
      <c r="BS50" t="str">
        <f t="shared" si="5"/>
        <v xml:space="preserve">INSERT INTO SC_SystemeProduits(RefDimension,NomSysteme,typePresta,ligne,Quantite,formule,cte1,DateModif) values (5,'TCFH','MOC',65,4,null,null,now());
</v>
      </c>
      <c r="BV50" t="str">
        <f t="shared" si="6"/>
        <v xml:space="preserve">INSERT INTO SC_SystemeProduits(RefDimension,NomSysteme,typePresta,ligne,Quantite,formule,cte1,DateModif) values (6,'TCFH','MOC',65,4,null,null,now());
</v>
      </c>
      <c r="BY50" t="str">
        <f t="shared" si="7"/>
        <v xml:space="preserve">INSERT INTO SC_SystemeProduits(RefDimension,NomSysteme,typePresta,ligne,Quantite,formule,cte1,DateModif) values (7,'TCFH','MOC',65,4,null,null,now());
</v>
      </c>
      <c r="CB50" t="str">
        <f t="shared" si="8"/>
        <v xml:space="preserve">INSERT INTO SC_SystemeProduits(RefDimension,NomSysteme,typePresta,ligne,Quantite,formule,cte1,DateModif) values (8,'TCFH','MOC',65,4,null,null,now());
</v>
      </c>
      <c r="CE50" t="str">
        <f t="shared" si="9"/>
        <v xml:space="preserve">INSERT INTO SC_SystemeProduits(RefDimension,NomSysteme,typePresta,ligne,Quantite,formule,cte1,DateModif) values (9,'TCFH','MOC',65,4,null,null,now());
</v>
      </c>
      <c r="CH50" t="str">
        <f t="shared" si="10"/>
        <v xml:space="preserve">INSERT INTO SC_SystemeProduits(RefDimension,NomSysteme,typePresta,ligne,Quantite,formule,cte1,DateModif) values (10,'TCFH','MOC',65,4,null,null,now());
</v>
      </c>
      <c r="CK50" t="str">
        <f t="shared" si="11"/>
        <v xml:space="preserve">INSERT INTO SC_SystemeProduits(RefDimension,NomSysteme,typePresta,ligne,Quantite,formule,cte1,DateModif) values (11,'TCFH','MOC',65,4,null,null,now());
</v>
      </c>
      <c r="CN50" t="str">
        <f t="shared" si="12"/>
        <v xml:space="preserve">INSERT INTO SC_SystemeProduits(RefDimension,NomSysteme,typePresta,ligne,Quantite,formule,cte1,DateModif) values (12,'TCFH','MOC',65,4,null,null,now());
</v>
      </c>
      <c r="CQ50" t="str">
        <f t="shared" si="13"/>
        <v xml:space="preserve">INSERT INTO SC_SystemeProduits(RefDimension,NomSysteme,typePresta,ligne,Quantite,formule,cte1,DateModif) values (13,'TCFH','MOC',65,4,null,null,now());
</v>
      </c>
      <c r="CT50" t="str">
        <f t="shared" si="14"/>
        <v xml:space="preserve">INSERT INTO SC_SystemeProduits(RefDimension,NomSysteme,typePresta,ligne,Quantite,formule,cte1,DateModif) values (14,'TCFH','MOC',65,4,null,null,now());
</v>
      </c>
      <c r="CW50" t="str">
        <f t="shared" si="15"/>
        <v xml:space="preserve">INSERT INTO SC_SystemeProduits(RefDimension,NomSysteme,typePresta,ligne,Quantite,formule,cte1,DateModif) values (15,'TCFH','MOC',65,4,null,null,now());
</v>
      </c>
      <c r="CZ50" t="str">
        <f t="shared" si="16"/>
        <v xml:space="preserve">INSERT INTO SC_SystemeProduits(RefDimension,NomSysteme,typePresta,ligne,Quantite,formule,cte1,DateModif) values (16,'TCFH','MOC',65,4,null,null,now());
</v>
      </c>
      <c r="DC50" t="str">
        <f t="shared" si="17"/>
        <v xml:space="preserve">INSERT INTO SC_SystemeProduits(RefDimension,NomSysteme,typePresta,ligne,Quantite,formule,cte1,DateModif) values (17,'TCFH','MOC',65,4,null,null,now());
</v>
      </c>
      <c r="DF50" t="str">
        <f t="shared" si="18"/>
        <v xml:space="preserve">INSERT INTO SC_SystemeProduits(RefDimension,NomSysteme,typePresta,ligne,Quantite,formule,cte1,DateModif) values (18,'TCFH','MOC',65,4,null,null,now());
</v>
      </c>
    </row>
    <row r="51" spans="1:110" x14ac:dyDescent="0.25">
      <c r="A51" s="67">
        <f>IF(B51="MATIERE",VLOOKUP($C51,MATIERE!$B$2:$K$601,10,0),IF(B51="MOA",VLOOKUP($C51,ATELIER!$B$2:$K$291,10,0),IF(B51="MOC",VLOOKUP($C51,CHANTIER!$B$2:$K$291,10,0),IF(B51="MP",VLOOKUP($C51,MINIPELLE!$B$2:$K$291,10,0),""))))</f>
        <v>69</v>
      </c>
      <c r="B51" t="s">
        <v>299</v>
      </c>
      <c r="C51" t="s">
        <v>192</v>
      </c>
      <c r="D51" t="s">
        <v>105</v>
      </c>
      <c r="E51">
        <f>[5]TCFH!E51</f>
        <v>4</v>
      </c>
      <c r="F51" s="14" t="s">
        <v>689</v>
      </c>
      <c r="G51" s="14" t="s">
        <v>715</v>
      </c>
      <c r="H51">
        <v>6</v>
      </c>
      <c r="K51">
        <v>8</v>
      </c>
      <c r="N51">
        <v>10</v>
      </c>
      <c r="Q51">
        <v>12</v>
      </c>
      <c r="T51">
        <v>14</v>
      </c>
      <c r="W51">
        <v>16</v>
      </c>
      <c r="Z51">
        <v>18</v>
      </c>
      <c r="AC51">
        <v>20</v>
      </c>
      <c r="AF51">
        <v>24</v>
      </c>
      <c r="AI51">
        <v>24</v>
      </c>
      <c r="AL51">
        <v>28</v>
      </c>
      <c r="AO51">
        <v>28</v>
      </c>
      <c r="AR51">
        <v>32</v>
      </c>
      <c r="AU51">
        <v>36</v>
      </c>
      <c r="AX51">
        <v>36</v>
      </c>
      <c r="BA51">
        <v>40</v>
      </c>
      <c r="BD51">
        <v>40</v>
      </c>
      <c r="BG51" t="str">
        <f t="shared" si="1"/>
        <v xml:space="preserve">INSERT INTO SC_SystemeProduits(RefDimension,NomSysteme,typePresta,ligne,Quantite,formule,cte1,DateModif) values (1,'TCFH','MOC',69,null,'1*CTE1','SURFACE',now());
</v>
      </c>
      <c r="BJ51" t="str">
        <f t="shared" si="2"/>
        <v xml:space="preserve">INSERT INTO SC_SystemeProduits(RefDimension,NomSysteme,typePresta,ligne,Quantite,formule,cte1,DateModif) values (2,'TCFH','MOC',69,6,null,null,now());
</v>
      </c>
      <c r="BM51" t="str">
        <f t="shared" si="3"/>
        <v xml:space="preserve">INSERT INTO SC_SystemeProduits(RefDimension,NomSysteme,typePresta,ligne,Quantite,formule,cte1,DateModif) values (3,'TCFH','MOC',69,8,null,null,now());
</v>
      </c>
      <c r="BP51" t="str">
        <f t="shared" si="4"/>
        <v xml:space="preserve">INSERT INTO SC_SystemeProduits(RefDimension,NomSysteme,typePresta,ligne,Quantite,formule,cte1,DateModif) values (4,'TCFH','MOC',69,10,null,null,now());
</v>
      </c>
      <c r="BS51" t="str">
        <f t="shared" si="5"/>
        <v xml:space="preserve">INSERT INTO SC_SystemeProduits(RefDimension,NomSysteme,typePresta,ligne,Quantite,formule,cte1,DateModif) values (5,'TCFH','MOC',69,12,null,null,now());
</v>
      </c>
      <c r="BV51" t="str">
        <f t="shared" si="6"/>
        <v xml:space="preserve">INSERT INTO SC_SystemeProduits(RefDimension,NomSysteme,typePresta,ligne,Quantite,formule,cte1,DateModif) values (6,'TCFH','MOC',69,14,null,null,now());
</v>
      </c>
      <c r="BY51" t="str">
        <f t="shared" si="7"/>
        <v xml:space="preserve">INSERT INTO SC_SystemeProduits(RefDimension,NomSysteme,typePresta,ligne,Quantite,formule,cte1,DateModif) values (7,'TCFH','MOC',69,16,null,null,now());
</v>
      </c>
      <c r="CB51" t="str">
        <f t="shared" si="8"/>
        <v xml:space="preserve">INSERT INTO SC_SystemeProduits(RefDimension,NomSysteme,typePresta,ligne,Quantite,formule,cte1,DateModif) values (8,'TCFH','MOC',69,18,null,null,now());
</v>
      </c>
      <c r="CE51" t="str">
        <f t="shared" si="9"/>
        <v xml:space="preserve">INSERT INTO SC_SystemeProduits(RefDimension,NomSysteme,typePresta,ligne,Quantite,formule,cte1,DateModif) values (9,'TCFH','MOC',69,20,null,null,now());
</v>
      </c>
      <c r="CH51" t="str">
        <f t="shared" si="10"/>
        <v xml:space="preserve">INSERT INTO SC_SystemeProduits(RefDimension,NomSysteme,typePresta,ligne,Quantite,formule,cte1,DateModif) values (10,'TCFH','MOC',69,24,null,null,now());
</v>
      </c>
      <c r="CK51" t="str">
        <f t="shared" si="11"/>
        <v xml:space="preserve">INSERT INTO SC_SystemeProduits(RefDimension,NomSysteme,typePresta,ligne,Quantite,formule,cte1,DateModif) values (11,'TCFH','MOC',69,24,null,null,now());
</v>
      </c>
      <c r="CN51" t="str">
        <f t="shared" si="12"/>
        <v xml:space="preserve">INSERT INTO SC_SystemeProduits(RefDimension,NomSysteme,typePresta,ligne,Quantite,formule,cte1,DateModif) values (12,'TCFH','MOC',69,28,null,null,now());
</v>
      </c>
      <c r="CQ51" t="str">
        <f t="shared" si="13"/>
        <v xml:space="preserve">INSERT INTO SC_SystemeProduits(RefDimension,NomSysteme,typePresta,ligne,Quantite,formule,cte1,DateModif) values (13,'TCFH','MOC',69,28,null,null,now());
</v>
      </c>
      <c r="CT51" t="str">
        <f t="shared" si="14"/>
        <v xml:space="preserve">INSERT INTO SC_SystemeProduits(RefDimension,NomSysteme,typePresta,ligne,Quantite,formule,cte1,DateModif) values (14,'TCFH','MOC',69,32,null,null,now());
</v>
      </c>
      <c r="CW51" t="str">
        <f t="shared" si="15"/>
        <v xml:space="preserve">INSERT INTO SC_SystemeProduits(RefDimension,NomSysteme,typePresta,ligne,Quantite,formule,cte1,DateModif) values (15,'TCFH','MOC',69,36,null,null,now());
</v>
      </c>
      <c r="CZ51" t="str">
        <f t="shared" si="16"/>
        <v xml:space="preserve">INSERT INTO SC_SystemeProduits(RefDimension,NomSysteme,typePresta,ligne,Quantite,formule,cte1,DateModif) values (16,'TCFH','MOC',69,36,null,null,now());
</v>
      </c>
      <c r="DC51" t="str">
        <f t="shared" si="17"/>
        <v xml:space="preserve">INSERT INTO SC_SystemeProduits(RefDimension,NomSysteme,typePresta,ligne,Quantite,formule,cte1,DateModif) values (17,'TCFH','MOC',69,40,null,null,now());
</v>
      </c>
      <c r="DF51" t="str">
        <f t="shared" si="18"/>
        <v xml:space="preserve">INSERT INTO SC_SystemeProduits(RefDimension,NomSysteme,typePresta,ligne,Quantite,formule,cte1,DateModif) values (18,'TCFH','MOC',69,40,null,null,now());
</v>
      </c>
    </row>
    <row r="52" spans="1:110" x14ac:dyDescent="0.25">
      <c r="A52" s="67">
        <f>IF(B52="MATIERE",VLOOKUP($C52,MATIERE!$B$2:$K$601,10,0),IF(B52="MOA",VLOOKUP($C52,ATELIER!$B$2:$K$291,10,0),IF(B52="MOC",VLOOKUP($C52,CHANTIER!$B$2:$K$291,10,0),IF(B52="MP",VLOOKUP($C52,MINIPELLE!$B$2:$K$291,10,0),""))))</f>
        <v>59</v>
      </c>
      <c r="B52" t="s">
        <v>299</v>
      </c>
      <c r="C52" t="s">
        <v>1809</v>
      </c>
      <c r="D52" t="s">
        <v>8</v>
      </c>
      <c r="E52">
        <f>[5]TCFH!E52</f>
        <v>1</v>
      </c>
      <c r="H52">
        <v>1</v>
      </c>
      <c r="K52">
        <v>1</v>
      </c>
      <c r="N52">
        <v>1</v>
      </c>
      <c r="Q52">
        <v>1</v>
      </c>
      <c r="T52">
        <v>1</v>
      </c>
      <c r="W52">
        <v>1</v>
      </c>
      <c r="Z52">
        <v>1</v>
      </c>
      <c r="AC52">
        <v>1</v>
      </c>
      <c r="AF52">
        <v>1</v>
      </c>
      <c r="AI52">
        <v>1</v>
      </c>
      <c r="AL52">
        <v>1</v>
      </c>
      <c r="AO52">
        <v>1</v>
      </c>
      <c r="AR52">
        <v>1</v>
      </c>
      <c r="AU52">
        <v>1</v>
      </c>
      <c r="AX52">
        <v>1</v>
      </c>
      <c r="BA52">
        <v>1</v>
      </c>
      <c r="BD52">
        <v>1</v>
      </c>
      <c r="BG52" t="str">
        <f t="shared" si="1"/>
        <v xml:space="preserve">INSERT INTO SC_SystemeProduits(RefDimension,NomSysteme,typePresta,ligne,Quantite,formule,cte1,DateModif) values (1,'TCFH','MOC',59,1,null,null,now());
</v>
      </c>
      <c r="BJ52" t="str">
        <f t="shared" si="2"/>
        <v xml:space="preserve">INSERT INTO SC_SystemeProduits(RefDimension,NomSysteme,typePresta,ligne,Quantite,formule,cte1,DateModif) values (2,'TCFH','MOC',59,1,null,null,now());
</v>
      </c>
      <c r="BM52" t="str">
        <f t="shared" si="3"/>
        <v xml:space="preserve">INSERT INTO SC_SystemeProduits(RefDimension,NomSysteme,typePresta,ligne,Quantite,formule,cte1,DateModif) values (3,'TCFH','MOC',59,1,null,null,now());
</v>
      </c>
      <c r="BP52" t="str">
        <f t="shared" si="4"/>
        <v xml:space="preserve">INSERT INTO SC_SystemeProduits(RefDimension,NomSysteme,typePresta,ligne,Quantite,formule,cte1,DateModif) values (4,'TCFH','MOC',59,1,null,null,now());
</v>
      </c>
      <c r="BS52" t="str">
        <f t="shared" si="5"/>
        <v xml:space="preserve">INSERT INTO SC_SystemeProduits(RefDimension,NomSysteme,typePresta,ligne,Quantite,formule,cte1,DateModif) values (5,'TCFH','MOC',59,1,null,null,now());
</v>
      </c>
      <c r="BV52" t="str">
        <f t="shared" si="6"/>
        <v xml:space="preserve">INSERT INTO SC_SystemeProduits(RefDimension,NomSysteme,typePresta,ligne,Quantite,formule,cte1,DateModif) values (6,'TCFH','MOC',59,1,null,null,now());
</v>
      </c>
      <c r="BY52" t="str">
        <f t="shared" si="7"/>
        <v xml:space="preserve">INSERT INTO SC_SystemeProduits(RefDimension,NomSysteme,typePresta,ligne,Quantite,formule,cte1,DateModif) values (7,'TCFH','MOC',59,1,null,null,now());
</v>
      </c>
      <c r="CB52" t="str">
        <f t="shared" si="8"/>
        <v xml:space="preserve">INSERT INTO SC_SystemeProduits(RefDimension,NomSysteme,typePresta,ligne,Quantite,formule,cte1,DateModif) values (8,'TCFH','MOC',59,1,null,null,now());
</v>
      </c>
      <c r="CE52" t="str">
        <f t="shared" si="9"/>
        <v xml:space="preserve">INSERT INTO SC_SystemeProduits(RefDimension,NomSysteme,typePresta,ligne,Quantite,formule,cte1,DateModif) values (9,'TCFH','MOC',59,1,null,null,now());
</v>
      </c>
      <c r="CH52" t="str">
        <f t="shared" si="10"/>
        <v xml:space="preserve">INSERT INTO SC_SystemeProduits(RefDimension,NomSysteme,typePresta,ligne,Quantite,formule,cte1,DateModif) values (10,'TCFH','MOC',59,1,null,null,now());
</v>
      </c>
      <c r="CK52" t="str">
        <f t="shared" si="11"/>
        <v xml:space="preserve">INSERT INTO SC_SystemeProduits(RefDimension,NomSysteme,typePresta,ligne,Quantite,formule,cte1,DateModif) values (11,'TCFH','MOC',59,1,null,null,now());
</v>
      </c>
      <c r="CN52" t="str">
        <f t="shared" si="12"/>
        <v xml:space="preserve">INSERT INTO SC_SystemeProduits(RefDimension,NomSysteme,typePresta,ligne,Quantite,formule,cte1,DateModif) values (12,'TCFH','MOC',59,1,null,null,now());
</v>
      </c>
      <c r="CQ52" t="str">
        <f t="shared" si="13"/>
        <v xml:space="preserve">INSERT INTO SC_SystemeProduits(RefDimension,NomSysteme,typePresta,ligne,Quantite,formule,cte1,DateModif) values (13,'TCFH','MOC',59,1,null,null,now());
</v>
      </c>
      <c r="CT52" t="str">
        <f t="shared" si="14"/>
        <v xml:space="preserve">INSERT INTO SC_SystemeProduits(RefDimension,NomSysteme,typePresta,ligne,Quantite,formule,cte1,DateModif) values (14,'TCFH','MOC',59,1,null,null,now());
</v>
      </c>
      <c r="CW52" t="str">
        <f t="shared" si="15"/>
        <v xml:space="preserve">INSERT INTO SC_SystemeProduits(RefDimension,NomSysteme,typePresta,ligne,Quantite,formule,cte1,DateModif) values (15,'TCFH','MOC',59,1,null,null,now());
</v>
      </c>
      <c r="CZ52" t="str">
        <f t="shared" si="16"/>
        <v xml:space="preserve">INSERT INTO SC_SystemeProduits(RefDimension,NomSysteme,typePresta,ligne,Quantite,formule,cte1,DateModif) values (16,'TCFH','MOC',59,1,null,null,now());
</v>
      </c>
      <c r="DC52" t="str">
        <f t="shared" si="17"/>
        <v xml:space="preserve">INSERT INTO SC_SystemeProduits(RefDimension,NomSysteme,typePresta,ligne,Quantite,formule,cte1,DateModif) values (17,'TCFH','MOC',59,1,null,null,now());
</v>
      </c>
      <c r="DF52" t="str">
        <f t="shared" si="18"/>
        <v xml:space="preserve">INSERT INTO SC_SystemeProduits(RefDimension,NomSysteme,typePresta,ligne,Quantite,formule,cte1,DateModif) values (18,'TCFH','MOC',59,1,null,null,now());
</v>
      </c>
    </row>
    <row r="53" spans="1:110" x14ac:dyDescent="0.25">
      <c r="A53" s="67">
        <f>IF(B53="MATIERE",VLOOKUP($C53,MATIERE!$B$2:$K$601,10,0),IF(B53="MOA",VLOOKUP($C53,ATELIER!$B$2:$K$291,10,0),IF(B53="MOC",VLOOKUP($C53,CHANTIER!$B$2:$K$291,10,0),IF(B53="MP",VLOOKUP($C53,MINIPELLE!$B$2:$K$291,10,0),""))))</f>
        <v>60</v>
      </c>
      <c r="B53" t="s">
        <v>299</v>
      </c>
      <c r="C53" t="s">
        <v>176</v>
      </c>
      <c r="D53" t="s">
        <v>8</v>
      </c>
      <c r="E53">
        <f>[5]TCFH!E53</f>
        <v>1</v>
      </c>
      <c r="H53">
        <v>1</v>
      </c>
      <c r="K53">
        <v>1</v>
      </c>
      <c r="N53">
        <v>1</v>
      </c>
      <c r="Q53">
        <v>1</v>
      </c>
      <c r="T53">
        <v>1</v>
      </c>
      <c r="W53">
        <v>1</v>
      </c>
      <c r="Z53">
        <v>1</v>
      </c>
      <c r="AC53">
        <v>1</v>
      </c>
      <c r="AF53">
        <v>1</v>
      </c>
      <c r="AI53">
        <v>1</v>
      </c>
      <c r="AL53">
        <v>1</v>
      </c>
      <c r="AO53">
        <v>1</v>
      </c>
      <c r="AR53">
        <v>1</v>
      </c>
      <c r="AU53">
        <v>1</v>
      </c>
      <c r="AX53">
        <v>1</v>
      </c>
      <c r="BA53">
        <v>1</v>
      </c>
      <c r="BD53">
        <v>1</v>
      </c>
      <c r="BG53" t="str">
        <f t="shared" si="1"/>
        <v xml:space="preserve">INSERT INTO SC_SystemeProduits(RefDimension,NomSysteme,typePresta,ligne,Quantite,formule,cte1,DateModif) values (1,'TCFH','MOC',60,1,null,null,now());
</v>
      </c>
      <c r="BJ53" t="str">
        <f t="shared" si="2"/>
        <v xml:space="preserve">INSERT INTO SC_SystemeProduits(RefDimension,NomSysteme,typePresta,ligne,Quantite,formule,cte1,DateModif) values (2,'TCFH','MOC',60,1,null,null,now());
</v>
      </c>
      <c r="BM53" t="str">
        <f t="shared" si="3"/>
        <v xml:space="preserve">INSERT INTO SC_SystemeProduits(RefDimension,NomSysteme,typePresta,ligne,Quantite,formule,cte1,DateModif) values (3,'TCFH','MOC',60,1,null,null,now());
</v>
      </c>
      <c r="BP53" t="str">
        <f t="shared" si="4"/>
        <v xml:space="preserve">INSERT INTO SC_SystemeProduits(RefDimension,NomSysteme,typePresta,ligne,Quantite,formule,cte1,DateModif) values (4,'TCFH','MOC',60,1,null,null,now());
</v>
      </c>
      <c r="BS53" t="str">
        <f t="shared" si="5"/>
        <v xml:space="preserve">INSERT INTO SC_SystemeProduits(RefDimension,NomSysteme,typePresta,ligne,Quantite,formule,cte1,DateModif) values (5,'TCFH','MOC',60,1,null,null,now());
</v>
      </c>
      <c r="BV53" t="str">
        <f t="shared" si="6"/>
        <v xml:space="preserve">INSERT INTO SC_SystemeProduits(RefDimension,NomSysteme,typePresta,ligne,Quantite,formule,cte1,DateModif) values (6,'TCFH','MOC',60,1,null,null,now());
</v>
      </c>
      <c r="BY53" t="str">
        <f t="shared" si="7"/>
        <v xml:space="preserve">INSERT INTO SC_SystemeProduits(RefDimension,NomSysteme,typePresta,ligne,Quantite,formule,cte1,DateModif) values (7,'TCFH','MOC',60,1,null,null,now());
</v>
      </c>
      <c r="CB53" t="str">
        <f t="shared" si="8"/>
        <v xml:space="preserve">INSERT INTO SC_SystemeProduits(RefDimension,NomSysteme,typePresta,ligne,Quantite,formule,cte1,DateModif) values (8,'TCFH','MOC',60,1,null,null,now());
</v>
      </c>
      <c r="CE53" t="str">
        <f t="shared" si="9"/>
        <v xml:space="preserve">INSERT INTO SC_SystemeProduits(RefDimension,NomSysteme,typePresta,ligne,Quantite,formule,cte1,DateModif) values (9,'TCFH','MOC',60,1,null,null,now());
</v>
      </c>
      <c r="CH53" t="str">
        <f t="shared" si="10"/>
        <v xml:space="preserve">INSERT INTO SC_SystemeProduits(RefDimension,NomSysteme,typePresta,ligne,Quantite,formule,cte1,DateModif) values (10,'TCFH','MOC',60,1,null,null,now());
</v>
      </c>
      <c r="CK53" t="str">
        <f t="shared" si="11"/>
        <v xml:space="preserve">INSERT INTO SC_SystemeProduits(RefDimension,NomSysteme,typePresta,ligne,Quantite,formule,cte1,DateModif) values (11,'TCFH','MOC',60,1,null,null,now());
</v>
      </c>
      <c r="CN53" t="str">
        <f t="shared" si="12"/>
        <v xml:space="preserve">INSERT INTO SC_SystemeProduits(RefDimension,NomSysteme,typePresta,ligne,Quantite,formule,cte1,DateModif) values (12,'TCFH','MOC',60,1,null,null,now());
</v>
      </c>
      <c r="CQ53" t="str">
        <f t="shared" si="13"/>
        <v xml:space="preserve">INSERT INTO SC_SystemeProduits(RefDimension,NomSysteme,typePresta,ligne,Quantite,formule,cte1,DateModif) values (13,'TCFH','MOC',60,1,null,null,now());
</v>
      </c>
      <c r="CT53" t="str">
        <f t="shared" si="14"/>
        <v xml:space="preserve">INSERT INTO SC_SystemeProduits(RefDimension,NomSysteme,typePresta,ligne,Quantite,formule,cte1,DateModif) values (14,'TCFH','MOC',60,1,null,null,now());
</v>
      </c>
      <c r="CW53" t="str">
        <f t="shared" si="15"/>
        <v xml:space="preserve">INSERT INTO SC_SystemeProduits(RefDimension,NomSysteme,typePresta,ligne,Quantite,formule,cte1,DateModif) values (15,'TCFH','MOC',60,1,null,null,now());
</v>
      </c>
      <c r="CZ53" t="str">
        <f t="shared" si="16"/>
        <v xml:space="preserve">INSERT INTO SC_SystemeProduits(RefDimension,NomSysteme,typePresta,ligne,Quantite,formule,cte1,DateModif) values (16,'TCFH','MOC',60,1,null,null,now());
</v>
      </c>
      <c r="DC53" t="str">
        <f t="shared" si="17"/>
        <v xml:space="preserve">INSERT INTO SC_SystemeProduits(RefDimension,NomSysteme,typePresta,ligne,Quantite,formule,cte1,DateModif) values (17,'TCFH','MOC',60,1,null,null,now());
</v>
      </c>
      <c r="DF53" t="str">
        <f t="shared" si="18"/>
        <v xml:space="preserve">INSERT INTO SC_SystemeProduits(RefDimension,NomSysteme,typePresta,ligne,Quantite,formule,cte1,DateModif) values (18,'TCFH','MOC',60,1,null,null,now());
</v>
      </c>
    </row>
    <row r="54" spans="1:110" x14ac:dyDescent="0.25">
      <c r="A54" s="67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BG54" t="str">
        <f t="shared" si="1"/>
        <v/>
      </c>
      <c r="BJ54" t="str">
        <f t="shared" si="2"/>
        <v/>
      </c>
      <c r="BM54" t="str">
        <f t="shared" si="3"/>
        <v/>
      </c>
      <c r="BP54" t="str">
        <f t="shared" si="4"/>
        <v/>
      </c>
      <c r="BS54" t="str">
        <f t="shared" si="5"/>
        <v/>
      </c>
      <c r="BV54" t="str">
        <f t="shared" si="6"/>
        <v/>
      </c>
      <c r="BY54" t="str">
        <f t="shared" si="7"/>
        <v/>
      </c>
      <c r="CB54" t="str">
        <f t="shared" si="8"/>
        <v/>
      </c>
      <c r="CE54" t="str">
        <f t="shared" si="9"/>
        <v/>
      </c>
      <c r="CH54" t="str">
        <f t="shared" si="10"/>
        <v/>
      </c>
      <c r="CK54" t="str">
        <f t="shared" si="11"/>
        <v/>
      </c>
      <c r="CN54" t="str">
        <f t="shared" si="12"/>
        <v/>
      </c>
      <c r="CQ54" t="str">
        <f t="shared" si="13"/>
        <v/>
      </c>
      <c r="CT54" t="str">
        <f t="shared" si="14"/>
        <v/>
      </c>
      <c r="CW54" t="str">
        <f t="shared" si="15"/>
        <v/>
      </c>
      <c r="CZ54" t="str">
        <f t="shared" si="16"/>
        <v/>
      </c>
      <c r="DC54" t="str">
        <f t="shared" si="17"/>
        <v/>
      </c>
      <c r="DF54" t="str">
        <f t="shared" si="18"/>
        <v/>
      </c>
    </row>
    <row r="55" spans="1:110" x14ac:dyDescent="0.25">
      <c r="A55" s="67">
        <f>IF(B55="MATIERE",VLOOKUP($C55,MATIERE!$B$2:$K$601,10,0),IF(B55="MOA",VLOOKUP($C55,ATELIER!$B$2:$K$291,10,0),IF(B55="MOC",VLOOKUP($C55,CHANTIER!$B$2:$K$291,10,0),IF(B55="MP",VLOOKUP($C55,MINIPELLE!$B$2:$K$291,10,0),""))))</f>
        <v>12</v>
      </c>
      <c r="B55" t="s">
        <v>300</v>
      </c>
      <c r="C55" t="s">
        <v>190</v>
      </c>
      <c r="D55" t="s">
        <v>105</v>
      </c>
      <c r="E55">
        <f>[5]TCFH!E55</f>
        <v>4</v>
      </c>
      <c r="F55" s="14" t="s">
        <v>689</v>
      </c>
      <c r="G55" s="14" t="s">
        <v>715</v>
      </c>
      <c r="H55">
        <v>6</v>
      </c>
      <c r="K55">
        <v>8</v>
      </c>
      <c r="N55">
        <v>10</v>
      </c>
      <c r="Q55">
        <v>12</v>
      </c>
      <c r="T55">
        <v>14</v>
      </c>
      <c r="W55">
        <v>16</v>
      </c>
      <c r="Z55">
        <v>18</v>
      </c>
      <c r="AC55">
        <v>20</v>
      </c>
      <c r="AF55">
        <v>24</v>
      </c>
      <c r="AI55">
        <v>24</v>
      </c>
      <c r="AL55">
        <v>28</v>
      </c>
      <c r="AO55">
        <v>28</v>
      </c>
      <c r="AR55">
        <v>32</v>
      </c>
      <c r="AU55">
        <v>36</v>
      </c>
      <c r="AX55">
        <v>36</v>
      </c>
      <c r="BA55">
        <v>40</v>
      </c>
      <c r="BD55">
        <v>40</v>
      </c>
      <c r="BG55" t="str">
        <f t="shared" si="1"/>
        <v xml:space="preserve">INSERT INTO SC_SystemeProduits(RefDimension,NomSysteme,typePresta,ligne,Quantite,formule,cte1,DateModif) values (1,'TCFH','MP',12,null,'1*CTE1','SURFACE',now());
</v>
      </c>
      <c r="BJ55" t="str">
        <f t="shared" si="2"/>
        <v xml:space="preserve">INSERT INTO SC_SystemeProduits(RefDimension,NomSysteme,typePresta,ligne,Quantite,formule,cte1,DateModif) values (2,'TCFH','MP',12,6,null,null,now());
</v>
      </c>
      <c r="BM55" t="str">
        <f t="shared" si="3"/>
        <v xml:space="preserve">INSERT INTO SC_SystemeProduits(RefDimension,NomSysteme,typePresta,ligne,Quantite,formule,cte1,DateModif) values (3,'TCFH','MP',12,8,null,null,now());
</v>
      </c>
      <c r="BP55" t="str">
        <f t="shared" si="4"/>
        <v xml:space="preserve">INSERT INTO SC_SystemeProduits(RefDimension,NomSysteme,typePresta,ligne,Quantite,formule,cte1,DateModif) values (4,'TCFH','MP',12,10,null,null,now());
</v>
      </c>
      <c r="BS55" t="str">
        <f t="shared" si="5"/>
        <v xml:space="preserve">INSERT INTO SC_SystemeProduits(RefDimension,NomSysteme,typePresta,ligne,Quantite,formule,cte1,DateModif) values (5,'TCFH','MP',12,12,null,null,now());
</v>
      </c>
      <c r="BV55" t="str">
        <f t="shared" si="6"/>
        <v xml:space="preserve">INSERT INTO SC_SystemeProduits(RefDimension,NomSysteme,typePresta,ligne,Quantite,formule,cte1,DateModif) values (6,'TCFH','MP',12,14,null,null,now());
</v>
      </c>
      <c r="BY55" t="str">
        <f t="shared" si="7"/>
        <v xml:space="preserve">INSERT INTO SC_SystemeProduits(RefDimension,NomSysteme,typePresta,ligne,Quantite,formule,cte1,DateModif) values (7,'TCFH','MP',12,16,null,null,now());
</v>
      </c>
      <c r="CB55" t="str">
        <f t="shared" si="8"/>
        <v xml:space="preserve">INSERT INTO SC_SystemeProduits(RefDimension,NomSysteme,typePresta,ligne,Quantite,formule,cte1,DateModif) values (8,'TCFH','MP',12,18,null,null,now());
</v>
      </c>
      <c r="CE55" t="str">
        <f t="shared" si="9"/>
        <v xml:space="preserve">INSERT INTO SC_SystemeProduits(RefDimension,NomSysteme,typePresta,ligne,Quantite,formule,cte1,DateModif) values (9,'TCFH','MP',12,20,null,null,now());
</v>
      </c>
      <c r="CH55" t="str">
        <f t="shared" si="10"/>
        <v xml:space="preserve">INSERT INTO SC_SystemeProduits(RefDimension,NomSysteme,typePresta,ligne,Quantite,formule,cte1,DateModif) values (10,'TCFH','MP',12,24,null,null,now());
</v>
      </c>
      <c r="CK55" t="str">
        <f t="shared" si="11"/>
        <v xml:space="preserve">INSERT INTO SC_SystemeProduits(RefDimension,NomSysteme,typePresta,ligne,Quantite,formule,cte1,DateModif) values (11,'TCFH','MP',12,24,null,null,now());
</v>
      </c>
      <c r="CN55" t="str">
        <f t="shared" si="12"/>
        <v xml:space="preserve">INSERT INTO SC_SystemeProduits(RefDimension,NomSysteme,typePresta,ligne,Quantite,formule,cte1,DateModif) values (12,'TCFH','MP',12,28,null,null,now());
</v>
      </c>
      <c r="CQ55" t="str">
        <f t="shared" si="13"/>
        <v xml:space="preserve">INSERT INTO SC_SystemeProduits(RefDimension,NomSysteme,typePresta,ligne,Quantite,formule,cte1,DateModif) values (13,'TCFH','MP',12,28,null,null,now());
</v>
      </c>
      <c r="CT55" t="str">
        <f t="shared" si="14"/>
        <v xml:space="preserve">INSERT INTO SC_SystemeProduits(RefDimension,NomSysteme,typePresta,ligne,Quantite,formule,cte1,DateModif) values (14,'TCFH','MP',12,32,null,null,now());
</v>
      </c>
      <c r="CW55" t="str">
        <f t="shared" si="15"/>
        <v xml:space="preserve">INSERT INTO SC_SystemeProduits(RefDimension,NomSysteme,typePresta,ligne,Quantite,formule,cte1,DateModif) values (15,'TCFH','MP',12,36,null,null,now());
</v>
      </c>
      <c r="CZ55" t="str">
        <f t="shared" si="16"/>
        <v xml:space="preserve">INSERT INTO SC_SystemeProduits(RefDimension,NomSysteme,typePresta,ligne,Quantite,formule,cte1,DateModif) values (16,'TCFH','MP',12,36,null,null,now());
</v>
      </c>
      <c r="DC55" t="str">
        <f t="shared" si="17"/>
        <v xml:space="preserve">INSERT INTO SC_SystemeProduits(RefDimension,NomSysteme,typePresta,ligne,Quantite,formule,cte1,DateModif) values (17,'TCFH','MP',12,40,null,null,now());
</v>
      </c>
      <c r="DF55" t="str">
        <f t="shared" si="18"/>
        <v xml:space="preserve">INSERT INTO SC_SystemeProduits(RefDimension,NomSysteme,typePresta,ligne,Quantite,formule,cte1,DateModif) values (18,'TCFH','MP',12,40,null,null,now());
</v>
      </c>
    </row>
    <row r="56" spans="1:110" x14ac:dyDescent="0.25">
      <c r="A56" s="67">
        <f>IF(B56="MATIERE",VLOOKUP($C56,MATIERE!$B$2:$K$601,10,0),IF(B56="MOA",VLOOKUP($C56,ATELIER!$B$2:$K$291,10,0),IF(B56="MOC",VLOOKUP($C56,CHANTIER!$B$2:$K$291,10,0),IF(B56="MP",VLOOKUP($C56,MINIPELLE!$B$2:$K$291,10,0),""))))</f>
        <v>2</v>
      </c>
      <c r="B56" t="s">
        <v>300</v>
      </c>
      <c r="C56" t="s">
        <v>188</v>
      </c>
      <c r="D56" t="s">
        <v>105</v>
      </c>
      <c r="E56">
        <f>[5]TCFH!E56</f>
        <v>4</v>
      </c>
      <c r="F56" s="14" t="s">
        <v>689</v>
      </c>
      <c r="G56" s="14" t="s">
        <v>715</v>
      </c>
      <c r="H56">
        <v>6</v>
      </c>
      <c r="K56">
        <v>8</v>
      </c>
      <c r="N56">
        <v>10</v>
      </c>
      <c r="Q56">
        <v>12</v>
      </c>
      <c r="T56">
        <v>14</v>
      </c>
      <c r="W56">
        <v>16</v>
      </c>
      <c r="Z56">
        <v>18</v>
      </c>
      <c r="AC56">
        <v>20</v>
      </c>
      <c r="AF56">
        <v>24</v>
      </c>
      <c r="AI56">
        <v>24</v>
      </c>
      <c r="AL56">
        <v>28</v>
      </c>
      <c r="AO56">
        <v>28</v>
      </c>
      <c r="AR56">
        <v>32</v>
      </c>
      <c r="AU56">
        <v>36</v>
      </c>
      <c r="AX56">
        <v>36</v>
      </c>
      <c r="BA56">
        <v>40</v>
      </c>
      <c r="BD56">
        <v>40</v>
      </c>
      <c r="BG56" t="str">
        <f t="shared" si="1"/>
        <v xml:space="preserve">INSERT INTO SC_SystemeProduits(RefDimension,NomSysteme,typePresta,ligne,Quantite,formule,cte1,DateModif) values (1,'TCFH','MP',2,null,'1*CTE1','SURFACE',now());
</v>
      </c>
      <c r="BJ56" t="str">
        <f t="shared" si="2"/>
        <v xml:space="preserve">INSERT INTO SC_SystemeProduits(RefDimension,NomSysteme,typePresta,ligne,Quantite,formule,cte1,DateModif) values (2,'TCFH','MP',2,6,null,null,now());
</v>
      </c>
      <c r="BM56" t="str">
        <f t="shared" si="3"/>
        <v xml:space="preserve">INSERT INTO SC_SystemeProduits(RefDimension,NomSysteme,typePresta,ligne,Quantite,formule,cte1,DateModif) values (3,'TCFH','MP',2,8,null,null,now());
</v>
      </c>
      <c r="BP56" t="str">
        <f t="shared" si="4"/>
        <v xml:space="preserve">INSERT INTO SC_SystemeProduits(RefDimension,NomSysteme,typePresta,ligne,Quantite,formule,cte1,DateModif) values (4,'TCFH','MP',2,10,null,null,now());
</v>
      </c>
      <c r="BS56" t="str">
        <f t="shared" si="5"/>
        <v xml:space="preserve">INSERT INTO SC_SystemeProduits(RefDimension,NomSysteme,typePresta,ligne,Quantite,formule,cte1,DateModif) values (5,'TCFH','MP',2,12,null,null,now());
</v>
      </c>
      <c r="BV56" t="str">
        <f t="shared" si="6"/>
        <v xml:space="preserve">INSERT INTO SC_SystemeProduits(RefDimension,NomSysteme,typePresta,ligne,Quantite,formule,cte1,DateModif) values (6,'TCFH','MP',2,14,null,null,now());
</v>
      </c>
      <c r="BY56" t="str">
        <f t="shared" si="7"/>
        <v xml:space="preserve">INSERT INTO SC_SystemeProduits(RefDimension,NomSysteme,typePresta,ligne,Quantite,formule,cte1,DateModif) values (7,'TCFH','MP',2,16,null,null,now());
</v>
      </c>
      <c r="CB56" t="str">
        <f t="shared" si="8"/>
        <v xml:space="preserve">INSERT INTO SC_SystemeProduits(RefDimension,NomSysteme,typePresta,ligne,Quantite,formule,cte1,DateModif) values (8,'TCFH','MP',2,18,null,null,now());
</v>
      </c>
      <c r="CE56" t="str">
        <f t="shared" si="9"/>
        <v xml:space="preserve">INSERT INTO SC_SystemeProduits(RefDimension,NomSysteme,typePresta,ligne,Quantite,formule,cte1,DateModif) values (9,'TCFH','MP',2,20,null,null,now());
</v>
      </c>
      <c r="CH56" t="str">
        <f t="shared" si="10"/>
        <v xml:space="preserve">INSERT INTO SC_SystemeProduits(RefDimension,NomSysteme,typePresta,ligne,Quantite,formule,cte1,DateModif) values (10,'TCFH','MP',2,24,null,null,now());
</v>
      </c>
      <c r="CK56" t="str">
        <f t="shared" si="11"/>
        <v xml:space="preserve">INSERT INTO SC_SystemeProduits(RefDimension,NomSysteme,typePresta,ligne,Quantite,formule,cte1,DateModif) values (11,'TCFH','MP',2,24,null,null,now());
</v>
      </c>
      <c r="CN56" t="str">
        <f t="shared" si="12"/>
        <v xml:space="preserve">INSERT INTO SC_SystemeProduits(RefDimension,NomSysteme,typePresta,ligne,Quantite,formule,cte1,DateModif) values (12,'TCFH','MP',2,28,null,null,now());
</v>
      </c>
      <c r="CQ56" t="str">
        <f t="shared" si="13"/>
        <v xml:space="preserve">INSERT INTO SC_SystemeProduits(RefDimension,NomSysteme,typePresta,ligne,Quantite,formule,cte1,DateModif) values (13,'TCFH','MP',2,28,null,null,now());
</v>
      </c>
      <c r="CT56" t="str">
        <f t="shared" si="14"/>
        <v xml:space="preserve">INSERT INTO SC_SystemeProduits(RefDimension,NomSysteme,typePresta,ligne,Quantite,formule,cte1,DateModif) values (14,'TCFH','MP',2,32,null,null,now());
</v>
      </c>
      <c r="CW56" t="str">
        <f t="shared" si="15"/>
        <v xml:space="preserve">INSERT INTO SC_SystemeProduits(RefDimension,NomSysteme,typePresta,ligne,Quantite,formule,cte1,DateModif) values (15,'TCFH','MP',2,36,null,null,now());
</v>
      </c>
      <c r="CZ56" t="str">
        <f t="shared" si="16"/>
        <v xml:space="preserve">INSERT INTO SC_SystemeProduits(RefDimension,NomSysteme,typePresta,ligne,Quantite,formule,cte1,DateModif) values (16,'TCFH','MP',2,36,null,null,now());
</v>
      </c>
      <c r="DC56" t="str">
        <f t="shared" si="17"/>
        <v xml:space="preserve">INSERT INTO SC_SystemeProduits(RefDimension,NomSysteme,typePresta,ligne,Quantite,formule,cte1,DateModif) values (17,'TCFH','MP',2,40,null,null,now());
</v>
      </c>
      <c r="DF56" t="str">
        <f t="shared" si="18"/>
        <v xml:space="preserve">INSERT INTO SC_SystemeProduits(RefDimension,NomSysteme,typePresta,ligne,Quantite,formule,cte1,DateModif) values (18,'TCFH','MP',2,40,null,null,now());
</v>
      </c>
    </row>
    <row r="57" spans="1:110" x14ac:dyDescent="0.25">
      <c r="A57" s="67">
        <f>IF(B57="MATIERE",VLOOKUP($C57,MATIERE!$B$2:$K$601,10,0),IF(B57="MOA",VLOOKUP($C57,ATELIER!$B$2:$K$291,10,0),IF(B57="MOC",VLOOKUP($C57,CHANTIER!$B$2:$K$291,10,0),IF(B57="MP",VLOOKUP($C57,MINIPELLE!$B$2:$K$291,10,0),""))))</f>
        <v>3</v>
      </c>
      <c r="B57" t="s">
        <v>300</v>
      </c>
      <c r="C57" t="s">
        <v>207</v>
      </c>
      <c r="D57" t="s">
        <v>160</v>
      </c>
      <c r="E57">
        <f>[5]TCFH!E57</f>
        <v>1.6</v>
      </c>
      <c r="F57" s="14" t="s">
        <v>745</v>
      </c>
      <c r="G57" s="14" t="s">
        <v>715</v>
      </c>
      <c r="H57">
        <v>2.4000000000000004</v>
      </c>
      <c r="K57">
        <v>3.2</v>
      </c>
      <c r="N57">
        <v>4</v>
      </c>
      <c r="Q57">
        <v>4.8000000000000007</v>
      </c>
      <c r="T57">
        <v>5.6000000000000005</v>
      </c>
      <c r="W57">
        <v>6.4</v>
      </c>
      <c r="Z57">
        <v>7.2</v>
      </c>
      <c r="AC57">
        <v>8</v>
      </c>
      <c r="AF57">
        <v>9.6000000000000014</v>
      </c>
      <c r="AI57">
        <v>9.6000000000000014</v>
      </c>
      <c r="AL57">
        <v>11.200000000000001</v>
      </c>
      <c r="AO57">
        <v>11.200000000000001</v>
      </c>
      <c r="AR57">
        <v>12.8</v>
      </c>
      <c r="AU57">
        <v>14.4</v>
      </c>
      <c r="AX57">
        <v>14.4</v>
      </c>
      <c r="BA57">
        <v>16</v>
      </c>
      <c r="BD57">
        <v>16</v>
      </c>
      <c r="BG57" t="str">
        <f t="shared" si="1"/>
        <v xml:space="preserve">INSERT INTO SC_SystemeProduits(RefDimension,NomSysteme,typePresta,ligne,Quantite,formule,cte1,DateModif) values (1,'TCFH','MP',3,null,'0.4*CTE1','SURFACE',now());
</v>
      </c>
      <c r="BJ57" t="str">
        <f t="shared" si="2"/>
        <v xml:space="preserve">INSERT INTO SC_SystemeProduits(RefDimension,NomSysteme,typePresta,ligne,Quantite,formule,cte1,DateModif) values (2,'TCFH','MP',3,2.4,null,null,now());
</v>
      </c>
      <c r="BM57" t="str">
        <f t="shared" si="3"/>
        <v xml:space="preserve">INSERT INTO SC_SystemeProduits(RefDimension,NomSysteme,typePresta,ligne,Quantite,formule,cte1,DateModif) values (3,'TCFH','MP',3,3.2,null,null,now());
</v>
      </c>
      <c r="BP57" t="str">
        <f t="shared" si="4"/>
        <v xml:space="preserve">INSERT INTO SC_SystemeProduits(RefDimension,NomSysteme,typePresta,ligne,Quantite,formule,cte1,DateModif) values (4,'TCFH','MP',3,4,null,null,now());
</v>
      </c>
      <c r="BS57" t="str">
        <f t="shared" si="5"/>
        <v xml:space="preserve">INSERT INTO SC_SystemeProduits(RefDimension,NomSysteme,typePresta,ligne,Quantite,formule,cte1,DateModif) values (5,'TCFH','MP',3,4.8,null,null,now());
</v>
      </c>
      <c r="BV57" t="str">
        <f t="shared" si="6"/>
        <v xml:space="preserve">INSERT INTO SC_SystemeProduits(RefDimension,NomSysteme,typePresta,ligne,Quantite,formule,cte1,DateModif) values (6,'TCFH','MP',3,5.6,null,null,now());
</v>
      </c>
      <c r="BY57" t="str">
        <f t="shared" si="7"/>
        <v xml:space="preserve">INSERT INTO SC_SystemeProduits(RefDimension,NomSysteme,typePresta,ligne,Quantite,formule,cte1,DateModif) values (7,'TCFH','MP',3,6.4,null,null,now());
</v>
      </c>
      <c r="CB57" t="str">
        <f t="shared" si="8"/>
        <v xml:space="preserve">INSERT INTO SC_SystemeProduits(RefDimension,NomSysteme,typePresta,ligne,Quantite,formule,cte1,DateModif) values (8,'TCFH','MP',3,7.2,null,null,now());
</v>
      </c>
      <c r="CE57" t="str">
        <f t="shared" si="9"/>
        <v xml:space="preserve">INSERT INTO SC_SystemeProduits(RefDimension,NomSysteme,typePresta,ligne,Quantite,formule,cte1,DateModif) values (9,'TCFH','MP',3,8,null,null,now());
</v>
      </c>
      <c r="CH57" t="str">
        <f t="shared" si="10"/>
        <v xml:space="preserve">INSERT INTO SC_SystemeProduits(RefDimension,NomSysteme,typePresta,ligne,Quantite,formule,cte1,DateModif) values (10,'TCFH','MP',3,9.6,null,null,now());
</v>
      </c>
      <c r="CK57" t="str">
        <f t="shared" si="11"/>
        <v xml:space="preserve">INSERT INTO SC_SystemeProduits(RefDimension,NomSysteme,typePresta,ligne,Quantite,formule,cte1,DateModif) values (11,'TCFH','MP',3,9.6,null,null,now());
</v>
      </c>
      <c r="CN57" t="str">
        <f t="shared" si="12"/>
        <v xml:space="preserve">INSERT INTO SC_SystemeProduits(RefDimension,NomSysteme,typePresta,ligne,Quantite,formule,cte1,DateModif) values (12,'TCFH','MP',3,11.2,null,null,now());
</v>
      </c>
      <c r="CQ57" t="str">
        <f t="shared" si="13"/>
        <v xml:space="preserve">INSERT INTO SC_SystemeProduits(RefDimension,NomSysteme,typePresta,ligne,Quantite,formule,cte1,DateModif) values (13,'TCFH','MP',3,11.2,null,null,now());
</v>
      </c>
      <c r="CT57" t="str">
        <f t="shared" si="14"/>
        <v xml:space="preserve">INSERT INTO SC_SystemeProduits(RefDimension,NomSysteme,typePresta,ligne,Quantite,formule,cte1,DateModif) values (14,'TCFH','MP',3,12.8,null,null,now());
</v>
      </c>
      <c r="CW57" t="str">
        <f t="shared" si="15"/>
        <v xml:space="preserve">INSERT INTO SC_SystemeProduits(RefDimension,NomSysteme,typePresta,ligne,Quantite,formule,cte1,DateModif) values (15,'TCFH','MP',3,14.4,null,null,now());
</v>
      </c>
      <c r="CZ57" t="str">
        <f t="shared" si="16"/>
        <v xml:space="preserve">INSERT INTO SC_SystemeProduits(RefDimension,NomSysteme,typePresta,ligne,Quantite,formule,cte1,DateModif) values (16,'TCFH','MP',3,14.4,null,null,now());
</v>
      </c>
      <c r="DC57" t="str">
        <f t="shared" si="17"/>
        <v xml:space="preserve">INSERT INTO SC_SystemeProduits(RefDimension,NomSysteme,typePresta,ligne,Quantite,formule,cte1,DateModif) values (17,'TCFH','MP',3,16,null,null,now());
</v>
      </c>
      <c r="DF57" t="str">
        <f t="shared" si="18"/>
        <v xml:space="preserve">INSERT INTO SC_SystemeProduits(RefDimension,NomSysteme,typePresta,ligne,Quantite,formule,cte1,DateModif) values (18,'TCFH','MP',3,16,null,null,now());
</v>
      </c>
    </row>
    <row r="58" spans="1:110" x14ac:dyDescent="0.25">
      <c r="A58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workbookViewId="0">
      <selection activeCell="BG4" sqref="BG4:DH52"/>
    </sheetView>
  </sheetViews>
  <sheetFormatPr baseColWidth="10" defaultRowHeight="15" x14ac:dyDescent="0.25"/>
  <cols>
    <col min="1" max="1" width="17.140625" customWidth="1"/>
    <col min="3" max="3" width="33.5703125" customWidth="1"/>
    <col min="8" max="24" width="3.140625" customWidth="1"/>
    <col min="25" max="42" width="2.7109375" customWidth="1"/>
  </cols>
  <sheetData>
    <row r="1" spans="1:42" x14ac:dyDescent="0.25">
      <c r="A1" t="s">
        <v>917</v>
      </c>
      <c r="D1" t="s">
        <v>297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25">
      <c r="C2" t="s">
        <v>243</v>
      </c>
      <c r="D2" t="s">
        <v>244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25">
      <c r="D3" t="s">
        <v>245</v>
      </c>
      <c r="E3" s="14"/>
      <c r="F3" s="14"/>
      <c r="G3" t="s">
        <v>246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25">
      <c r="A4" s="12">
        <f>VLOOKUP($C4,[1]MATIERES!$A$2:$K$379,11,0)</f>
        <v>324</v>
      </c>
      <c r="B4" t="s">
        <v>295</v>
      </c>
      <c r="C4" s="22" t="s">
        <v>548</v>
      </c>
      <c r="D4" s="26" t="str">
        <f>IF($C4="","",VLOOKUP($C4,[2]MATIERES!$A$2:$F$413,5,0))</f>
        <v>pc</v>
      </c>
      <c r="E4" s="14" t="s">
        <v>697</v>
      </c>
      <c r="F4" s="14" t="s">
        <v>876</v>
      </c>
      <c r="G4" s="27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(1,'ALIM_REL_DN50','MATIERE',324,null,'0.5*CTE1','REL_REPARTITEURS',now());
</v>
      </c>
      <c r="Z4" t="str">
        <f t="shared" ref="Z4:AP4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(2,'ALIM_REL_DN50','MATIERE',324,null,'0.5*CTE1','REL_REPARTITEURS',now());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(3,'ALIM_REL_DN50','MATIERE',324,null,'0.5*CTE1','REL_REPARTITEURS',now());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(4,'ALIM_REL_DN50','MATIERE',324,null,'0.5*CTE1','REL_REPARTITEURS',now());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(5,'ALIM_REL_DN50','MATIERE',324,null,'0.5*CTE1','REL_REPARTITEURS',now());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(6,'ALIM_REL_DN50','MATIERE',324,null,'0.5*CTE1','REL_REPARTITEURS',now());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(7,'ALIM_REL_DN50','MATIERE',324,null,'0.5*CTE1','REL_REPARTITEURS',now());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(8,'ALIM_REL_DN50','MATIERE',324,null,'0.5*CTE1','REL_REPARTITEURS',now());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(9,'ALIM_REL_DN50','MATIERE',324,null,'0.5*CTE1','REL_REPARTITEURS',now());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(10,'ALIM_REL_DN50','MATIERE',324,null,'0.5*CTE1','REL_REPARTITEURS',now());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(11,'ALIM_REL_DN50','MATIERE',324,null,'0.5*CTE1','REL_REPARTITEURS',now());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(12,'ALIM_REL_DN50','MATIERE',324,null,'0.5*CTE1','REL_REPARTITEURS',now());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(13,'ALIM_REL_DN50','MATIERE',324,null,'0.5*CTE1','REL_REPARTITEURS',now());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(14,'ALIM_REL_DN50','MATIERE',324,null,'0.5*CTE1','REL_REPARTITEURS',now());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(15,'ALIM_REL_DN50','MATIERE',324,null,'0.5*CTE1','REL_REPARTITEURS',now());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(16,'ALIM_REL_DN50','MATIERE',324,null,'0.5*CTE1','REL_REPARTITEURS',now());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(17,'ALIM_REL_DN50','MATIERE',324,null,'0.5*CTE1','REL_REPARTITEURS',now());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(18,'ALIM_REL_DN50','MATIERE',324,null,'0.5*CTE1','REL_REPARTITEURS',now());
</v>
      </c>
    </row>
    <row r="5" spans="1:42" x14ac:dyDescent="0.25">
      <c r="A5" s="12">
        <f>VLOOKUP($C5,[1]MATIERES!$A$2:$K$379,11,0)</f>
        <v>138</v>
      </c>
      <c r="B5" t="s">
        <v>295</v>
      </c>
      <c r="C5" s="22" t="s">
        <v>405</v>
      </c>
      <c r="D5" s="26" t="str">
        <f>IF($C5="","",VLOOKUP($C5,[2]MATIERES!$A$2:$F$413,5,0))</f>
        <v>pc</v>
      </c>
      <c r="E5" t="s">
        <v>689</v>
      </c>
      <c r="F5" t="s">
        <v>877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(1,'ALIM_REL_DN50','MATIERE',138,null,'1*CTE1','REL_T_PRESSION',now());
</v>
      </c>
      <c r="Z5" t="str">
        <f t="shared" ref="Z5:Z15" si="2">IF(AND(H5="",$E5=""),"",SUBSTITUTE(SUBSTITUTE(SUBSTITUTE(SUBSTITUTE(SUBSTITUTE(SUBSTITUTE(SUBSTITUTE($Y$1,"#SYSTEME#",$A$1),"#DIM#",Z$2),"#TYPE#",$B5),"#LIGNE#",$A5),"#Q#",IF($E5="",SUBSTITUTE(H5,",","."),"null")),"#FORMULE#",IF($E5="","null",CONCATENATE("'",$E5,"'"))),"#CTE1#",IF($F5="","null",CONCATENATE("'",$F5,"'"))))</f>
        <v xml:space="preserve">INSERT INTO SC_SystemeProduits(RefDimension,NomSysteme,typePresta,ligne,Quantite,formule,cte1,DateModif) values (2,'ALIM_REL_DN50','MATIERE',138,null,'1*CTE1','REL_T_PRESSION',now());
</v>
      </c>
      <c r="AA5" t="str">
        <f t="shared" ref="AA5:AA15" si="3">IF(AND(I5="",$E5=""),"",SUBSTITUTE(SUBSTITUTE(SUBSTITUTE(SUBSTITUTE(SUBSTITUTE(SUBSTITUTE(SUBSTITUTE($Y$1,"#SYSTEME#",$A$1),"#DIM#",AA$2),"#TYPE#",$B5),"#LIGNE#",$A5),"#Q#",IF($E5="",SUBSTITUTE(I5,",","."),"null")),"#FORMULE#",IF($E5="","null",CONCATENATE("'",$E5,"'"))),"#CTE1#",IF($F5="","null",CONCATENATE("'",$F5,"'"))))</f>
        <v xml:space="preserve">INSERT INTO SC_SystemeProduits(RefDimension,NomSysteme,typePresta,ligne,Quantite,formule,cte1,DateModif) values (3,'ALIM_REL_DN50','MATIERE',138,null,'1*CTE1','REL_T_PRESSION',now());
</v>
      </c>
      <c r="AB5" t="str">
        <f t="shared" ref="AB5:AB15" si="4">IF(AND(J5="",$E5=""),"",SUBSTITUTE(SUBSTITUTE(SUBSTITUTE(SUBSTITUTE(SUBSTITUTE(SUBSTITUTE(SUBSTITUTE($Y$1,"#SYSTEME#",$A$1),"#DIM#",AB$2),"#TYPE#",$B5),"#LIGNE#",$A5),"#Q#",IF($E5="",SUBSTITUTE(J5,",","."),"null")),"#FORMULE#",IF($E5="","null",CONCATENATE("'",$E5,"'"))),"#CTE1#",IF($F5="","null",CONCATENATE("'",$F5,"'"))))</f>
        <v xml:space="preserve">INSERT INTO SC_SystemeProduits(RefDimension,NomSysteme,typePresta,ligne,Quantite,formule,cte1,DateModif) values (4,'ALIM_REL_DN50','MATIERE',138,null,'1*CTE1','REL_T_PRESSION',now());
</v>
      </c>
      <c r="AC5" t="str">
        <f t="shared" ref="AC5:AC15" si="5">IF(AND(K5="",$E5=""),"",SUBSTITUTE(SUBSTITUTE(SUBSTITUTE(SUBSTITUTE(SUBSTITUTE(SUBSTITUTE(SUBSTITUTE($Y$1,"#SYSTEME#",$A$1),"#DIM#",AC$2),"#TYPE#",$B5),"#LIGNE#",$A5),"#Q#",IF($E5="",SUBSTITUTE(K5,",","."),"null")),"#FORMULE#",IF($E5="","null",CONCATENATE("'",$E5,"'"))),"#CTE1#",IF($F5="","null",CONCATENATE("'",$F5,"'"))))</f>
        <v xml:space="preserve">INSERT INTO SC_SystemeProduits(RefDimension,NomSysteme,typePresta,ligne,Quantite,formule,cte1,DateModif) values (5,'ALIM_REL_DN50','MATIERE',138,null,'1*CTE1','REL_T_PRESSION',now());
</v>
      </c>
      <c r="AD5" t="str">
        <f t="shared" ref="AD5:AD15" si="6">IF(AND(L5="",$E5=""),"",SUBSTITUTE(SUBSTITUTE(SUBSTITUTE(SUBSTITUTE(SUBSTITUTE(SUBSTITUTE(SUBSTITUTE($Y$1,"#SYSTEME#",$A$1),"#DIM#",AD$2),"#TYPE#",$B5),"#LIGNE#",$A5),"#Q#",IF($E5="",SUBSTITUTE(L5,",","."),"null")),"#FORMULE#",IF($E5="","null",CONCATENATE("'",$E5,"'"))),"#CTE1#",IF($F5="","null",CONCATENATE("'",$F5,"'"))))</f>
        <v xml:space="preserve">INSERT INTO SC_SystemeProduits(RefDimension,NomSysteme,typePresta,ligne,Quantite,formule,cte1,DateModif) values (6,'ALIM_REL_DN50','MATIERE',138,null,'1*CTE1','REL_T_PRESSION',now());
</v>
      </c>
      <c r="AE5" t="str">
        <f t="shared" ref="AE5:AE15" si="7">IF(AND(M5="",$E5=""),"",SUBSTITUTE(SUBSTITUTE(SUBSTITUTE(SUBSTITUTE(SUBSTITUTE(SUBSTITUTE(SUBSTITUTE($Y$1,"#SYSTEME#",$A$1),"#DIM#",AE$2),"#TYPE#",$B5),"#LIGNE#",$A5),"#Q#",IF($E5="",SUBSTITUTE(M5,",","."),"null")),"#FORMULE#",IF($E5="","null",CONCATENATE("'",$E5,"'"))),"#CTE1#",IF($F5="","null",CONCATENATE("'",$F5,"'"))))</f>
        <v xml:space="preserve">INSERT INTO SC_SystemeProduits(RefDimension,NomSysteme,typePresta,ligne,Quantite,formule,cte1,DateModif) values (7,'ALIM_REL_DN50','MATIERE',138,null,'1*CTE1','REL_T_PRESSION',now());
</v>
      </c>
      <c r="AF5" t="str">
        <f t="shared" ref="AF5:AF15" si="8">IF(AND(N5="",$E5=""),"",SUBSTITUTE(SUBSTITUTE(SUBSTITUTE(SUBSTITUTE(SUBSTITUTE(SUBSTITUTE(SUBSTITUTE($Y$1,"#SYSTEME#",$A$1),"#DIM#",AF$2),"#TYPE#",$B5),"#LIGNE#",$A5),"#Q#",IF($E5="",SUBSTITUTE(N5,",","."),"null")),"#FORMULE#",IF($E5="","null",CONCATENATE("'",$E5,"'"))),"#CTE1#",IF($F5="","null",CONCATENATE("'",$F5,"'"))))</f>
        <v xml:space="preserve">INSERT INTO SC_SystemeProduits(RefDimension,NomSysteme,typePresta,ligne,Quantite,formule,cte1,DateModif) values (8,'ALIM_REL_DN50','MATIERE',138,null,'1*CTE1','REL_T_PRESSION',now());
</v>
      </c>
      <c r="AG5" t="str">
        <f t="shared" ref="AG5:AG15" si="9">IF(AND(O5="",$E5=""),"",SUBSTITUTE(SUBSTITUTE(SUBSTITUTE(SUBSTITUTE(SUBSTITUTE(SUBSTITUTE(SUBSTITUTE($Y$1,"#SYSTEME#",$A$1),"#DIM#",AG$2),"#TYPE#",$B5),"#LIGNE#",$A5),"#Q#",IF($E5="",SUBSTITUTE(O5,",","."),"null")),"#FORMULE#",IF($E5="","null",CONCATENATE("'",$E5,"'"))),"#CTE1#",IF($F5="","null",CONCATENATE("'",$F5,"'"))))</f>
        <v xml:space="preserve">INSERT INTO SC_SystemeProduits(RefDimension,NomSysteme,typePresta,ligne,Quantite,formule,cte1,DateModif) values (9,'ALIM_REL_DN50','MATIERE',138,null,'1*CTE1','REL_T_PRESSION',now());
</v>
      </c>
      <c r="AH5" t="str">
        <f t="shared" ref="AH5:AH15" si="10">IF(AND(P5="",$E5=""),"",SUBSTITUTE(SUBSTITUTE(SUBSTITUTE(SUBSTITUTE(SUBSTITUTE(SUBSTITUTE(SUBSTITUTE($Y$1,"#SYSTEME#",$A$1),"#DIM#",AH$2),"#TYPE#",$B5),"#LIGNE#",$A5),"#Q#",IF($E5="",SUBSTITUTE(P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(10,'ALIM_REL_DN50','MATIERE',138,null,'1*CTE1','REL_T_PRESSION',now());
</v>
      </c>
      <c r="AI5" t="str">
        <f t="shared" ref="AI5:AI15" si="11">IF(AND(Q5="",$E5=""),"",SUBSTITUTE(SUBSTITUTE(SUBSTITUTE(SUBSTITUTE(SUBSTITUTE(SUBSTITUTE(SUBSTITUTE($Y$1,"#SYSTEME#",$A$1),"#DIM#",AI$2),"#TYPE#",$B5),"#LIGNE#",$A5),"#Q#",IF($E5="",SUBSTITUTE(Q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(11,'ALIM_REL_DN50','MATIERE',138,null,'1*CTE1','REL_T_PRESSION',now());
</v>
      </c>
      <c r="AJ5" t="str">
        <f t="shared" ref="AJ5:AJ15" si="12">IF(AND(R5="",$E5=""),"",SUBSTITUTE(SUBSTITUTE(SUBSTITUTE(SUBSTITUTE(SUBSTITUTE(SUBSTITUTE(SUBSTITUTE($Y$1,"#SYSTEME#",$A$1),"#DIM#",AJ$2),"#TYPE#",$B5),"#LIGNE#",$A5),"#Q#",IF($E5="",SUBSTITUTE(R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(12,'ALIM_REL_DN50','MATIERE',138,null,'1*CTE1','REL_T_PRESSION',now());
</v>
      </c>
      <c r="AK5" t="str">
        <f t="shared" ref="AK5:AK15" si="13">IF(AND(S5="",$E5=""),"",SUBSTITUTE(SUBSTITUTE(SUBSTITUTE(SUBSTITUTE(SUBSTITUTE(SUBSTITUTE(SUBSTITUTE($Y$1,"#SYSTEME#",$A$1),"#DIM#",AK$2),"#TYPE#",$B5),"#LIGNE#",$A5),"#Q#",IF($E5="",SUBSTITUTE(S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(13,'ALIM_REL_DN50','MATIERE',138,null,'1*CTE1','REL_T_PRESSION',now());
</v>
      </c>
      <c r="AL5" t="str">
        <f t="shared" ref="AL5:AL15" si="14">IF(AND(T5="",$E5=""),"",SUBSTITUTE(SUBSTITUTE(SUBSTITUTE(SUBSTITUTE(SUBSTITUTE(SUBSTITUTE(SUBSTITUTE($Y$1,"#SYSTEME#",$A$1),"#DIM#",AL$2),"#TYPE#",$B5),"#LIGNE#",$A5),"#Q#",IF($E5="",SUBSTITUTE(T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(14,'ALIM_REL_DN50','MATIERE',138,null,'1*CTE1','REL_T_PRESSION',now());
</v>
      </c>
      <c r="AM5" t="str">
        <f t="shared" ref="AM5:AM15" si="15">IF(AND(U5="",$E5=""),"",SUBSTITUTE(SUBSTITUTE(SUBSTITUTE(SUBSTITUTE(SUBSTITUTE(SUBSTITUTE(SUBSTITUTE($Y$1,"#SYSTEME#",$A$1),"#DIM#",AM$2),"#TYPE#",$B5),"#LIGNE#",$A5),"#Q#",IF($E5="",SUBSTITUTE(U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(15,'ALIM_REL_DN50','MATIERE',138,null,'1*CTE1','REL_T_PRESSION',now());
</v>
      </c>
      <c r="AN5" t="str">
        <f t="shared" ref="AN5:AN15" si="16">IF(AND(V5="",$E5=""),"",SUBSTITUTE(SUBSTITUTE(SUBSTITUTE(SUBSTITUTE(SUBSTITUTE(SUBSTITUTE(SUBSTITUTE($Y$1,"#SYSTEME#",$A$1),"#DIM#",AN$2),"#TYPE#",$B5),"#LIGNE#",$A5),"#Q#",IF($E5="",SUBSTITUTE(V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(16,'ALIM_REL_DN50','MATIERE',138,null,'1*CTE1','REL_T_PRESSION',now());
</v>
      </c>
      <c r="AO5" t="str">
        <f t="shared" ref="AO5:AO15" si="17">IF(AND(W5="",$E5=""),"",SUBSTITUTE(SUBSTITUTE(SUBSTITUTE(SUBSTITUTE(SUBSTITUTE(SUBSTITUTE(SUBSTITUTE($Y$1,"#SYSTEME#",$A$1),"#DIM#",AO$2),"#TYPE#",$B5),"#LIGNE#",$A5),"#Q#",IF($E5="",SUBSTITUTE(W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(17,'ALIM_REL_DN50','MATIERE',138,null,'1*CTE1','REL_T_PRESSION',now());
</v>
      </c>
      <c r="AP5" t="str">
        <f t="shared" ref="AP5:AP15" si="18">IF(AND(X5="",$E5=""),"",SUBSTITUTE(SUBSTITUTE(SUBSTITUTE(SUBSTITUTE(SUBSTITUTE(SUBSTITUTE(SUBSTITUTE($Y$1,"#SYSTEME#",$A$1),"#DIM#",AP$2),"#TYPE#",$B5),"#LIGNE#",$A5),"#Q#",IF($E5="",SUBSTITUTE(X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(18,'ALIM_REL_DN50','MATIERE',138,null,'1*CTE1','REL_T_PRESSION',now());
</v>
      </c>
    </row>
    <row r="6" spans="1:42" x14ac:dyDescent="0.25">
      <c r="A6" s="12">
        <f>VLOOKUP($C6,[1]MATIERES!$A$2:$K$379,11,0)</f>
        <v>132</v>
      </c>
      <c r="B6" t="s">
        <v>295</v>
      </c>
      <c r="C6" s="22" t="s">
        <v>332</v>
      </c>
      <c r="D6" s="26" t="str">
        <f>IF($C6="","",VLOOKUP($C6,[2]MATIERES!$A$2:$F$413,5,0))</f>
        <v>pc</v>
      </c>
      <c r="E6" t="s">
        <v>689</v>
      </c>
      <c r="F6" t="s">
        <v>874</v>
      </c>
      <c r="Y6" t="str">
        <f t="shared" si="1"/>
        <v xml:space="preserve">INSERT INTO SC_SystemeProduits(RefDimension,NomSysteme,typePresta,ligne,Quantite,formule,cte1,DateModif) values (1,'ALIM_REL_DN50','MATIERE',132,null,'1*CTE1','REL_PVCDN50',now());
</v>
      </c>
      <c r="Z6" t="str">
        <f t="shared" si="2"/>
        <v xml:space="preserve">INSERT INTO SC_SystemeProduits(RefDimension,NomSysteme,typePresta,ligne,Quantite,formule,cte1,DateModif) values (2,'ALIM_REL_DN50','MATIERE',132,null,'1*CTE1','REL_PVCDN50',now());
</v>
      </c>
      <c r="AA6" t="str">
        <f t="shared" si="3"/>
        <v xml:space="preserve">INSERT INTO SC_SystemeProduits(RefDimension,NomSysteme,typePresta,ligne,Quantite,formule,cte1,DateModif) values (3,'ALIM_REL_DN50','MATIERE',132,null,'1*CTE1','REL_PVCDN50',now());
</v>
      </c>
      <c r="AB6" t="str">
        <f t="shared" si="4"/>
        <v xml:space="preserve">INSERT INTO SC_SystemeProduits(RefDimension,NomSysteme,typePresta,ligne,Quantite,formule,cte1,DateModif) values (4,'ALIM_REL_DN50','MATIERE',132,null,'1*CTE1','REL_PVCDN50',now());
</v>
      </c>
      <c r="AC6" t="str">
        <f t="shared" si="5"/>
        <v xml:space="preserve">INSERT INTO SC_SystemeProduits(RefDimension,NomSysteme,typePresta,ligne,Quantite,formule,cte1,DateModif) values (5,'ALIM_REL_DN50','MATIERE',132,null,'1*CTE1','REL_PVCDN50',now());
</v>
      </c>
      <c r="AD6" t="str">
        <f t="shared" si="6"/>
        <v xml:space="preserve">INSERT INTO SC_SystemeProduits(RefDimension,NomSysteme,typePresta,ligne,Quantite,formule,cte1,DateModif) values (6,'ALIM_REL_DN50','MATIERE',132,null,'1*CTE1','REL_PVCDN50',now());
</v>
      </c>
      <c r="AE6" t="str">
        <f t="shared" si="7"/>
        <v xml:space="preserve">INSERT INTO SC_SystemeProduits(RefDimension,NomSysteme,typePresta,ligne,Quantite,formule,cte1,DateModif) values (7,'ALIM_REL_DN50','MATIERE',132,null,'1*CTE1','REL_PVCDN50',now());
</v>
      </c>
      <c r="AF6" t="str">
        <f t="shared" si="8"/>
        <v xml:space="preserve">INSERT INTO SC_SystemeProduits(RefDimension,NomSysteme,typePresta,ligne,Quantite,formule,cte1,DateModif) values (8,'ALIM_REL_DN50','MATIERE',132,null,'1*CTE1','REL_PVCDN50',now());
</v>
      </c>
      <c r="AG6" t="str">
        <f t="shared" si="9"/>
        <v xml:space="preserve">INSERT INTO SC_SystemeProduits(RefDimension,NomSysteme,typePresta,ligne,Quantite,formule,cte1,DateModif) values (9,'ALIM_REL_DN50','MATIERE',132,null,'1*CTE1','REL_PVCDN50',now());
</v>
      </c>
      <c r="AH6" t="str">
        <f t="shared" si="10"/>
        <v xml:space="preserve">INSERT INTO SC_SystemeProduits(RefDimension,NomSysteme,typePresta,ligne,Quantite,formule,cte1,DateModif) values (10,'ALIM_REL_DN50','MATIERE',132,null,'1*CTE1','REL_PVCDN50',now());
</v>
      </c>
      <c r="AI6" t="str">
        <f t="shared" si="11"/>
        <v xml:space="preserve">INSERT INTO SC_SystemeProduits(RefDimension,NomSysteme,typePresta,ligne,Quantite,formule,cte1,DateModif) values (11,'ALIM_REL_DN50','MATIERE',132,null,'1*CTE1','REL_PVCDN50',now());
</v>
      </c>
      <c r="AJ6" t="str">
        <f t="shared" si="12"/>
        <v xml:space="preserve">INSERT INTO SC_SystemeProduits(RefDimension,NomSysteme,typePresta,ligne,Quantite,formule,cte1,DateModif) values (12,'ALIM_REL_DN50','MATIERE',132,null,'1*CTE1','REL_PVCDN50',now());
</v>
      </c>
      <c r="AK6" t="str">
        <f t="shared" si="13"/>
        <v xml:space="preserve">INSERT INTO SC_SystemeProduits(RefDimension,NomSysteme,typePresta,ligne,Quantite,formule,cte1,DateModif) values (13,'ALIM_REL_DN50','MATIERE',132,null,'1*CTE1','REL_PVCDN50',now());
</v>
      </c>
      <c r="AL6" t="str">
        <f t="shared" si="14"/>
        <v xml:space="preserve">INSERT INTO SC_SystemeProduits(RefDimension,NomSysteme,typePresta,ligne,Quantite,formule,cte1,DateModif) values (14,'ALIM_REL_DN50','MATIERE',132,null,'1*CTE1','REL_PVCDN50',now());
</v>
      </c>
      <c r="AM6" t="str">
        <f t="shared" si="15"/>
        <v xml:space="preserve">INSERT INTO SC_SystemeProduits(RefDimension,NomSysteme,typePresta,ligne,Quantite,formule,cte1,DateModif) values (15,'ALIM_REL_DN50','MATIERE',132,null,'1*CTE1','REL_PVCDN50',now());
</v>
      </c>
      <c r="AN6" t="str">
        <f t="shared" si="16"/>
        <v xml:space="preserve">INSERT INTO SC_SystemeProduits(RefDimension,NomSysteme,typePresta,ligne,Quantite,formule,cte1,DateModif) values (16,'ALIM_REL_DN50','MATIERE',132,null,'1*CTE1','REL_PVCDN50',now());
</v>
      </c>
      <c r="AO6" t="str">
        <f t="shared" si="17"/>
        <v xml:space="preserve">INSERT INTO SC_SystemeProduits(RefDimension,NomSysteme,typePresta,ligne,Quantite,formule,cte1,DateModif) values (17,'ALIM_REL_DN50','MATIERE',132,null,'1*CTE1','REL_PVCDN50',now());
</v>
      </c>
      <c r="AP6" t="str">
        <f t="shared" si="18"/>
        <v xml:space="preserve">INSERT INTO SC_SystemeProduits(RefDimension,NomSysteme,typePresta,ligne,Quantite,formule,cte1,DateModif) values (18,'ALIM_REL_DN50','MATIERE',132,null,'1*CTE1','REL_PVCDN50',now());
</v>
      </c>
    </row>
    <row r="7" spans="1:42" x14ac:dyDescent="0.25">
      <c r="A7" s="12">
        <f>VLOOKUP($C7,[1]MATIERES!$A$2:$K$379,11,0)</f>
        <v>136</v>
      </c>
      <c r="B7" t="s">
        <v>295</v>
      </c>
      <c r="C7" s="22" t="s">
        <v>403</v>
      </c>
      <c r="D7" s="26" t="str">
        <f>IF($C7="","",VLOOKUP($C7,[2]MATIERES!$A$2:$F$413,5,0))</f>
        <v>pc</v>
      </c>
      <c r="E7" t="s">
        <v>689</v>
      </c>
      <c r="F7" t="s">
        <v>875</v>
      </c>
      <c r="Y7" t="str">
        <f t="shared" si="1"/>
        <v xml:space="preserve">INSERT INTO SC_SystemeProduits(RefDimension,NomSysteme,typePresta,ligne,Quantite,formule,cte1,DateModif) values (1,'ALIM_REL_DN50','MATIERE',136,null,'1*CTE1','REL_COUDES90DN50',now());
</v>
      </c>
      <c r="Z7" t="str">
        <f t="shared" si="2"/>
        <v xml:space="preserve">INSERT INTO SC_SystemeProduits(RefDimension,NomSysteme,typePresta,ligne,Quantite,formule,cte1,DateModif) values (2,'ALIM_REL_DN50','MATIERE',136,null,'1*CTE1','REL_COUDES90DN50',now());
</v>
      </c>
      <c r="AA7" t="str">
        <f t="shared" si="3"/>
        <v xml:space="preserve">INSERT INTO SC_SystemeProduits(RefDimension,NomSysteme,typePresta,ligne,Quantite,formule,cte1,DateModif) values (3,'ALIM_REL_DN50','MATIERE',136,null,'1*CTE1','REL_COUDES90DN50',now());
</v>
      </c>
      <c r="AB7" t="str">
        <f t="shared" si="4"/>
        <v xml:space="preserve">INSERT INTO SC_SystemeProduits(RefDimension,NomSysteme,typePresta,ligne,Quantite,formule,cte1,DateModif) values (4,'ALIM_REL_DN50','MATIERE',136,null,'1*CTE1','REL_COUDES90DN50',now());
</v>
      </c>
      <c r="AC7" t="str">
        <f t="shared" si="5"/>
        <v xml:space="preserve">INSERT INTO SC_SystemeProduits(RefDimension,NomSysteme,typePresta,ligne,Quantite,formule,cte1,DateModif) values (5,'ALIM_REL_DN50','MATIERE',136,null,'1*CTE1','REL_COUDES90DN50',now());
</v>
      </c>
      <c r="AD7" t="str">
        <f t="shared" si="6"/>
        <v xml:space="preserve">INSERT INTO SC_SystemeProduits(RefDimension,NomSysteme,typePresta,ligne,Quantite,formule,cte1,DateModif) values (6,'ALIM_REL_DN50','MATIERE',136,null,'1*CTE1','REL_COUDES90DN50',now());
</v>
      </c>
      <c r="AE7" t="str">
        <f t="shared" si="7"/>
        <v xml:space="preserve">INSERT INTO SC_SystemeProduits(RefDimension,NomSysteme,typePresta,ligne,Quantite,formule,cte1,DateModif) values (7,'ALIM_REL_DN50','MATIERE',136,null,'1*CTE1','REL_COUDES90DN50',now());
</v>
      </c>
      <c r="AF7" t="str">
        <f t="shared" si="8"/>
        <v xml:space="preserve">INSERT INTO SC_SystemeProduits(RefDimension,NomSysteme,typePresta,ligne,Quantite,formule,cte1,DateModif) values (8,'ALIM_REL_DN50','MATIERE',136,null,'1*CTE1','REL_COUDES90DN50',now());
</v>
      </c>
      <c r="AG7" t="str">
        <f t="shared" si="9"/>
        <v xml:space="preserve">INSERT INTO SC_SystemeProduits(RefDimension,NomSysteme,typePresta,ligne,Quantite,formule,cte1,DateModif) values (9,'ALIM_REL_DN50','MATIERE',136,null,'1*CTE1','REL_COUDES90DN50',now());
</v>
      </c>
      <c r="AH7" t="str">
        <f t="shared" si="10"/>
        <v xml:space="preserve">INSERT INTO SC_SystemeProduits(RefDimension,NomSysteme,typePresta,ligne,Quantite,formule,cte1,DateModif) values (10,'ALIM_REL_DN50','MATIERE',136,null,'1*CTE1','REL_COUDES90DN50',now());
</v>
      </c>
      <c r="AI7" t="str">
        <f t="shared" si="11"/>
        <v xml:space="preserve">INSERT INTO SC_SystemeProduits(RefDimension,NomSysteme,typePresta,ligne,Quantite,formule,cte1,DateModif) values (11,'ALIM_REL_DN50','MATIERE',136,null,'1*CTE1','REL_COUDES90DN50',now());
</v>
      </c>
      <c r="AJ7" t="str">
        <f t="shared" si="12"/>
        <v xml:space="preserve">INSERT INTO SC_SystemeProduits(RefDimension,NomSysteme,typePresta,ligne,Quantite,formule,cte1,DateModif) values (12,'ALIM_REL_DN50','MATIERE',136,null,'1*CTE1','REL_COUDES90DN50',now());
</v>
      </c>
      <c r="AK7" t="str">
        <f t="shared" si="13"/>
        <v xml:space="preserve">INSERT INTO SC_SystemeProduits(RefDimension,NomSysteme,typePresta,ligne,Quantite,formule,cte1,DateModif) values (13,'ALIM_REL_DN50','MATIERE',136,null,'1*CTE1','REL_COUDES90DN50',now());
</v>
      </c>
      <c r="AL7" t="str">
        <f t="shared" si="14"/>
        <v xml:space="preserve">INSERT INTO SC_SystemeProduits(RefDimension,NomSysteme,typePresta,ligne,Quantite,formule,cte1,DateModif) values (14,'ALIM_REL_DN50','MATIERE',136,null,'1*CTE1','REL_COUDES90DN50',now());
</v>
      </c>
      <c r="AM7" t="str">
        <f t="shared" si="15"/>
        <v xml:space="preserve">INSERT INTO SC_SystemeProduits(RefDimension,NomSysteme,typePresta,ligne,Quantite,formule,cte1,DateModif) values (15,'ALIM_REL_DN50','MATIERE',136,null,'1*CTE1','REL_COUDES90DN50',now());
</v>
      </c>
      <c r="AN7" t="str">
        <f t="shared" si="16"/>
        <v xml:space="preserve">INSERT INTO SC_SystemeProduits(RefDimension,NomSysteme,typePresta,ligne,Quantite,formule,cte1,DateModif) values (16,'ALIM_REL_DN50','MATIERE',136,null,'1*CTE1','REL_COUDES90DN50',now());
</v>
      </c>
      <c r="AO7" t="str">
        <f t="shared" si="17"/>
        <v xml:space="preserve">INSERT INTO SC_SystemeProduits(RefDimension,NomSysteme,typePresta,ligne,Quantite,formule,cte1,DateModif) values (17,'ALIM_REL_DN50','MATIERE',136,null,'1*CTE1','REL_COUDES90DN50',now());
</v>
      </c>
      <c r="AP7" t="str">
        <f t="shared" si="18"/>
        <v xml:space="preserve">INSERT INTO SC_SystemeProduits(RefDimension,NomSysteme,typePresta,ligne,Quantite,formule,cte1,DateModif) values (18,'ALIM_REL_DN50','MATIERE',136,null,'1*CTE1','REL_COUDES90DN50',now());
</v>
      </c>
    </row>
    <row r="8" spans="1:42" x14ac:dyDescent="0.25"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  <c r="AF8" t="str">
        <f t="shared" si="8"/>
        <v/>
      </c>
      <c r="AG8" t="str">
        <f t="shared" si="9"/>
        <v/>
      </c>
      <c r="AH8" t="str">
        <f t="shared" si="10"/>
        <v/>
      </c>
      <c r="AI8" t="str">
        <f t="shared" si="11"/>
        <v/>
      </c>
      <c r="AJ8" t="str">
        <f t="shared" si="12"/>
        <v/>
      </c>
      <c r="AK8" t="str">
        <f t="shared" si="13"/>
        <v/>
      </c>
      <c r="AL8" t="str">
        <f t="shared" si="14"/>
        <v/>
      </c>
      <c r="AM8" t="str">
        <f t="shared" si="15"/>
        <v/>
      </c>
      <c r="AN8" t="str">
        <f t="shared" si="16"/>
        <v/>
      </c>
      <c r="AO8" t="str">
        <f t="shared" si="17"/>
        <v/>
      </c>
      <c r="AP8" t="str">
        <f t="shared" si="18"/>
        <v/>
      </c>
    </row>
    <row r="9" spans="1:42" x14ac:dyDescent="0.25">
      <c r="A9" s="12">
        <f>VLOOKUP($C9,[1]CHANTIER!$A$2:$K$291,11,0)</f>
        <v>10</v>
      </c>
      <c r="B9" t="s">
        <v>299</v>
      </c>
      <c r="C9" s="37" t="s">
        <v>89</v>
      </c>
      <c r="D9" t="s">
        <v>8</v>
      </c>
      <c r="E9" s="14" t="s">
        <v>697</v>
      </c>
      <c r="F9" s="14" t="s">
        <v>876</v>
      </c>
      <c r="Y9" t="str">
        <f t="shared" si="1"/>
        <v xml:space="preserve">INSERT INTO SC_SystemeProduits(RefDimension,NomSysteme,typePresta,ligne,Quantite,formule,cte1,DateModif) values (1,'ALIM_REL_DN50','MOC',10,null,'0.5*CTE1','REL_REPARTITEURS',now());
</v>
      </c>
      <c r="Z9" t="str">
        <f t="shared" si="2"/>
        <v xml:space="preserve">INSERT INTO SC_SystemeProduits(RefDimension,NomSysteme,typePresta,ligne,Quantite,formule,cte1,DateModif) values (2,'ALIM_REL_DN50','MOC',10,null,'0.5*CTE1','REL_REPARTITEURS',now());
</v>
      </c>
      <c r="AA9" t="str">
        <f t="shared" si="3"/>
        <v xml:space="preserve">INSERT INTO SC_SystemeProduits(RefDimension,NomSysteme,typePresta,ligne,Quantite,formule,cte1,DateModif) values (3,'ALIM_REL_DN50','MOC',10,null,'0.5*CTE1','REL_REPARTITEURS',now());
</v>
      </c>
      <c r="AB9" t="str">
        <f t="shared" si="4"/>
        <v xml:space="preserve">INSERT INTO SC_SystemeProduits(RefDimension,NomSysteme,typePresta,ligne,Quantite,formule,cte1,DateModif) values (4,'ALIM_REL_DN50','MOC',10,null,'0.5*CTE1','REL_REPARTITEURS',now());
</v>
      </c>
      <c r="AC9" t="str">
        <f t="shared" si="5"/>
        <v xml:space="preserve">INSERT INTO SC_SystemeProduits(RefDimension,NomSysteme,typePresta,ligne,Quantite,formule,cte1,DateModif) values (5,'ALIM_REL_DN50','MOC',10,null,'0.5*CTE1','REL_REPARTITEURS',now());
</v>
      </c>
      <c r="AD9" t="str">
        <f t="shared" si="6"/>
        <v xml:space="preserve">INSERT INTO SC_SystemeProduits(RefDimension,NomSysteme,typePresta,ligne,Quantite,formule,cte1,DateModif) values (6,'ALIM_REL_DN50','MOC',10,null,'0.5*CTE1','REL_REPARTITEURS',now());
</v>
      </c>
      <c r="AE9" t="str">
        <f t="shared" si="7"/>
        <v xml:space="preserve">INSERT INTO SC_SystemeProduits(RefDimension,NomSysteme,typePresta,ligne,Quantite,formule,cte1,DateModif) values (7,'ALIM_REL_DN50','MOC',10,null,'0.5*CTE1','REL_REPARTITEURS',now());
</v>
      </c>
      <c r="AF9" t="str">
        <f t="shared" si="8"/>
        <v xml:space="preserve">INSERT INTO SC_SystemeProduits(RefDimension,NomSysteme,typePresta,ligne,Quantite,formule,cte1,DateModif) values (8,'ALIM_REL_DN50','MOC',10,null,'0.5*CTE1','REL_REPARTITEURS',now());
</v>
      </c>
      <c r="AG9" t="str">
        <f t="shared" si="9"/>
        <v xml:space="preserve">INSERT INTO SC_SystemeProduits(RefDimension,NomSysteme,typePresta,ligne,Quantite,formule,cte1,DateModif) values (9,'ALIM_REL_DN50','MOC',10,null,'0.5*CTE1','REL_REPARTITEURS',now());
</v>
      </c>
      <c r="AH9" t="str">
        <f t="shared" si="10"/>
        <v xml:space="preserve">INSERT INTO SC_SystemeProduits(RefDimension,NomSysteme,typePresta,ligne,Quantite,formule,cte1,DateModif) values (10,'ALIM_REL_DN50','MOC',10,null,'0.5*CTE1','REL_REPARTITEURS',now());
</v>
      </c>
      <c r="AI9" t="str">
        <f t="shared" si="11"/>
        <v xml:space="preserve">INSERT INTO SC_SystemeProduits(RefDimension,NomSysteme,typePresta,ligne,Quantite,formule,cte1,DateModif) values (11,'ALIM_REL_DN50','MOC',10,null,'0.5*CTE1','REL_REPARTITEURS',now());
</v>
      </c>
      <c r="AJ9" t="str">
        <f t="shared" si="12"/>
        <v xml:space="preserve">INSERT INTO SC_SystemeProduits(RefDimension,NomSysteme,typePresta,ligne,Quantite,formule,cte1,DateModif) values (12,'ALIM_REL_DN50','MOC',10,null,'0.5*CTE1','REL_REPARTITEURS',now());
</v>
      </c>
      <c r="AK9" t="str">
        <f t="shared" si="13"/>
        <v xml:space="preserve">INSERT INTO SC_SystemeProduits(RefDimension,NomSysteme,typePresta,ligne,Quantite,formule,cte1,DateModif) values (13,'ALIM_REL_DN50','MOC',10,null,'0.5*CTE1','REL_REPARTITEURS',now());
</v>
      </c>
      <c r="AL9" t="str">
        <f t="shared" si="14"/>
        <v xml:space="preserve">INSERT INTO SC_SystemeProduits(RefDimension,NomSysteme,typePresta,ligne,Quantite,formule,cte1,DateModif) values (14,'ALIM_REL_DN50','MOC',10,null,'0.5*CTE1','REL_REPARTITEURS',now());
</v>
      </c>
      <c r="AM9" t="str">
        <f t="shared" si="15"/>
        <v xml:space="preserve">INSERT INTO SC_SystemeProduits(RefDimension,NomSysteme,typePresta,ligne,Quantite,formule,cte1,DateModif) values (15,'ALIM_REL_DN50','MOC',10,null,'0.5*CTE1','REL_REPARTITEURS',now());
</v>
      </c>
      <c r="AN9" t="str">
        <f t="shared" si="16"/>
        <v xml:space="preserve">INSERT INTO SC_SystemeProduits(RefDimension,NomSysteme,typePresta,ligne,Quantite,formule,cte1,DateModif) values (16,'ALIM_REL_DN50','MOC',10,null,'0.5*CTE1','REL_REPARTITEURS',now());
</v>
      </c>
      <c r="AO9" t="str">
        <f t="shared" si="17"/>
        <v xml:space="preserve">INSERT INTO SC_SystemeProduits(RefDimension,NomSysteme,typePresta,ligne,Quantite,formule,cte1,DateModif) values (17,'ALIM_REL_DN50','MOC',10,null,'0.5*CTE1','REL_REPARTITEURS',now());
</v>
      </c>
      <c r="AP9" t="str">
        <f t="shared" si="18"/>
        <v xml:space="preserve">INSERT INTO SC_SystemeProduits(RefDimension,NomSysteme,typePresta,ligne,Quantite,formule,cte1,DateModif) values (18,'ALIM_REL_DN50','MOC',10,null,'0.5*CTE1','REL_REPARTITEURS',now());
</v>
      </c>
    </row>
    <row r="10" spans="1:42" x14ac:dyDescent="0.25">
      <c r="A10" s="12">
        <f>VLOOKUP($C10,[1]CHANTIER!$A$2:$K$291,11,0)</f>
        <v>9</v>
      </c>
      <c r="B10" t="s">
        <v>299</v>
      </c>
      <c r="C10" s="37" t="s">
        <v>87</v>
      </c>
      <c r="D10" s="26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(1,'ALIM_REL_DN50','MOC',9,1,null,null,now());
</v>
      </c>
      <c r="Z10" t="str">
        <f t="shared" si="2"/>
        <v xml:space="preserve">INSERT INTO SC_SystemeProduits(RefDimension,NomSysteme,typePresta,ligne,Quantite,formule,cte1,DateModif) values (2,'ALIM_REL_DN50','MOC',9,1,null,null,now());
</v>
      </c>
      <c r="AA10" t="str">
        <f t="shared" si="3"/>
        <v xml:space="preserve">INSERT INTO SC_SystemeProduits(RefDimension,NomSysteme,typePresta,ligne,Quantite,formule,cte1,DateModif) values (3,'ALIM_REL_DN50','MOC',9,1,null,null,now());
</v>
      </c>
      <c r="AB10" t="str">
        <f t="shared" si="4"/>
        <v xml:space="preserve">INSERT INTO SC_SystemeProduits(RefDimension,NomSysteme,typePresta,ligne,Quantite,formule,cte1,DateModif) values (4,'ALIM_REL_DN50','MOC',9,1,null,null,now());
</v>
      </c>
      <c r="AC10" t="str">
        <f t="shared" si="5"/>
        <v xml:space="preserve">INSERT INTO SC_SystemeProduits(RefDimension,NomSysteme,typePresta,ligne,Quantite,formule,cte1,DateModif) values (5,'ALIM_REL_DN50','MOC',9,1,null,null,now());
</v>
      </c>
      <c r="AD10" t="str">
        <f t="shared" si="6"/>
        <v xml:space="preserve">INSERT INTO SC_SystemeProduits(RefDimension,NomSysteme,typePresta,ligne,Quantite,formule,cte1,DateModif) values (6,'ALIM_REL_DN50','MOC',9,1,null,null,now());
</v>
      </c>
      <c r="AE10" t="str">
        <f t="shared" si="7"/>
        <v xml:space="preserve">INSERT INTO SC_SystemeProduits(RefDimension,NomSysteme,typePresta,ligne,Quantite,formule,cte1,DateModif) values (7,'ALIM_REL_DN50','MOC',9,1,null,null,now());
</v>
      </c>
      <c r="AF10" t="str">
        <f t="shared" si="8"/>
        <v xml:space="preserve">INSERT INTO SC_SystemeProduits(RefDimension,NomSysteme,typePresta,ligne,Quantite,formule,cte1,DateModif) values (8,'ALIM_REL_DN50','MOC',9,1,null,null,now());
</v>
      </c>
      <c r="AG10" t="str">
        <f t="shared" si="9"/>
        <v xml:space="preserve">INSERT INTO SC_SystemeProduits(RefDimension,NomSysteme,typePresta,ligne,Quantite,formule,cte1,DateModif) values (9,'ALIM_REL_DN50','MOC',9,1,null,null,now());
</v>
      </c>
      <c r="AH10" t="str">
        <f t="shared" si="10"/>
        <v xml:space="preserve">INSERT INTO SC_SystemeProduits(RefDimension,NomSysteme,typePresta,ligne,Quantite,formule,cte1,DateModif) values (10,'ALIM_REL_DN50','MOC',9,1,null,null,now());
</v>
      </c>
      <c r="AI10" t="str">
        <f t="shared" si="11"/>
        <v xml:space="preserve">INSERT INTO SC_SystemeProduits(RefDimension,NomSysteme,typePresta,ligne,Quantite,formule,cte1,DateModif) values (11,'ALIM_REL_DN50','MOC',9,1,null,null,now());
</v>
      </c>
      <c r="AJ10" t="str">
        <f t="shared" si="12"/>
        <v xml:space="preserve">INSERT INTO SC_SystemeProduits(RefDimension,NomSysteme,typePresta,ligne,Quantite,formule,cte1,DateModif) values (12,'ALIM_REL_DN50','MOC',9,1,null,null,now());
</v>
      </c>
      <c r="AK10" t="str">
        <f t="shared" si="13"/>
        <v xml:space="preserve">INSERT INTO SC_SystemeProduits(RefDimension,NomSysteme,typePresta,ligne,Quantite,formule,cte1,DateModif) values (13,'ALIM_REL_DN50','MOC',9,1,null,null,now());
</v>
      </c>
      <c r="AL10" t="str">
        <f t="shared" si="14"/>
        <v xml:space="preserve">INSERT INTO SC_SystemeProduits(RefDimension,NomSysteme,typePresta,ligne,Quantite,formule,cte1,DateModif) values (14,'ALIM_REL_DN50','MOC',9,1,null,null,now());
</v>
      </c>
      <c r="AM10" t="str">
        <f t="shared" si="15"/>
        <v xml:space="preserve">INSERT INTO SC_SystemeProduits(RefDimension,NomSysteme,typePresta,ligne,Quantite,formule,cte1,DateModif) values (15,'ALIM_REL_DN50','MOC',9,1,null,null,now());
</v>
      </c>
      <c r="AN10" t="str">
        <f t="shared" si="16"/>
        <v xml:space="preserve">INSERT INTO SC_SystemeProduits(RefDimension,NomSysteme,typePresta,ligne,Quantite,formule,cte1,DateModif) values (16,'ALIM_REL_DN50','MOC',9,1,null,null,now());
</v>
      </c>
      <c r="AO10" t="str">
        <f t="shared" si="17"/>
        <v xml:space="preserve">INSERT INTO SC_SystemeProduits(RefDimension,NomSysteme,typePresta,ligne,Quantite,formule,cte1,DateModif) values (17,'ALIM_REL_DN50','MOC',9,1,null,null,now());
</v>
      </c>
      <c r="AP10" t="str">
        <f t="shared" si="18"/>
        <v xml:space="preserve">INSERT INTO SC_SystemeProduits(RefDimension,NomSysteme,typePresta,ligne,Quantite,formule,cte1,DateModif) values (18,'ALIM_REL_DN50','MOC',9,1,null,null,now());
</v>
      </c>
    </row>
    <row r="11" spans="1:42" x14ac:dyDescent="0.25">
      <c r="A11" s="12">
        <f>VLOOKUP($C11,[1]CHANTIER!$A$2:$K$291,11,0)</f>
        <v>6</v>
      </c>
      <c r="B11" t="s">
        <v>299</v>
      </c>
      <c r="C11" s="37" t="s">
        <v>80</v>
      </c>
      <c r="D11" s="26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(1,'ALIM_REL_DN50','MOC',6,1,null,null,now());
</v>
      </c>
      <c r="Z11" t="str">
        <f t="shared" si="2"/>
        <v xml:space="preserve">INSERT INTO SC_SystemeProduits(RefDimension,NomSysteme,typePresta,ligne,Quantite,formule,cte1,DateModif) values (2,'ALIM_REL_DN50','MOC',6,1,null,null,now());
</v>
      </c>
      <c r="AA11" t="str">
        <f t="shared" si="3"/>
        <v xml:space="preserve">INSERT INTO SC_SystemeProduits(RefDimension,NomSysteme,typePresta,ligne,Quantite,formule,cte1,DateModif) values (3,'ALIM_REL_DN50','MOC',6,1,null,null,now());
</v>
      </c>
      <c r="AB11" t="str">
        <f t="shared" si="4"/>
        <v xml:space="preserve">INSERT INTO SC_SystemeProduits(RefDimension,NomSysteme,typePresta,ligne,Quantite,formule,cte1,DateModif) values (4,'ALIM_REL_DN50','MOC',6,1,null,null,now());
</v>
      </c>
      <c r="AC11" t="str">
        <f t="shared" si="5"/>
        <v xml:space="preserve">INSERT INTO SC_SystemeProduits(RefDimension,NomSysteme,typePresta,ligne,Quantite,formule,cte1,DateModif) values (5,'ALIM_REL_DN50','MOC',6,1,null,null,now());
</v>
      </c>
      <c r="AD11" t="str">
        <f t="shared" si="6"/>
        <v xml:space="preserve">INSERT INTO SC_SystemeProduits(RefDimension,NomSysteme,typePresta,ligne,Quantite,formule,cte1,DateModif) values (6,'ALIM_REL_DN50','MOC',6,1,null,null,now());
</v>
      </c>
      <c r="AE11" t="str">
        <f t="shared" si="7"/>
        <v xml:space="preserve">INSERT INTO SC_SystemeProduits(RefDimension,NomSysteme,typePresta,ligne,Quantite,formule,cte1,DateModif) values (7,'ALIM_REL_DN50','MOC',6,1,null,null,now());
</v>
      </c>
      <c r="AF11" t="str">
        <f t="shared" si="8"/>
        <v xml:space="preserve">INSERT INTO SC_SystemeProduits(RefDimension,NomSysteme,typePresta,ligne,Quantite,formule,cte1,DateModif) values (8,'ALIM_REL_DN50','MOC',6,1,null,null,now());
</v>
      </c>
      <c r="AG11" t="str">
        <f t="shared" si="9"/>
        <v xml:space="preserve">INSERT INTO SC_SystemeProduits(RefDimension,NomSysteme,typePresta,ligne,Quantite,formule,cte1,DateModif) values (9,'ALIM_REL_DN50','MOC',6,1,null,null,now());
</v>
      </c>
      <c r="AH11" t="str">
        <f t="shared" si="10"/>
        <v xml:space="preserve">INSERT INTO SC_SystemeProduits(RefDimension,NomSysteme,typePresta,ligne,Quantite,formule,cte1,DateModif) values (10,'ALIM_REL_DN50','MOC',6,1,null,null,now());
</v>
      </c>
      <c r="AI11" t="str">
        <f t="shared" si="11"/>
        <v xml:space="preserve">INSERT INTO SC_SystemeProduits(RefDimension,NomSysteme,typePresta,ligne,Quantite,formule,cte1,DateModif) values (11,'ALIM_REL_DN50','MOC',6,1,null,null,now());
</v>
      </c>
      <c r="AJ11" t="str">
        <f t="shared" si="12"/>
        <v xml:space="preserve">INSERT INTO SC_SystemeProduits(RefDimension,NomSysteme,typePresta,ligne,Quantite,formule,cte1,DateModif) values (12,'ALIM_REL_DN50','MOC',6,1,null,null,now());
</v>
      </c>
      <c r="AK11" t="str">
        <f t="shared" si="13"/>
        <v xml:space="preserve">INSERT INTO SC_SystemeProduits(RefDimension,NomSysteme,typePresta,ligne,Quantite,formule,cte1,DateModif) values (13,'ALIM_REL_DN50','MOC',6,1,null,null,now());
</v>
      </c>
      <c r="AL11" t="str">
        <f t="shared" si="14"/>
        <v xml:space="preserve">INSERT INTO SC_SystemeProduits(RefDimension,NomSysteme,typePresta,ligne,Quantite,formule,cte1,DateModif) values (14,'ALIM_REL_DN50','MOC',6,1,null,null,now());
</v>
      </c>
      <c r="AM11" t="str">
        <f t="shared" si="15"/>
        <v xml:space="preserve">INSERT INTO SC_SystemeProduits(RefDimension,NomSysteme,typePresta,ligne,Quantite,formule,cte1,DateModif) values (15,'ALIM_REL_DN50','MOC',6,1,null,null,now());
</v>
      </c>
      <c r="AN11" t="str">
        <f t="shared" si="16"/>
        <v xml:space="preserve">INSERT INTO SC_SystemeProduits(RefDimension,NomSysteme,typePresta,ligne,Quantite,formule,cte1,DateModif) values (16,'ALIM_REL_DN50','MOC',6,1,null,null,now());
</v>
      </c>
      <c r="AO11" t="str">
        <f t="shared" si="17"/>
        <v xml:space="preserve">INSERT INTO SC_SystemeProduits(RefDimension,NomSysteme,typePresta,ligne,Quantite,formule,cte1,DateModif) values (17,'ALIM_REL_DN50','MOC',6,1,null,null,now());
</v>
      </c>
      <c r="AP11" t="str">
        <f t="shared" si="18"/>
        <v xml:space="preserve">INSERT INTO SC_SystemeProduits(RefDimension,NomSysteme,typePresta,ligne,Quantite,formule,cte1,DateModif) values (18,'ALIM_REL_DN50','MOC',6,1,null,null,now());
</v>
      </c>
    </row>
    <row r="12" spans="1:42" x14ac:dyDescent="0.25"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  <c r="AF12" t="str">
        <f t="shared" si="8"/>
        <v/>
      </c>
      <c r="AG12" t="str">
        <f t="shared" si="9"/>
        <v/>
      </c>
      <c r="AH12" t="str">
        <f t="shared" si="10"/>
        <v/>
      </c>
      <c r="AI12" t="str">
        <f t="shared" si="11"/>
        <v/>
      </c>
      <c r="AJ12" t="str">
        <f t="shared" si="12"/>
        <v/>
      </c>
      <c r="AK12" t="str">
        <f t="shared" si="13"/>
        <v/>
      </c>
      <c r="AL12" t="str">
        <f t="shared" si="14"/>
        <v/>
      </c>
      <c r="AM12" t="str">
        <f t="shared" si="15"/>
        <v/>
      </c>
      <c r="AN12" t="str">
        <f t="shared" si="16"/>
        <v/>
      </c>
      <c r="AO12" t="str">
        <f t="shared" si="17"/>
        <v/>
      </c>
      <c r="AP12" t="str">
        <f t="shared" si="18"/>
        <v/>
      </c>
    </row>
    <row r="13" spans="1:42" x14ac:dyDescent="0.25">
      <c r="A13" s="12">
        <f>VLOOKUP($C13,[1]MINIPELLE!$A$2:$K$291,11,0)</f>
        <v>14</v>
      </c>
      <c r="B13" t="s">
        <v>300</v>
      </c>
      <c r="C13" s="37" t="s">
        <v>222</v>
      </c>
      <c r="D13" s="26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str">
        <f t="shared" si="2"/>
        <v xml:space="preserve">INSERT INTO SC_SystemeProduits(RefDimension,NomSysteme,typePresta,ligne,Quantite,formule,cte1,DateModif) values (2,'ALIM_REL_DN50','MP',14,2,null,null,now());
</v>
      </c>
      <c r="AA13" t="str">
        <f t="shared" si="3"/>
        <v xml:space="preserve">INSERT INTO SC_SystemeProduits(RefDimension,NomSysteme,typePresta,ligne,Quantite,formule,cte1,DateModif) values (3,'ALIM_REL_DN50','MP',14,2,null,null,now());
</v>
      </c>
      <c r="AB13" t="str">
        <f t="shared" si="4"/>
        <v xml:space="preserve">INSERT INTO SC_SystemeProduits(RefDimension,NomSysteme,typePresta,ligne,Quantite,formule,cte1,DateModif) values (4,'ALIM_REL_DN50','MP',14,2,null,null,now());
</v>
      </c>
      <c r="AC13" t="str">
        <f t="shared" si="5"/>
        <v xml:space="preserve">INSERT INTO SC_SystemeProduits(RefDimension,NomSysteme,typePresta,ligne,Quantite,formule,cte1,DateModif) values (5,'ALIM_REL_DN50','MP',14,2,null,null,now());
</v>
      </c>
      <c r="AD13" t="str">
        <f t="shared" si="6"/>
        <v xml:space="preserve">INSERT INTO SC_SystemeProduits(RefDimension,NomSysteme,typePresta,ligne,Quantite,formule,cte1,DateModif) values (6,'ALIM_REL_DN50','MP',14,2,null,null,now());
</v>
      </c>
      <c r="AE13" t="str">
        <f t="shared" si="7"/>
        <v xml:space="preserve">INSERT INTO SC_SystemeProduits(RefDimension,NomSysteme,typePresta,ligne,Quantite,formule,cte1,DateModif) values (7,'ALIM_REL_DN50','MP',14,2,null,null,now());
</v>
      </c>
      <c r="AF13" t="str">
        <f t="shared" si="8"/>
        <v xml:space="preserve">INSERT INTO SC_SystemeProduits(RefDimension,NomSysteme,typePresta,ligne,Quantite,formule,cte1,DateModif) values (8,'ALIM_REL_DN50','MP',14,2,null,null,now());
</v>
      </c>
      <c r="AG13" t="str">
        <f t="shared" si="9"/>
        <v xml:space="preserve">INSERT INTO SC_SystemeProduits(RefDimension,NomSysteme,typePresta,ligne,Quantite,formule,cte1,DateModif) values (9,'ALIM_REL_DN50','MP',14,2,null,null,now());
</v>
      </c>
      <c r="AH13" t="str">
        <f t="shared" si="10"/>
        <v xml:space="preserve">INSERT INTO SC_SystemeProduits(RefDimension,NomSysteme,typePresta,ligne,Quantite,formule,cte1,DateModif) values (10,'ALIM_REL_DN50','MP',14,2,null,null,now());
</v>
      </c>
      <c r="AI13" t="str">
        <f t="shared" si="11"/>
        <v xml:space="preserve">INSERT INTO SC_SystemeProduits(RefDimension,NomSysteme,typePresta,ligne,Quantite,formule,cte1,DateModif) values (11,'ALIM_REL_DN50','MP',14,2,null,null,now());
</v>
      </c>
      <c r="AJ13" t="str">
        <f t="shared" si="12"/>
        <v xml:space="preserve">INSERT INTO SC_SystemeProduits(RefDimension,NomSysteme,typePresta,ligne,Quantite,formule,cte1,DateModif) values (12,'ALIM_REL_DN50','MP',14,2,null,null,now());
</v>
      </c>
      <c r="AK13" t="str">
        <f t="shared" si="13"/>
        <v xml:space="preserve">INSERT INTO SC_SystemeProduits(RefDimension,NomSysteme,typePresta,ligne,Quantite,formule,cte1,DateModif) values (13,'ALIM_REL_DN50','MP',14,2,null,null,now());
</v>
      </c>
      <c r="AL13" t="str">
        <f t="shared" si="14"/>
        <v xml:space="preserve">INSERT INTO SC_SystemeProduits(RefDimension,NomSysteme,typePresta,ligne,Quantite,formule,cte1,DateModif) values (14,'ALIM_REL_DN50','MP',14,2,null,null,now());
</v>
      </c>
      <c r="AM13" t="str">
        <f t="shared" si="15"/>
        <v xml:space="preserve">INSERT INTO SC_SystemeProduits(RefDimension,NomSysteme,typePresta,ligne,Quantite,formule,cte1,DateModif) values (15,'ALIM_REL_DN50','MP',14,2,null,null,now());
</v>
      </c>
      <c r="AN13" t="str">
        <f t="shared" si="16"/>
        <v xml:space="preserve">INSERT INTO SC_SystemeProduits(RefDimension,NomSysteme,typePresta,ligne,Quantite,formule,cte1,DateModif) values (16,'ALIM_REL_DN50','MP',14,2,null,null,now());
</v>
      </c>
      <c r="AO13" t="str">
        <f t="shared" si="17"/>
        <v xml:space="preserve">INSERT INTO SC_SystemeProduits(RefDimension,NomSysteme,typePresta,ligne,Quantite,formule,cte1,DateModif) values (17,'ALIM_REL_DN50','MP',14,2,null,null,now());
</v>
      </c>
      <c r="AP13" t="str">
        <f t="shared" si="18"/>
        <v xml:space="preserve">INSERT INTO SC_SystemeProduits(RefDimension,NomSysteme,typePresta,ligne,Quantite,formule,cte1,DateModif) values (18,'ALIM_REL_DN50','MP',14,2,null,null,now());
</v>
      </c>
    </row>
    <row r="14" spans="1:42" x14ac:dyDescent="0.25">
      <c r="A14" s="12">
        <f>VLOOKUP($C14,[1]MINIPELLE!$A$2:$K$291,11,0)</f>
        <v>15</v>
      </c>
      <c r="B14" t="s">
        <v>300</v>
      </c>
      <c r="C14" s="37" t="s">
        <v>223</v>
      </c>
      <c r="D14" s="26" t="str">
        <f>IF(C14="","",VLOOKUP($C14,[2]MINIPELLE!$A$2:$C$28,3,0))</f>
        <v>pc</v>
      </c>
      <c r="G14">
        <v>1</v>
      </c>
      <c r="Y14" t="str">
        <f t="shared" si="1"/>
        <v xml:space="preserve">INSERT INTO SC_SystemeProduits(RefDimension,NomSysteme,typePresta,ligne,Quantite,formule,cte1,DateModif) values (1,'ALIM_REL_DN50','MP',15,1,null,null,now());
</v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  <c r="AG14" t="str">
        <f t="shared" si="9"/>
        <v/>
      </c>
      <c r="AH14" t="str">
        <f t="shared" si="10"/>
        <v/>
      </c>
      <c r="AI14" t="str">
        <f t="shared" si="11"/>
        <v/>
      </c>
      <c r="AJ14" t="str">
        <f t="shared" si="12"/>
        <v/>
      </c>
      <c r="AK14" t="str">
        <f t="shared" si="13"/>
        <v/>
      </c>
      <c r="AL14" t="str">
        <f t="shared" si="14"/>
        <v/>
      </c>
      <c r="AM14" t="str">
        <f t="shared" si="15"/>
        <v/>
      </c>
      <c r="AN14" t="str">
        <f t="shared" si="16"/>
        <v/>
      </c>
      <c r="AO14" t="str">
        <f t="shared" si="17"/>
        <v/>
      </c>
      <c r="AP14" t="str">
        <f t="shared" si="18"/>
        <v/>
      </c>
    </row>
    <row r="15" spans="1:42" x14ac:dyDescent="0.25">
      <c r="A15" s="12">
        <f>VLOOKUP($C15,[1]MINIPELLE!$A$2:$K$291,11,0)</f>
        <v>16</v>
      </c>
      <c r="B15" t="s">
        <v>300</v>
      </c>
      <c r="C15" s="37" t="s">
        <v>224</v>
      </c>
      <c r="D15" s="26" t="str">
        <f>IF(C15="","",VLOOKUP($C15,[2]MINIPELLE!$A$2:$C$28,3,0))</f>
        <v>pc</v>
      </c>
      <c r="G15">
        <v>1</v>
      </c>
      <c r="Y15" t="str">
        <f t="shared" si="1"/>
        <v xml:space="preserve">INSERT INTO SC_SystemeProduits(RefDimension,NomSysteme,typePresta,ligne,Quantite,formule,cte1,DateModif) values (1,'ALIM_REL_DN50','MP',16,1,null,null,now());
</v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  <c r="AG15" t="str">
        <f t="shared" si="9"/>
        <v/>
      </c>
      <c r="AH15" t="str">
        <f t="shared" si="10"/>
        <v/>
      </c>
      <c r="AI15" t="str">
        <f t="shared" si="11"/>
        <v/>
      </c>
      <c r="AJ15" t="str">
        <f t="shared" si="12"/>
        <v/>
      </c>
      <c r="AK15" t="str">
        <f t="shared" si="13"/>
        <v/>
      </c>
      <c r="AL15" t="str">
        <f t="shared" si="14"/>
        <v/>
      </c>
      <c r="AM15" t="str">
        <f t="shared" si="15"/>
        <v/>
      </c>
      <c r="AN15" t="str">
        <f t="shared" si="16"/>
        <v/>
      </c>
      <c r="AO15" t="str">
        <f t="shared" si="17"/>
        <v/>
      </c>
      <c r="AP15" t="str">
        <f t="shared" si="18"/>
        <v/>
      </c>
    </row>
    <row r="18" spans="1:1" x14ac:dyDescent="0.25">
      <c r="A18" s="20" t="s">
        <v>920</v>
      </c>
    </row>
  </sheetData>
  <dataValidations count="4">
    <dataValidation type="list" allowBlank="1" showInputMessage="1" showErrorMessage="1" promptTitle="MATIERES" prompt="choisir le produit" sqref="C4:C5">
      <formula1>INDIRECT(B4)</formula1>
    </dataValidation>
    <dataValidation type="list" allowBlank="1" showInputMessage="1" showErrorMessage="1" promptTitle="MATIERES" prompt="choisir le produit" sqref="C6:C7">
      <formula1>INDIRECT(B8)</formula1>
    </dataValidation>
    <dataValidation type="list" allowBlank="1" showInputMessage="1" promptTitle="Main d'oeuvre CHANTIER" prompt="choisir la prestation" sqref="C9:C11">
      <formula1>INDIRECT(B9)</formula1>
    </dataValidation>
    <dataValidation type="list" allowBlank="1" showInputMessage="1" promptTitle="MINIPELLE" prompt="choisir la prestation" sqref="C13:C15">
      <formula1>INDIRECT(B13)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rgb="FFFF0000"/>
  </sheetPr>
  <dimension ref="A1:K101"/>
  <sheetViews>
    <sheetView topLeftCell="A80" workbookViewId="0">
      <selection activeCell="C99" sqref="C99"/>
    </sheetView>
  </sheetViews>
  <sheetFormatPr baseColWidth="10" defaultRowHeight="15" x14ac:dyDescent="0.25"/>
  <cols>
    <col min="2" max="2" width="45.28515625" style="66" customWidth="1"/>
    <col min="3" max="3" width="35.85546875" customWidth="1"/>
    <col min="7" max="7" width="23.5703125" customWidth="1"/>
  </cols>
  <sheetData>
    <row r="1" spans="1:11" x14ac:dyDescent="0.25">
      <c r="B1" s="66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1081</v>
      </c>
    </row>
    <row r="2" spans="1:11" ht="17.25" customHeight="1" x14ac:dyDescent="0.25">
      <c r="A2">
        <v>2</v>
      </c>
      <c r="B2" s="3" t="s">
        <v>1810</v>
      </c>
      <c r="C2" s="4" t="s">
        <v>74</v>
      </c>
      <c r="D2" s="1" t="s">
        <v>8</v>
      </c>
      <c r="E2" s="2">
        <v>0.25</v>
      </c>
      <c r="G2" s="4" t="s">
        <v>75</v>
      </c>
      <c r="H2" t="str">
        <f>SUBSTITUTE(SUBSTITUTE(SUBSTITUTE(SUBSTITUTE(SUBSTITUTE(SUBSTITUTE(SUBSTITUTE($H$1,"#TYPE#","CHANTIER"),"#LIBELLE#",B2),"#CATEGORIE#",C2),"#UNITE#",D2),"#TEMPS#",SUBSTITUTE(E2,",",".")),"#DETAIL#",SUBSTITUTE(G2,"'","\'")),"#LIGNE#",A2)</f>
        <v>Insert into SC_Prestation (ligne,typePresta,designation,categorie,unite,temps,detail,DateModif) values (2,'CHANTIER','AÉRATION POSTE DE RELEVAGE','MOC_ALIM','pc',0.25,'percer dia 50, joint forsheda 50, poser l\'unité d\'aeration',now());</v>
      </c>
      <c r="K2">
        <f>A2</f>
        <v>2</v>
      </c>
    </row>
    <row r="3" spans="1:11" ht="17.25" customHeight="1" x14ac:dyDescent="0.25">
      <c r="A3">
        <v>3</v>
      </c>
      <c r="B3" s="3" t="s">
        <v>1811</v>
      </c>
      <c r="C3" s="4" t="s">
        <v>74</v>
      </c>
      <c r="D3" s="1" t="s">
        <v>42</v>
      </c>
      <c r="E3" s="2">
        <v>0.02</v>
      </c>
      <c r="G3" s="4" t="s">
        <v>76</v>
      </c>
      <c r="H3" t="str">
        <f t="shared" ref="H3:H66" si="0">SUBSTITUTE(SUBSTITUTE(SUBSTITUTE(SUBSTITUTE(SUBSTITUTE(SUBSTITUTE(SUBSTITUTE($H$1,"#TYPE#","CHANTIER"),"#LIBELLE#",B3),"#CATEGORIE#",C3),"#UNITE#",D3),"#TEMPS#",SUBSTITUTE(E3,",",".")),"#DETAIL#",SUBSTITUTE(G3,"'","\'")),"#LIGNE#",A3)</f>
        <v>Insert into SC_Prestation (ligne,typePresta,designation,categorie,unite,temps,detail,DateModif) values (3,'CHANTIER','CÂBLE DANS FOURREAU','MOC_ALIM','ml',0.02,'préinsérer le cable dans le fourreau',now());</v>
      </c>
      <c r="K3" s="66">
        <f t="shared" ref="K3:K66" si="1">A3</f>
        <v>3</v>
      </c>
    </row>
    <row r="4" spans="1:11" ht="17.25" customHeight="1" x14ac:dyDescent="0.25">
      <c r="A4">
        <v>4</v>
      </c>
      <c r="B4" s="3" t="s">
        <v>1812</v>
      </c>
      <c r="C4" s="4" t="s">
        <v>74</v>
      </c>
      <c r="D4" s="1" t="s">
        <v>8</v>
      </c>
      <c r="E4" s="2">
        <v>1</v>
      </c>
      <c r="G4" s="4" t="s">
        <v>78</v>
      </c>
      <c r="H4" t="str">
        <f t="shared" si="0"/>
        <v>Insert into SC_Prestation (ligne,typePresta,designation,categorie,unite,temps,detail,DateModif) values (4,'CHANTIER','FIXATION SERVO MOTEUR SUR VANNE 3 VOIES','MOC_ALIM','pc',1,'enlever poigner , fixer servo moteur et connexion electrique ???',now());</v>
      </c>
      <c r="K4" s="66">
        <f t="shared" si="1"/>
        <v>4</v>
      </c>
    </row>
    <row r="5" spans="1:11" ht="17.25" customHeight="1" x14ac:dyDescent="0.25">
      <c r="A5">
        <v>5</v>
      </c>
      <c r="B5" s="3" t="s">
        <v>1813</v>
      </c>
      <c r="C5" s="4" t="s">
        <v>74</v>
      </c>
      <c r="D5" s="1" t="s">
        <v>8</v>
      </c>
      <c r="E5" s="2">
        <v>0.5</v>
      </c>
      <c r="G5" s="4" t="s">
        <v>79</v>
      </c>
      <c r="H5" t="str">
        <f t="shared" si="0"/>
        <v>Insert into SC_Prestation (ligne,typePresta,designation,categorie,unite,temps,detail,DateModif) values (5,'CHANTIER','POSE ET CONNEXION DÉGRAISSEUR','MOC_ALIM','pc',0.5,'mettre à niveau et connexion entrée et sortie',now());</v>
      </c>
      <c r="K5" s="66">
        <f t="shared" si="1"/>
        <v>5</v>
      </c>
    </row>
    <row r="6" spans="1:11" s="54" customFormat="1" ht="17.25" customHeight="1" x14ac:dyDescent="0.25">
      <c r="A6" s="54">
        <v>6</v>
      </c>
      <c r="B6" s="78" t="s">
        <v>1814</v>
      </c>
      <c r="C6" s="79" t="s">
        <v>74</v>
      </c>
      <c r="D6" s="80" t="s">
        <v>8</v>
      </c>
      <c r="E6" s="81">
        <v>2</v>
      </c>
      <c r="G6" s="79" t="s">
        <v>81</v>
      </c>
      <c r="H6" s="54" t="str">
        <f t="shared" si="0"/>
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</c>
      <c r="K6" s="54">
        <f t="shared" si="1"/>
        <v>6</v>
      </c>
    </row>
    <row r="7" spans="1:11" ht="17.25" customHeight="1" x14ac:dyDescent="0.25">
      <c r="A7">
        <v>7</v>
      </c>
      <c r="B7" s="3" t="s">
        <v>1815</v>
      </c>
      <c r="C7" s="4" t="s">
        <v>74</v>
      </c>
      <c r="D7" s="1" t="s">
        <v>8</v>
      </c>
      <c r="E7" s="2">
        <v>0.5</v>
      </c>
      <c r="G7" s="4" t="s">
        <v>83</v>
      </c>
      <c r="H7" t="str">
        <f t="shared" si="0"/>
        <v>Insert into SC_Prestation (ligne,typePresta,designation,categorie,unite,temps,detail,DateModif) values (7,'CHANTIER','REGARD ALIMENTATION GRAVITAIRE','MOC_ALIM','pc',0.5,'positionner et mettre à niveau',now());</v>
      </c>
      <c r="K7" s="66">
        <f t="shared" si="1"/>
        <v>7</v>
      </c>
    </row>
    <row r="8" spans="1:11" ht="17.25" customHeight="1" x14ac:dyDescent="0.25">
      <c r="A8">
        <v>8</v>
      </c>
      <c r="B8" s="3" t="s">
        <v>1816</v>
      </c>
      <c r="C8" s="4" t="s">
        <v>74</v>
      </c>
      <c r="D8" s="1" t="s">
        <v>85</v>
      </c>
      <c r="E8" s="2">
        <v>0.75</v>
      </c>
      <c r="G8" s="4" t="s">
        <v>86</v>
      </c>
      <c r="H8" t="str">
        <f t="shared" si="0"/>
        <v>Insert into SC_Prestation (ligne,typePresta,designation,categorie,unite,temps,detail,DateModif) values (8,'CHANTIER','REGARD ALIMENTATION PRESSION','MOC_ALIM','unité',0.75,'positionner l\'ensemble, mettre à niveau',now());</v>
      </c>
      <c r="K8" s="66">
        <f t="shared" si="1"/>
        <v>8</v>
      </c>
    </row>
    <row r="9" spans="1:11" ht="17.25" customHeight="1" x14ac:dyDescent="0.25">
      <c r="A9">
        <v>9</v>
      </c>
      <c r="B9" s="3" t="s">
        <v>1817</v>
      </c>
      <c r="C9" s="4" t="s">
        <v>74</v>
      </c>
      <c r="D9" s="1" t="s">
        <v>8</v>
      </c>
      <c r="E9" s="2">
        <v>0.75</v>
      </c>
      <c r="G9" s="4" t="s">
        <v>88</v>
      </c>
      <c r="H9" s="66" t="str">
        <f t="shared" si="0"/>
        <v>Insert into SC_Prestation (ligne,typePresta,designation,categorie,unite,temps,detail,DateModif) values (9,'CHANTIER','SCELLEMENT DU POSTE','MOC_ALIM','pc',0.75,'Inserer 4 tiges métal puis 3 sac béton près à l\'meploi',now());</v>
      </c>
      <c r="K9" s="66">
        <f t="shared" si="1"/>
        <v>9</v>
      </c>
    </row>
    <row r="10" spans="1:11" ht="17.25" customHeight="1" x14ac:dyDescent="0.25">
      <c r="A10">
        <v>10</v>
      </c>
      <c r="B10" s="3" t="s">
        <v>1757</v>
      </c>
      <c r="C10" s="4" t="s">
        <v>74</v>
      </c>
      <c r="D10" s="1" t="s">
        <v>8</v>
      </c>
      <c r="E10" s="2">
        <v>0.35</v>
      </c>
      <c r="G10" s="4" t="s">
        <v>90</v>
      </c>
      <c r="H10" t="str">
        <f t="shared" si="0"/>
        <v>Insert into SC_Prestation (ligne,typePresta,designation,categorie,unite,temps,detail,DateModif) values (10,'CHANTIER','RÉPARTITEURS','MOC_ALIM','pc',0.35,'remplir les répartiteurs , mettre zone à plat, poser tapis de chanvre puis répartiteurs',now());</v>
      </c>
      <c r="K10" s="66">
        <f t="shared" si="1"/>
        <v>10</v>
      </c>
    </row>
    <row r="11" spans="1:11" ht="17.25" customHeight="1" x14ac:dyDescent="0.25">
      <c r="A11">
        <v>11</v>
      </c>
      <c r="B11" s="3" t="s">
        <v>1818</v>
      </c>
      <c r="C11" s="4" t="s">
        <v>74</v>
      </c>
      <c r="D11" s="1" t="s">
        <v>8</v>
      </c>
      <c r="E11" s="2">
        <v>0.5</v>
      </c>
      <c r="G11" s="4" t="s">
        <v>91</v>
      </c>
      <c r="H11" t="str">
        <f t="shared" si="0"/>
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</c>
      <c r="K11" s="66">
        <f t="shared" si="1"/>
        <v>11</v>
      </c>
    </row>
    <row r="12" spans="1:11" ht="17.25" customHeight="1" x14ac:dyDescent="0.25">
      <c r="A12">
        <v>12</v>
      </c>
      <c r="B12" s="3" t="s">
        <v>1819</v>
      </c>
      <c r="C12" s="4" t="s">
        <v>93</v>
      </c>
      <c r="D12" s="1" t="s">
        <v>42</v>
      </c>
      <c r="E12" s="2">
        <v>0.03</v>
      </c>
      <c r="G12" s="4" t="s">
        <v>94</v>
      </c>
      <c r="H12" t="str">
        <f t="shared" si="0"/>
        <v>Insert into SC_Prestation (ligne,typePresta,designation,categorie,unite,temps,detail,DateModif) values (12,'CHANTIER',' FOURREAU DIA 50 OU 63','MOC_Collecte_Exutoire','ml',0.03,'poser fourreau dans tranchée , couper à dimension',now());</v>
      </c>
      <c r="K12" s="66">
        <f t="shared" si="1"/>
        <v>12</v>
      </c>
    </row>
    <row r="13" spans="1:11" ht="17.25" customHeight="1" x14ac:dyDescent="0.25">
      <c r="A13">
        <v>13</v>
      </c>
      <c r="B13" s="3" t="s">
        <v>1820</v>
      </c>
      <c r="C13" s="4" t="s">
        <v>93</v>
      </c>
      <c r="D13" s="1" t="s">
        <v>42</v>
      </c>
      <c r="E13" s="2">
        <v>0.05</v>
      </c>
      <c r="G13" s="4" t="s">
        <v>96</v>
      </c>
      <c r="H13" t="str">
        <f t="shared" si="0"/>
        <v>Insert into SC_Prestation (ligne,typePresta,designation,categorie,unite,temps,detail,DateModif) values (13,'CHANTIER',' TUBE EPANDRAIN DIA 100 MM','MOC_Collecte_Exutoire','ml',0.05,'poser tube, et couper à dimension',now());</v>
      </c>
      <c r="K13" s="66">
        <f t="shared" si="1"/>
        <v>13</v>
      </c>
    </row>
    <row r="14" spans="1:11" ht="17.25" customHeight="1" x14ac:dyDescent="0.25">
      <c r="A14">
        <v>14</v>
      </c>
      <c r="B14" s="3" t="s">
        <v>1539</v>
      </c>
      <c r="C14" s="4" t="s">
        <v>93</v>
      </c>
      <c r="D14" s="1" t="s">
        <v>42</v>
      </c>
      <c r="E14" s="2">
        <v>0.08</v>
      </c>
      <c r="G14" s="4" t="s">
        <v>97</v>
      </c>
      <c r="H14" t="str">
        <f t="shared" si="0"/>
        <v>Insert into SC_Prestation (ligne,typePresta,designation,categorie,unite,temps,detail,DateModif) values (14,'CHANTIER','BARRE PVC DIA 50','MOC_Collecte_Exutoire','ml',0.08,'couper à dimension ; ébavurer, poncer, dégraisser et coller',now());</v>
      </c>
      <c r="K14" s="66">
        <f t="shared" si="1"/>
        <v>14</v>
      </c>
    </row>
    <row r="15" spans="1:11" ht="17.25" customHeight="1" x14ac:dyDescent="0.25">
      <c r="A15">
        <v>15</v>
      </c>
      <c r="B15" s="3" t="s">
        <v>1821</v>
      </c>
      <c r="C15" s="4" t="s">
        <v>93</v>
      </c>
      <c r="D15" s="1" t="s">
        <v>8</v>
      </c>
      <c r="E15" s="2">
        <v>0.25</v>
      </c>
      <c r="G15" s="4" t="s">
        <v>99</v>
      </c>
      <c r="H15" t="str">
        <f t="shared" si="0"/>
        <v>Insert into SC_Prestation (ligne,typePresta,designation,categorie,unite,temps,detail,DateModif) values (15,'CHANTIER','CLAPET SORTIE','MOC_Collecte_Exutoire','pc',0.25,'couper tube à dimension, coller clapet',now());</v>
      </c>
      <c r="K15" s="66">
        <f t="shared" si="1"/>
        <v>15</v>
      </c>
    </row>
    <row r="16" spans="1:11" ht="17.25" customHeight="1" x14ac:dyDescent="0.25">
      <c r="A16">
        <v>16</v>
      </c>
      <c r="B16" s="3" t="s">
        <v>1822</v>
      </c>
      <c r="C16" s="4" t="s">
        <v>93</v>
      </c>
      <c r="D16" s="1" t="s">
        <v>8</v>
      </c>
      <c r="E16" s="2">
        <v>1</v>
      </c>
      <c r="G16" s="4" t="s">
        <v>100</v>
      </c>
      <c r="H16" t="str">
        <f t="shared" si="0"/>
        <v>Insert into SC_Prestation (ligne,typePresta,designation,categorie,unite,temps,detail,DateModif) values (16,'CHANTIER','REGARD CONNEXION ÉLECTRIQUE','MOC_Collecte_Exutoire','pc',1,'Pose et connexion du regard avec branchement provisoire',now());</v>
      </c>
      <c r="K16" s="66">
        <f t="shared" si="1"/>
        <v>16</v>
      </c>
    </row>
    <row r="17" spans="1:11" ht="17.25" customHeight="1" x14ac:dyDescent="0.25">
      <c r="A17">
        <v>17</v>
      </c>
      <c r="B17" s="3" t="s">
        <v>1758</v>
      </c>
      <c r="C17" s="4" t="s">
        <v>93</v>
      </c>
      <c r="D17" s="1" t="s">
        <v>8</v>
      </c>
      <c r="E17" s="2">
        <v>0.1</v>
      </c>
      <c r="G17" s="4" t="s">
        <v>102</v>
      </c>
      <c r="H17" t="str">
        <f t="shared" si="0"/>
        <v>Insert into SC_Prestation (ligne,typePresta,designation,categorie,unite,temps,detail,DateModif) values (17,'CHANTIER','COLLAGE ACCESSOIRES PRESSION','MOC_Collecte_Exutoire','pc',0.1,'poncage, dégraissage, et collage coude et T',now());</v>
      </c>
      <c r="K17" s="66">
        <f t="shared" si="1"/>
        <v>17</v>
      </c>
    </row>
    <row r="18" spans="1:11" ht="17.25" customHeight="1" x14ac:dyDescent="0.25">
      <c r="A18">
        <v>18</v>
      </c>
      <c r="B18" s="3" t="s">
        <v>1823</v>
      </c>
      <c r="C18" s="4" t="s">
        <v>93</v>
      </c>
      <c r="D18" s="1" t="s">
        <v>8</v>
      </c>
      <c r="E18" s="2">
        <v>0.08</v>
      </c>
      <c r="G18" s="4" t="s">
        <v>104</v>
      </c>
      <c r="H18" t="str">
        <f t="shared" si="0"/>
        <v>Insert into SC_Prestation (ligne,typePresta,designation,categorie,unite,temps,detail,DateModif) values (18,'CHANTIER','COLLAGE ACCESSOIRES PVC EVAC','MOC_Collecte_Exutoire','pc',0.08,'Collage coudes, y, T ,...',now());</v>
      </c>
      <c r="K18" s="66">
        <f t="shared" si="1"/>
        <v>18</v>
      </c>
    </row>
    <row r="19" spans="1:11" ht="17.25" customHeight="1" x14ac:dyDescent="0.25">
      <c r="A19">
        <v>19</v>
      </c>
      <c r="B19" s="3" t="s">
        <v>1824</v>
      </c>
      <c r="C19" s="4" t="s">
        <v>93</v>
      </c>
      <c r="D19" s="1" t="s">
        <v>105</v>
      </c>
      <c r="E19" s="2">
        <v>0.05</v>
      </c>
      <c r="G19" s="4" t="s">
        <v>106</v>
      </c>
      <c r="H19" t="str">
        <f>SUBSTITUTE(SUBSTITUTE(SUBSTITUTE(SUBSTITUTE(SUBSTITUTE(SUBSTITUTE(SUBSTITUTE($H$1,"#TYPE#","CHANTIER"),"#LIBELLE#",B19),"#CATEGORIE#",C19),"#UNITE#",D19),"#TEMPS#",SUBSTITUTE(E19,",",".")),"#DETAIL#",SUBSTITUTE(G19,"'","\'")),"#LIGNE#",A19)</f>
        <v>Insert into SC_Prestation (ligne,typePresta,designation,categorie,unite,temps,detail,DateModif) values (19,'CHANTIER','EPDM SEUL NOUE','MOC_Collecte_Exutoire','m²',0.05,'positionner',now());</v>
      </c>
      <c r="K19" s="66">
        <f t="shared" si="1"/>
        <v>19</v>
      </c>
    </row>
    <row r="20" spans="1:11" ht="17.25" customHeight="1" x14ac:dyDescent="0.25">
      <c r="A20">
        <v>20</v>
      </c>
      <c r="B20" s="3" t="s">
        <v>1825</v>
      </c>
      <c r="C20" s="4" t="s">
        <v>93</v>
      </c>
      <c r="D20" s="1" t="s">
        <v>105</v>
      </c>
      <c r="E20" s="2">
        <v>0.01</v>
      </c>
      <c r="G20" s="4" t="s">
        <v>108</v>
      </c>
      <c r="H20" t="str">
        <f t="shared" si="0"/>
        <v>Insert into SC_Prestation (ligne,typePresta,designation,categorie,unite,temps,detail,DateModif) values (20,'CHANTIER','GÉOTEXTILE NOUE','MOC_Collecte_Exutoire','m²',0.01,'poser géotextile sur cailloux, couper à dimension',now());</v>
      </c>
      <c r="K20" s="66">
        <f t="shared" si="1"/>
        <v>20</v>
      </c>
    </row>
    <row r="21" spans="1:11" ht="17.25" customHeight="1" x14ac:dyDescent="0.25">
      <c r="A21">
        <v>21</v>
      </c>
      <c r="B21" s="3" t="s">
        <v>1826</v>
      </c>
      <c r="C21" s="4" t="s">
        <v>93</v>
      </c>
      <c r="D21" s="1" t="s">
        <v>42</v>
      </c>
      <c r="E21" s="2">
        <v>0.02</v>
      </c>
      <c r="G21" s="4" t="s">
        <v>110</v>
      </c>
      <c r="H21" t="str">
        <f t="shared" si="0"/>
        <v>Insert into SC_Prestation (ligne,typePresta,designation,categorie,unite,temps,detail,DateModif) values (21,'CHANTIER','GÉOTEXTILE TRANCHÉE50 CM','MOC_Collecte_Exutoire','ml',0.02,'poser géotextile dans trantranché sur cailloux',now());</v>
      </c>
      <c r="K21" s="66">
        <f t="shared" si="1"/>
        <v>21</v>
      </c>
    </row>
    <row r="22" spans="1:11" ht="17.25" customHeight="1" x14ac:dyDescent="0.25">
      <c r="A22">
        <v>22</v>
      </c>
      <c r="B22" s="3" t="s">
        <v>1827</v>
      </c>
      <c r="C22" s="4" t="s">
        <v>93</v>
      </c>
      <c r="D22" s="1" t="s">
        <v>42</v>
      </c>
      <c r="E22" s="2">
        <v>0.02</v>
      </c>
      <c r="G22" s="4" t="s">
        <v>111</v>
      </c>
      <c r="H22" t="str">
        <f t="shared" si="0"/>
        <v>Insert into SC_Prestation (ligne,typePresta,designation,categorie,unite,temps,detail,DateModif) values (22,'CHANTIER','GRILLAGE AVERTISSEUR ROUGE OU MARRON','MOC_Collecte_Exutoire','ml',0.02,'poser grillage dans tranchées',now());</v>
      </c>
      <c r="K22" s="66">
        <f t="shared" si="1"/>
        <v>22</v>
      </c>
    </row>
    <row r="23" spans="1:11" ht="17.25" customHeight="1" x14ac:dyDescent="0.25">
      <c r="A23">
        <v>23</v>
      </c>
      <c r="B23" s="3" t="s">
        <v>1828</v>
      </c>
      <c r="C23" s="4" t="s">
        <v>93</v>
      </c>
      <c r="D23" s="1" t="s">
        <v>8</v>
      </c>
      <c r="E23" s="2">
        <v>0.05</v>
      </c>
      <c r="G23" s="4" t="s">
        <v>113</v>
      </c>
      <c r="H23" t="str">
        <f t="shared" si="0"/>
        <v>Insert into SC_Prestation (ligne,typePresta,designation,categorie,unite,temps,detail,DateModif) values (23,'CHANTIER','POSE COUVERCLE BÉTON','MOC_Collecte_Exutoire','pc',0.05,'poser couvercle surrehausse',now());</v>
      </c>
      <c r="K23" s="66">
        <f t="shared" si="1"/>
        <v>23</v>
      </c>
    </row>
    <row r="24" spans="1:11" ht="17.25" customHeight="1" x14ac:dyDescent="0.25">
      <c r="A24">
        <v>24</v>
      </c>
      <c r="B24" s="3" t="s">
        <v>1829</v>
      </c>
      <c r="C24" s="4" t="s">
        <v>93</v>
      </c>
      <c r="D24" s="1" t="s">
        <v>8</v>
      </c>
      <c r="E24" s="2">
        <v>0.08</v>
      </c>
      <c r="G24" s="4" t="s">
        <v>115</v>
      </c>
      <c r="H24" t="str">
        <f t="shared" si="0"/>
        <v>Insert into SC_Prestation (ligne,typePresta,designation,categorie,unite,temps,detail,DateModif) values (24,'CHANTIER','POSE RÉHAUSSE BÉTON','MOC_Collecte_Exutoire','pc',0.08,'pose rehausse , mettre à niveau',now());</v>
      </c>
      <c r="K24" s="66">
        <f t="shared" si="1"/>
        <v>24</v>
      </c>
    </row>
    <row r="25" spans="1:11" ht="17.25" customHeight="1" x14ac:dyDescent="0.25">
      <c r="A25">
        <v>25</v>
      </c>
      <c r="B25" s="3" t="s">
        <v>1717</v>
      </c>
      <c r="C25" s="4" t="s">
        <v>93</v>
      </c>
      <c r="D25" s="1" t="s">
        <v>8</v>
      </c>
      <c r="E25" s="2">
        <v>0.25</v>
      </c>
      <c r="G25" s="4" t="s">
        <v>116</v>
      </c>
      <c r="H25" t="str">
        <f t="shared" si="0"/>
        <v>Insert into SC_Prestation (ligne,typePresta,designation,categorie,unite,temps,detail,DateModif) values (25,'CHANTIER','RACCORD PE – PVC','MOC_Collecte_Exutoire','pc',0.25,'faire la jonction PE/PVC avec unité préparé en atelier',now());</v>
      </c>
      <c r="K25" s="66">
        <f t="shared" si="1"/>
        <v>25</v>
      </c>
    </row>
    <row r="26" spans="1:11" ht="17.25" customHeight="1" x14ac:dyDescent="0.25">
      <c r="A26">
        <v>26</v>
      </c>
      <c r="B26" s="3" t="s">
        <v>1830</v>
      </c>
      <c r="C26" s="4" t="s">
        <v>93</v>
      </c>
      <c r="D26" s="1" t="s">
        <v>118</v>
      </c>
      <c r="E26" s="2">
        <v>0.05</v>
      </c>
      <c r="G26" s="4" t="s">
        <v>119</v>
      </c>
      <c r="H26" t="str">
        <f t="shared" si="0"/>
        <v>Insert into SC_Prestation (ligne,typePresta,designation,categorie,unite,temps,detail,DateModif) values (26,'CHANTIER','REMPLISSAGE GRANULATS NOUES','MOC_Collecte_Exutoire','T',0.05,'pelleter à la main + ratisser',now());</v>
      </c>
      <c r="K26" s="66">
        <f t="shared" si="1"/>
        <v>26</v>
      </c>
    </row>
    <row r="27" spans="1:11" ht="17.25" customHeight="1" x14ac:dyDescent="0.25">
      <c r="A27">
        <v>27</v>
      </c>
      <c r="B27" s="3" t="s">
        <v>1831</v>
      </c>
      <c r="C27" s="4" t="s">
        <v>93</v>
      </c>
      <c r="D27" s="1" t="s">
        <v>42</v>
      </c>
      <c r="E27" s="2">
        <v>0.05</v>
      </c>
      <c r="G27" s="4" t="s">
        <v>121</v>
      </c>
      <c r="H27" t="str">
        <f t="shared" si="0"/>
        <v>Insert into SC_Prestation (ligne,typePresta,designation,categorie,unite,temps,detail,DateModif) values (27,'CHANTIER','TRANCHÉE GRAVITAIRE','MOC_Collecte_Exutoire','ml',0.05,'Mise à niveau au sable pour avoir la pente souhaitée',now());</v>
      </c>
      <c r="K27" s="66">
        <f t="shared" si="1"/>
        <v>27</v>
      </c>
    </row>
    <row r="28" spans="1:11" ht="17.25" customHeight="1" x14ac:dyDescent="0.25">
      <c r="A28">
        <v>28</v>
      </c>
      <c r="B28" s="3" t="s">
        <v>1712</v>
      </c>
      <c r="C28" s="4" t="s">
        <v>93</v>
      </c>
      <c r="D28" s="1" t="s">
        <v>42</v>
      </c>
      <c r="E28" s="2">
        <v>0.05</v>
      </c>
      <c r="G28" s="4" t="s">
        <v>123</v>
      </c>
      <c r="H28" t="str">
        <f t="shared" si="0"/>
        <v>Insert into SC_Prestation (ligne,typePresta,designation,categorie,unite,temps,detail,DateModif) values (28,'CHANTIER','TUBE DIA 100','MOC_Collecte_Exutoire','ml',0.05,'collage tube dia 100',now());</v>
      </c>
      <c r="K28" s="66">
        <f t="shared" si="1"/>
        <v>28</v>
      </c>
    </row>
    <row r="29" spans="1:11" ht="17.25" customHeight="1" x14ac:dyDescent="0.25">
      <c r="A29">
        <v>29</v>
      </c>
      <c r="B29" s="3" t="s">
        <v>1832</v>
      </c>
      <c r="C29" s="4" t="s">
        <v>93</v>
      </c>
      <c r="D29" s="1" t="s">
        <v>42</v>
      </c>
      <c r="E29" s="2">
        <v>0.02</v>
      </c>
      <c r="G29" s="4" t="s">
        <v>125</v>
      </c>
      <c r="H29" t="str">
        <f t="shared" si="0"/>
        <v>Insert into SC_Prestation (ligne,typePresta,designation,categorie,unite,temps,detail,DateModif) values (29,'CHANTIER','TUYAUX PE DIA 50 OU 60','MOC_Collecte_Exutoire','ml',0.02,'poser tuyau PE dans la tranchée, couper à dimension',now());</v>
      </c>
      <c r="K29" s="66">
        <f t="shared" si="1"/>
        <v>29</v>
      </c>
    </row>
    <row r="30" spans="1:11" ht="17.25" customHeight="1" x14ac:dyDescent="0.25">
      <c r="A30">
        <v>30</v>
      </c>
      <c r="B30" s="5" t="s">
        <v>1833</v>
      </c>
      <c r="C30" s="4" t="s">
        <v>126</v>
      </c>
      <c r="D30" s="1" t="s">
        <v>20</v>
      </c>
      <c r="E30" s="2">
        <v>1</v>
      </c>
      <c r="G30" s="4" t="s">
        <v>127</v>
      </c>
      <c r="H30" t="str">
        <f t="shared" si="0"/>
        <v>Insert into SC_Prestation (ligne,typePresta,designation,categorie,unite,temps,detail,DateModif) values (30,'CHANTIER','INSTALLATION DE CHANTIER','MOC_PREPARATION','forfait',1,'déchargement matériel et outtilage',now());</v>
      </c>
      <c r="K30" s="66">
        <f t="shared" si="1"/>
        <v>30</v>
      </c>
    </row>
    <row r="31" spans="1:11" ht="17.25" customHeight="1" x14ac:dyDescent="0.25">
      <c r="A31">
        <v>31</v>
      </c>
      <c r="B31" s="5" t="s">
        <v>1834</v>
      </c>
      <c r="C31" s="4" t="s">
        <v>126</v>
      </c>
      <c r="D31" s="1" t="s">
        <v>20</v>
      </c>
      <c r="E31" s="2">
        <v>1</v>
      </c>
      <c r="G31" s="4" t="s">
        <v>128</v>
      </c>
      <c r="H31" t="str">
        <f t="shared" si="0"/>
        <v>Insert into SC_Prestation (ligne,typePresta,designation,categorie,unite,temps,detail,DateModif) values (31,'CHANTIER','PIQUETAGE ET NIVEAUX','MOC_PREPARATION','forfait',1,'positionner les filtres et mesure de niveaux',now());</v>
      </c>
      <c r="K31" s="66">
        <f t="shared" si="1"/>
        <v>31</v>
      </c>
    </row>
    <row r="32" spans="1:11" ht="17.25" customHeight="1" x14ac:dyDescent="0.25">
      <c r="A32">
        <v>32</v>
      </c>
      <c r="B32" s="3" t="s">
        <v>1835</v>
      </c>
      <c r="C32" s="4" t="s">
        <v>130</v>
      </c>
      <c r="D32" s="1" t="s">
        <v>42</v>
      </c>
      <c r="E32" s="2">
        <v>0.1</v>
      </c>
      <c r="G32" s="4" t="s">
        <v>131</v>
      </c>
      <c r="H32" t="str">
        <f t="shared" si="0"/>
        <v>Insert into SC_Prestation (ligne,typePresta,designation,categorie,unite,temps,detail,DateModif) values (32,'CHANTIER','BARRE T MÉTAL ','MOC_PROTECTION_SANITAIRE','ml',0.1,'placer, positionner et visser (6 par barre)',now());</v>
      </c>
      <c r="K32" s="66">
        <f t="shared" si="1"/>
        <v>32</v>
      </c>
    </row>
    <row r="33" spans="1:11" ht="17.25" customHeight="1" x14ac:dyDescent="0.25">
      <c r="A33">
        <v>33</v>
      </c>
      <c r="B33" s="3" t="s">
        <v>1836</v>
      </c>
      <c r="C33" s="4" t="s">
        <v>130</v>
      </c>
      <c r="D33" s="1" t="s">
        <v>8</v>
      </c>
      <c r="E33" s="2">
        <v>0.25</v>
      </c>
      <c r="G33" s="4" t="s">
        <v>133</v>
      </c>
      <c r="H33" t="str">
        <f t="shared" si="0"/>
        <v>Insert into SC_Prestation (ligne,typePresta,designation,categorie,unite,temps,detail,DateModif) values (33,'CHANTIER','POSE KIT BARRE GALVA BAC','MOC_PROTECTION_SANITAIRE','pc',0.25,'placer, positionner et visser les deux barres (4/barres)',now());</v>
      </c>
      <c r="K33" s="66">
        <f t="shared" si="1"/>
        <v>33</v>
      </c>
    </row>
    <row r="34" spans="1:11" ht="17.25" customHeight="1" x14ac:dyDescent="0.25">
      <c r="A34">
        <v>34</v>
      </c>
      <c r="B34" s="3" t="s">
        <v>1688</v>
      </c>
      <c r="C34" s="4" t="s">
        <v>130</v>
      </c>
      <c r="D34" s="1" t="s">
        <v>8</v>
      </c>
      <c r="E34" s="2">
        <v>0.05</v>
      </c>
      <c r="G34" s="4" t="s">
        <v>134</v>
      </c>
      <c r="H34" t="str">
        <f t="shared" si="0"/>
        <v>Insert into SC_Prestation (ligne,typePresta,designation,categorie,unite,temps,detail,DateModif) values (34,'CHANTIER','CAILLEBOTIS 1X1 M','MOC_PROTECTION_SANITAIRE','pc',0.05,'manutention grille',now());</v>
      </c>
      <c r="K34" s="66">
        <f t="shared" si="1"/>
        <v>34</v>
      </c>
    </row>
    <row r="35" spans="1:11" ht="17.25" customHeight="1" x14ac:dyDescent="0.25">
      <c r="A35">
        <v>35</v>
      </c>
      <c r="B35" s="3" t="s">
        <v>1689</v>
      </c>
      <c r="C35" s="4" t="s">
        <v>130</v>
      </c>
      <c r="D35" s="1" t="s">
        <v>8</v>
      </c>
      <c r="E35" s="2">
        <v>0.05</v>
      </c>
      <c r="G35" s="4" t="s">
        <v>134</v>
      </c>
      <c r="H35" t="str">
        <f t="shared" si="0"/>
        <v>Insert into SC_Prestation (ligne,typePresta,designation,categorie,unite,temps,detail,DateModif) values (35,'CHANTIER','CAILLEBOTIS 1X1,5 M','MOC_PROTECTION_SANITAIRE','pc',0.05,'manutention grille',now());</v>
      </c>
      <c r="K35" s="66">
        <f t="shared" si="1"/>
        <v>35</v>
      </c>
    </row>
    <row r="36" spans="1:11" ht="17.25" customHeight="1" x14ac:dyDescent="0.25">
      <c r="A36">
        <v>36</v>
      </c>
      <c r="B36" s="3" t="s">
        <v>1837</v>
      </c>
      <c r="C36" s="4" t="s">
        <v>136</v>
      </c>
      <c r="D36" s="1" t="s">
        <v>42</v>
      </c>
      <c r="E36" s="2">
        <v>0.15</v>
      </c>
      <c r="G36" s="4" t="s">
        <v>137</v>
      </c>
      <c r="H36" t="str">
        <f t="shared" si="0"/>
        <v>Insert into SC_Prestation (ligne,typePresta,designation,categorie,unite,temps,detail,DateModif) values (36,'CHANTIER','CADRE DOUGLAS  170/60','MOC_Systèmes_Constructifs','ml',0.15,'assemblage bois',now());</v>
      </c>
      <c r="K36" s="66">
        <f t="shared" si="1"/>
        <v>36</v>
      </c>
    </row>
    <row r="37" spans="1:11" ht="17.25" customHeight="1" x14ac:dyDescent="0.25">
      <c r="A37">
        <v>37</v>
      </c>
      <c r="B37" s="3" t="s">
        <v>1838</v>
      </c>
      <c r="C37" s="4" t="s">
        <v>136</v>
      </c>
      <c r="D37" s="1" t="s">
        <v>42</v>
      </c>
      <c r="E37" s="2">
        <v>0.15</v>
      </c>
      <c r="G37" s="4" t="s">
        <v>137</v>
      </c>
      <c r="H37" t="str">
        <f t="shared" si="0"/>
        <v>Insert into SC_Prestation (ligne,typePresta,designation,categorie,unite,temps,detail,DateModif) values (37,'CHANTIER','POSE CHEVRON CL4 CADRE 70/40','MOC_Systèmes_Constructifs','ml',0.15,'assemblage bois',now());</v>
      </c>
      <c r="K37" s="66">
        <f t="shared" si="1"/>
        <v>37</v>
      </c>
    </row>
    <row r="38" spans="1:11" ht="17.25" customHeight="1" x14ac:dyDescent="0.25">
      <c r="A38">
        <v>38</v>
      </c>
      <c r="B38" s="3" t="s">
        <v>1839</v>
      </c>
      <c r="C38" s="4" t="s">
        <v>136</v>
      </c>
      <c r="D38" s="1" t="s">
        <v>42</v>
      </c>
      <c r="E38" s="2">
        <v>0.06</v>
      </c>
      <c r="G38" s="4" t="s">
        <v>137</v>
      </c>
      <c r="H38" t="str">
        <f t="shared" si="0"/>
        <v>Insert into SC_Prestation (ligne,typePresta,designation,categorie,unite,temps,detail,DateModif) values (38,'CHANTIER','POSE BASTAINGS DOUGLAS','MOC_Systèmes_Constructifs','ml',0.06,'assemblage bois',now());</v>
      </c>
      <c r="K38" s="66">
        <f t="shared" si="1"/>
        <v>38</v>
      </c>
    </row>
    <row r="39" spans="1:11" ht="17.25" customHeight="1" x14ac:dyDescent="0.25">
      <c r="A39">
        <v>39</v>
      </c>
      <c r="B39" s="3" t="s">
        <v>1840</v>
      </c>
      <c r="C39" s="4" t="s">
        <v>136</v>
      </c>
      <c r="D39" s="1" t="s">
        <v>42</v>
      </c>
      <c r="E39" s="2">
        <v>0.15</v>
      </c>
      <c r="G39" s="4" t="s">
        <v>141</v>
      </c>
      <c r="H39" t="str">
        <f t="shared" si="0"/>
        <v>Insert into SC_Prestation (ligne,typePresta,designation,categorie,unite,temps,detail,DateModif) values (39,'CHANTIER','POSE CHEVRON MILIEU','MOC_Systèmes_Constructifs','ml',0.15,'positionner et fixer chevron sur cadre',now());</v>
      </c>
      <c r="K39" s="66">
        <f t="shared" si="1"/>
        <v>39</v>
      </c>
    </row>
    <row r="40" spans="1:11" ht="17.25" customHeight="1" x14ac:dyDescent="0.25">
      <c r="A40">
        <v>40</v>
      </c>
      <c r="B40" s="3" t="s">
        <v>1841</v>
      </c>
      <c r="C40" s="4" t="s">
        <v>136</v>
      </c>
      <c r="D40" s="1" t="s">
        <v>42</v>
      </c>
      <c r="E40" s="2">
        <v>0.05</v>
      </c>
      <c r="G40" s="4" t="s">
        <v>143</v>
      </c>
      <c r="H40" t="str">
        <f t="shared" si="0"/>
        <v>Insert into SC_Prestation (ligne,typePresta,designation,categorie,unite,temps,detail,DateModif) values (40,'CHANTIER',' POSE DELTA MS','MOC_Systèmes_Constructifs','ml',0.05,'pose delta MS contre les parois en bois, couper à dimension',now());</v>
      </c>
      <c r="K40" s="66">
        <f t="shared" si="1"/>
        <v>40</v>
      </c>
    </row>
    <row r="41" spans="1:11" ht="17.25" customHeight="1" x14ac:dyDescent="0.25">
      <c r="A41">
        <v>41</v>
      </c>
      <c r="B41" s="3" t="s">
        <v>1842</v>
      </c>
      <c r="C41" s="4" t="s">
        <v>136</v>
      </c>
      <c r="D41" s="1" t="s">
        <v>42</v>
      </c>
      <c r="E41" s="2">
        <v>0.08</v>
      </c>
      <c r="G41" s="4" t="s">
        <v>145</v>
      </c>
      <c r="H41" t="str">
        <f t="shared" si="0"/>
        <v>Insert into SC_Prestation (ligne,typePresta,designation,categorie,unite,temps,detail,DateModif) values (41,'CHANTIER','GABION SOUS BASTAINGS','MOC_Systèmes_Constructifs','ml',0.08,'aider le pelleteur à mettre le 20/40 sous lme bastaing',now());</v>
      </c>
      <c r="K41" s="66">
        <f t="shared" si="1"/>
        <v>41</v>
      </c>
    </row>
    <row r="42" spans="1:11" ht="17.25" customHeight="1" x14ac:dyDescent="0.25">
      <c r="A42">
        <v>42</v>
      </c>
      <c r="B42" s="3" t="s">
        <v>1843</v>
      </c>
      <c r="C42" s="4" t="s">
        <v>136</v>
      </c>
      <c r="D42" s="1" t="s">
        <v>42</v>
      </c>
      <c r="E42" s="2">
        <v>0.08</v>
      </c>
      <c r="G42" s="4" t="s">
        <v>147</v>
      </c>
      <c r="H42" t="str">
        <f t="shared" si="0"/>
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</c>
      <c r="K42" s="66">
        <f t="shared" si="1"/>
        <v>42</v>
      </c>
    </row>
    <row r="43" spans="1:11" ht="17.25" customHeight="1" x14ac:dyDescent="0.25">
      <c r="A43">
        <v>43</v>
      </c>
      <c r="B43" s="3" t="s">
        <v>1844</v>
      </c>
      <c r="C43" s="4" t="s">
        <v>136</v>
      </c>
      <c r="D43" s="1" t="s">
        <v>85</v>
      </c>
      <c r="E43" s="2">
        <v>0.25</v>
      </c>
      <c r="G43" s="4" t="s">
        <v>148</v>
      </c>
      <c r="H43" t="str">
        <f t="shared" si="0"/>
        <v>Insert into SC_Prestation (ligne,typePresta,designation,categorie,unite,temps,detail,DateModif) values (43,'CHANTIER','PASSAGE MEMBRANE COLLAGE','MOC_Systèmes_Constructifs','unité',0.25,'percer epdm et collage unité',now());</v>
      </c>
      <c r="K43" s="66">
        <f t="shared" si="1"/>
        <v>43</v>
      </c>
    </row>
    <row r="44" spans="1:11" ht="17.25" customHeight="1" x14ac:dyDescent="0.25">
      <c r="A44">
        <v>44</v>
      </c>
      <c r="B44" s="3" t="s">
        <v>1845</v>
      </c>
      <c r="C44" s="4" t="s">
        <v>136</v>
      </c>
      <c r="D44" s="1" t="s">
        <v>8</v>
      </c>
      <c r="E44" s="2">
        <v>0.15</v>
      </c>
      <c r="G44" s="4" t="s">
        <v>150</v>
      </c>
      <c r="H44" t="str">
        <f t="shared" si="0"/>
        <v>Insert into SC_Prestation (ligne,typePresta,designation,categorie,unite,temps,detail,DateModif) values (44,'CHANTIER','PLANTER PIQUETS BOIS 50/50 OU 46/46','MOC_Systèmes_Constructifs','pc',0.15,'prétrou à la barre à mine, enfoncer à la masse',now());</v>
      </c>
      <c r="K44" s="66">
        <f t="shared" si="1"/>
        <v>44</v>
      </c>
    </row>
    <row r="45" spans="1:11" ht="17.25" customHeight="1" x14ac:dyDescent="0.25">
      <c r="A45">
        <v>45</v>
      </c>
      <c r="B45" s="3" t="s">
        <v>1846</v>
      </c>
      <c r="C45" s="4" t="s">
        <v>136</v>
      </c>
      <c r="D45" s="1" t="s">
        <v>42</v>
      </c>
      <c r="E45" s="2">
        <v>0.15</v>
      </c>
      <c r="G45" s="4" t="s">
        <v>152</v>
      </c>
      <c r="H45" t="str">
        <f t="shared" si="0"/>
        <v>Insert into SC_Prestation (ligne,typePresta,designation,categorie,unite,temps,detail,DateModif) values (45,'CHANTIER','POSE PLAQUES BÉTON 25','MOC_Systèmes_Constructifs','ml',0.15,'poser plaque béton contre le cadre, visser sur cadre',now());</v>
      </c>
      <c r="K45" s="66">
        <f t="shared" si="1"/>
        <v>45</v>
      </c>
    </row>
    <row r="46" spans="1:11" ht="17.25" customHeight="1" x14ac:dyDescent="0.25">
      <c r="A46">
        <v>46</v>
      </c>
      <c r="B46" s="3" t="s">
        <v>1847</v>
      </c>
      <c r="C46" s="4" t="s">
        <v>136</v>
      </c>
      <c r="D46" s="1" t="s">
        <v>42</v>
      </c>
      <c r="E46" s="2">
        <v>0.2</v>
      </c>
      <c r="G46" s="4" t="s">
        <v>152</v>
      </c>
      <c r="H46" t="str">
        <f t="shared" si="0"/>
        <v>Insert into SC_Prestation (ligne,typePresta,designation,categorie,unite,temps,detail,DateModif) values (46,'CHANTIER','POSE PLAQUES BÉTON 50','MOC_Systèmes_Constructifs','ml',0.2,'poser plaque béton contre le cadre, visser sur cadre',now());</v>
      </c>
      <c r="K46" s="66">
        <f t="shared" si="1"/>
        <v>46</v>
      </c>
    </row>
    <row r="47" spans="1:11" ht="17.25" customHeight="1" x14ac:dyDescent="0.25">
      <c r="A47">
        <v>47</v>
      </c>
      <c r="B47" s="3" t="s">
        <v>1848</v>
      </c>
      <c r="C47" s="4" t="s">
        <v>136</v>
      </c>
      <c r="D47" s="1" t="s">
        <v>42</v>
      </c>
      <c r="E47" s="6">
        <v>0.2</v>
      </c>
      <c r="G47" s="4" t="s">
        <v>155</v>
      </c>
      <c r="H47" t="str">
        <f t="shared" si="0"/>
        <v>Insert into SC_Prestation (ligne,typePresta,designation,categorie,unite,temps,detail,DateModif) values (47,'CHANTIER','POSE TABLETTE CHÊNE','MOC_Systèmes_Constructifs','ml',0.2,'positionner, couper à mesure, faire encoche et visser',now());</v>
      </c>
      <c r="K47" s="66">
        <f t="shared" si="1"/>
        <v>47</v>
      </c>
    </row>
    <row r="48" spans="1:11" ht="17.25" customHeight="1" x14ac:dyDescent="0.25">
      <c r="A48">
        <v>48</v>
      </c>
      <c r="B48" s="3" t="s">
        <v>1849</v>
      </c>
      <c r="C48" s="4" t="s">
        <v>136</v>
      </c>
      <c r="D48" s="1" t="s">
        <v>118</v>
      </c>
      <c r="E48" s="6">
        <v>0.25</v>
      </c>
      <c r="G48" s="4" t="s">
        <v>156</v>
      </c>
      <c r="H48" t="str">
        <f t="shared" si="0"/>
        <v>Insert into SC_Prestation (ligne,typePresta,designation,categorie,unite,temps,detail,DateModif) values (48,'CHANTIER','SABLE REMPLISSAGE COFFRAGE BACS','MOC_Systèmes_Constructifs','T',0.25,'mettre le sable',now());</v>
      </c>
      <c r="K48" s="66">
        <f t="shared" si="1"/>
        <v>48</v>
      </c>
    </row>
    <row r="49" spans="1:11" ht="17.25" customHeight="1" x14ac:dyDescent="0.25">
      <c r="A49">
        <v>49</v>
      </c>
      <c r="B49" s="3" t="s">
        <v>1850</v>
      </c>
      <c r="C49" s="4" t="s">
        <v>136</v>
      </c>
      <c r="D49" s="1" t="s">
        <v>105</v>
      </c>
      <c r="E49" s="6">
        <v>0.35</v>
      </c>
      <c r="G49" s="4" t="s">
        <v>158</v>
      </c>
      <c r="H49" t="str">
        <f t="shared" si="0"/>
        <v>Insert into SC_Prestation (ligne,typePresta,designation,categorie,unite,temps,detail,DateModif) values (49,'CHANTIER','DÉCOUPE + POSE BARDAGE BOIS','MOC_Systèmes_Constructifs','m²',0.35,'couper a dimension + pose (cloutage)',now());</v>
      </c>
      <c r="K49" s="66">
        <f t="shared" si="1"/>
        <v>49</v>
      </c>
    </row>
    <row r="50" spans="1:11" ht="17.25" customHeight="1" x14ac:dyDescent="0.25">
      <c r="A50">
        <v>50</v>
      </c>
      <c r="B50" s="5" t="s">
        <v>1851</v>
      </c>
      <c r="C50" s="4" t="s">
        <v>136</v>
      </c>
      <c r="D50" s="1" t="s">
        <v>160</v>
      </c>
      <c r="E50" s="6">
        <v>0.35</v>
      </c>
      <c r="G50" s="4" t="s">
        <v>161</v>
      </c>
      <c r="H50" t="str">
        <f t="shared" si="0"/>
        <v>Insert into SC_Prestation (ligne,typePresta,designation,categorie,unite,temps,detail,DateModif) values (50,'CHANTIER','TERRASSEMENT VOLUMIQUE','MOC_Systèmes_Constructifs','m3',0.35,'Conduite dumper pour evacuer',now());</v>
      </c>
      <c r="K50" s="66">
        <f t="shared" si="1"/>
        <v>50</v>
      </c>
    </row>
    <row r="51" spans="1:11" ht="17.25" customHeight="1" x14ac:dyDescent="0.25">
      <c r="A51">
        <v>51</v>
      </c>
      <c r="B51" s="3" t="s">
        <v>1852</v>
      </c>
      <c r="C51" s="4" t="s">
        <v>136</v>
      </c>
      <c r="D51" s="1" t="s">
        <v>8</v>
      </c>
      <c r="E51" s="6">
        <v>0.8</v>
      </c>
      <c r="G51" s="4" t="s">
        <v>163</v>
      </c>
      <c r="H51" t="str">
        <f t="shared" si="0"/>
        <v>Insert into SC_Prestation (ligne,typePresta,designation,categorie,unite,temps,detail,DateModif) values (51,'CHANTIER','TIGE MÉTAL POUR TRAVERSE 200/100','MOC_Systèmes_Constructifs','pc',0.8,'percage trou puis chasser la tige métal dia12 ',now());</v>
      </c>
      <c r="K51" s="66">
        <f t="shared" si="1"/>
        <v>51</v>
      </c>
    </row>
    <row r="52" spans="1:11" ht="17.25" customHeight="1" x14ac:dyDescent="0.25">
      <c r="A52">
        <v>52</v>
      </c>
      <c r="B52" s="3" t="s">
        <v>1853</v>
      </c>
      <c r="C52" s="4" t="s">
        <v>136</v>
      </c>
      <c r="D52" s="1" t="s">
        <v>42</v>
      </c>
      <c r="E52" s="6">
        <v>0.1</v>
      </c>
      <c r="G52" s="4" t="s">
        <v>165</v>
      </c>
      <c r="H52" t="str">
        <f t="shared" si="0"/>
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</c>
      <c r="K52" s="66">
        <f t="shared" si="1"/>
        <v>52</v>
      </c>
    </row>
    <row r="53" spans="1:11" ht="17.25" customHeight="1" x14ac:dyDescent="0.25">
      <c r="A53">
        <v>53</v>
      </c>
      <c r="B53" s="3" t="s">
        <v>1547</v>
      </c>
      <c r="C53" s="4" t="s">
        <v>136</v>
      </c>
      <c r="D53" s="1" t="s">
        <v>42</v>
      </c>
      <c r="E53" s="6">
        <v>0.05</v>
      </c>
      <c r="G53" s="4" t="s">
        <v>167</v>
      </c>
      <c r="H53" t="str">
        <f t="shared" si="0"/>
        <v>Insert into SC_Prestation (ligne,typePresta,designation,categorie,unite,temps,detail,DateModif) values (53,'CHANTIER','TRAVERSE DE CHÊNE 200/100','MOC_Systèmes_Constructifs','ml',0.05,'positionner traverses',now());</v>
      </c>
      <c r="K53" s="66">
        <f t="shared" si="1"/>
        <v>53</v>
      </c>
    </row>
    <row r="54" spans="1:11" ht="17.25" customHeight="1" x14ac:dyDescent="0.25">
      <c r="A54">
        <v>54</v>
      </c>
      <c r="B54" s="3" t="s">
        <v>1854</v>
      </c>
      <c r="C54" s="4" t="s">
        <v>168</v>
      </c>
      <c r="D54" s="1" t="s">
        <v>8</v>
      </c>
      <c r="E54" s="6">
        <v>0.25</v>
      </c>
      <c r="G54" s="4" t="s">
        <v>169</v>
      </c>
      <c r="H54" t="str">
        <f t="shared" si="0"/>
        <v>Insert into SC_Prestation (ligne,typePresta,designation,categorie,unite,temps,detail,DateModif) values (54,'CHANTIER',' JOINT FORSHEDA DIA 100  PE','MOC_Tronc_Commun','pc',0.25,'Percer le bac et poser le joint forsheda puis chasser bout de tube',now());</v>
      </c>
      <c r="K54" s="66">
        <f t="shared" si="1"/>
        <v>54</v>
      </c>
    </row>
    <row r="55" spans="1:11" ht="17.25" customHeight="1" x14ac:dyDescent="0.25">
      <c r="A55">
        <v>55</v>
      </c>
      <c r="B55" s="3" t="s">
        <v>1855</v>
      </c>
      <c r="C55" s="4" t="s">
        <v>168</v>
      </c>
      <c r="D55" s="1" t="s">
        <v>8</v>
      </c>
      <c r="E55" s="6">
        <v>0.2</v>
      </c>
      <c r="G55" s="4" t="s">
        <v>170</v>
      </c>
      <c r="H55" t="str">
        <f t="shared" si="0"/>
        <v>Insert into SC_Prestation (ligne,typePresta,designation,categorie,unite,temps,detail,DateModif) values (55,'CHANTIER','POSE PASSAGE DE MEMBRANE DIA 50','MOC_Tronc_Commun','pc',0.2,'pose du passe-paroi préparée en atelier',now());</v>
      </c>
      <c r="K55" s="66">
        <f t="shared" si="1"/>
        <v>55</v>
      </c>
    </row>
    <row r="56" spans="1:11" ht="17.25" customHeight="1" x14ac:dyDescent="0.25">
      <c r="A56">
        <v>56</v>
      </c>
      <c r="B56" s="3" t="s">
        <v>1856</v>
      </c>
      <c r="C56" s="4" t="s">
        <v>168</v>
      </c>
      <c r="D56" s="1" t="s">
        <v>85</v>
      </c>
      <c r="E56" s="6">
        <v>0.1</v>
      </c>
      <c r="G56" s="4" t="s">
        <v>171</v>
      </c>
      <c r="H56" t="str">
        <f t="shared" si="0"/>
        <v>Insert into SC_Prestation (ligne,typePresta,designation,categorie,unite,temps,detail,DateModif) values (56,'CHANTIER','POSE DRAIN DE SORTIES BAC','MOC_Tronc_Commun','unité',0.1,'Collage final unité préparé en atelier',now());</v>
      </c>
      <c r="K56" s="66">
        <f t="shared" si="1"/>
        <v>56</v>
      </c>
    </row>
    <row r="57" spans="1:11" ht="17.25" customHeight="1" x14ac:dyDescent="0.25">
      <c r="A57">
        <v>57</v>
      </c>
      <c r="B57" s="3" t="s">
        <v>1857</v>
      </c>
      <c r="C57" s="4" t="s">
        <v>168</v>
      </c>
      <c r="D57" s="1" t="s">
        <v>8</v>
      </c>
      <c r="E57" s="6">
        <v>0.15</v>
      </c>
      <c r="G57" s="4" t="s">
        <v>169</v>
      </c>
      <c r="H57" t="str">
        <f t="shared" si="0"/>
        <v>Insert into SC_Prestation (ligne,typePresta,designation,categorie,unite,temps,detail,DateModif) values (57,'CHANTIER','POSE JOINT FORSHEDA DIA 50','MOC_Tronc_Commun','pc',0.15,'Percer le bac et poser le joint forsheda puis chasser bout de tube',now());</v>
      </c>
      <c r="K57" s="66">
        <f t="shared" si="1"/>
        <v>57</v>
      </c>
    </row>
    <row r="58" spans="1:11" ht="17.25" customHeight="1" x14ac:dyDescent="0.25">
      <c r="A58">
        <v>58</v>
      </c>
      <c r="B58" s="3" t="s">
        <v>1858</v>
      </c>
      <c r="C58" s="4" t="s">
        <v>168</v>
      </c>
      <c r="D58" s="1" t="s">
        <v>20</v>
      </c>
      <c r="E58" s="6">
        <v>0.25</v>
      </c>
      <c r="G58" s="4" t="s">
        <v>174</v>
      </c>
      <c r="H58" t="str">
        <f t="shared" si="0"/>
        <v>Insert into SC_Prestation (ligne,typePresta,designation,categorie,unite,temps,detail,DateModif) values (58,'CHANTIER','POSE BAC SUR FOND DE FORME (1 BAC)','MOC_Tronc_Commun','forfait',0.25,'aider lepelleteur à positionner les bacs',now());</v>
      </c>
      <c r="K58" s="66">
        <f t="shared" si="1"/>
        <v>58</v>
      </c>
    </row>
    <row r="59" spans="1:11" ht="17.25" customHeight="1" x14ac:dyDescent="0.25">
      <c r="A59">
        <v>59</v>
      </c>
      <c r="B59" s="3" t="s">
        <v>1803</v>
      </c>
      <c r="C59" s="4" t="s">
        <v>168</v>
      </c>
      <c r="D59" s="1" t="s">
        <v>8</v>
      </c>
      <c r="E59" s="6">
        <v>0.5</v>
      </c>
      <c r="G59" s="4" t="s">
        <v>175</v>
      </c>
      <c r="H59" t="str">
        <f t="shared" si="0"/>
        <v>Insert into SC_Prestation (ligne,typePresta,designation,categorie,unite,temps,detail,DateModif) values (59,'CHANTIER','POSE REGARD DE SORTIE','MOC_Tronc_Commun','pc',0.5,'Positionner, mettre à niveau et connexion entrée FH',now());</v>
      </c>
      <c r="K59" s="66">
        <f t="shared" si="1"/>
        <v>59</v>
      </c>
    </row>
    <row r="60" spans="1:11" ht="17.25" customHeight="1" x14ac:dyDescent="0.25">
      <c r="A60">
        <v>60</v>
      </c>
      <c r="B60" s="3" t="s">
        <v>1859</v>
      </c>
      <c r="C60" s="4" t="s">
        <v>168</v>
      </c>
      <c r="D60" s="1" t="s">
        <v>8</v>
      </c>
      <c r="E60" s="6">
        <v>0.08</v>
      </c>
      <c r="G60" s="4" t="s">
        <v>177</v>
      </c>
      <c r="H60" t="str">
        <f t="shared" si="0"/>
        <v>Insert into SC_Prestation (ligne,typePresta,designation,categorie,unite,temps,detail,DateModif) values (60,'CHANTIER','POSE RÉHAUSSE BÉTON FH','MOC_Tronc_Commun','pc',0.08,'poser la réhausse et mettre à niveau',now());</v>
      </c>
      <c r="K60" s="66">
        <f t="shared" si="1"/>
        <v>60</v>
      </c>
    </row>
    <row r="61" spans="1:11" ht="17.25" customHeight="1" x14ac:dyDescent="0.25">
      <c r="A61">
        <v>61</v>
      </c>
      <c r="B61" s="3" t="s">
        <v>1860</v>
      </c>
      <c r="C61" s="4" t="s">
        <v>168</v>
      </c>
      <c r="D61" s="1" t="s">
        <v>8</v>
      </c>
      <c r="E61" s="6">
        <v>1.4999999999999999E-2</v>
      </c>
      <c r="G61" s="4" t="s">
        <v>179</v>
      </c>
      <c r="H61" t="str">
        <f t="shared" si="0"/>
        <v>Insert into SC_Prestation (ligne,typePresta,designation,categorie,unite,temps,detail,DateModif) values (61,'CHANTIER','PLANTATION PHRAGMITES','MOC_Tronc_Commun','pc',0.015,'positionner et planter',now());</v>
      </c>
      <c r="K61" s="66">
        <f t="shared" si="1"/>
        <v>61</v>
      </c>
    </row>
    <row r="62" spans="1:11" ht="17.25" customHeight="1" x14ac:dyDescent="0.25">
      <c r="A62">
        <v>62</v>
      </c>
      <c r="B62" s="3" t="s">
        <v>1861</v>
      </c>
      <c r="C62" s="4" t="s">
        <v>168</v>
      </c>
      <c r="D62" s="1" t="s">
        <v>8</v>
      </c>
      <c r="E62" s="6">
        <v>1.4999999999999999E-2</v>
      </c>
      <c r="G62" s="4" t="s">
        <v>179</v>
      </c>
      <c r="H62" t="str">
        <f t="shared" si="0"/>
        <v>Insert into SC_Prestation (ligne,typePresta,designation,categorie,unite,temps,detail,DateModif) values (62,'CHANTIER','PLANTATION PLANTES AQUATIQUES','MOC_Tronc_Commun','pc',0.015,'positionner et planter',now());</v>
      </c>
      <c r="K62" s="66">
        <f t="shared" si="1"/>
        <v>62</v>
      </c>
    </row>
    <row r="63" spans="1:11" ht="17.25" customHeight="1" x14ac:dyDescent="0.25">
      <c r="A63">
        <v>63</v>
      </c>
      <c r="B63" s="3" t="s">
        <v>1862</v>
      </c>
      <c r="C63" s="4" t="s">
        <v>168</v>
      </c>
      <c r="D63" s="1" t="s">
        <v>8</v>
      </c>
      <c r="E63" s="6">
        <v>0.02</v>
      </c>
      <c r="G63" s="4" t="s">
        <v>179</v>
      </c>
      <c r="H63" t="str">
        <f t="shared" si="0"/>
        <v>Insert into SC_Prestation (ligne,typePresta,designation,categorie,unite,temps,detail,DateModif) values (63,'CHANTIER','PLANTES DE NOUES','MOC_Tronc_Commun','pc',0.02,'positionner et planter',now());</v>
      </c>
      <c r="K63" s="66">
        <f t="shared" si="1"/>
        <v>63</v>
      </c>
    </row>
    <row r="64" spans="1:11" ht="17.25" customHeight="1" x14ac:dyDescent="0.25">
      <c r="A64">
        <v>64</v>
      </c>
      <c r="B64" s="3" t="s">
        <v>1570</v>
      </c>
      <c r="C64" s="4" t="s">
        <v>168</v>
      </c>
      <c r="D64" s="1" t="s">
        <v>42</v>
      </c>
      <c r="E64" s="6">
        <v>0.05</v>
      </c>
      <c r="G64" s="4" t="s">
        <v>183</v>
      </c>
      <c r="H64" t="str">
        <f t="shared" si="0"/>
        <v>Insert into SC_Prestation (ligne,typePresta,designation,categorie,unite,temps,detail,DateModif) values (64,'CHANTIER','BARRIÈRE ANTIRACINAIRE','MOC_Tronc_Commun','ml',0.05,'poser la barriere antiracine, coller à la jonction',now());</v>
      </c>
      <c r="K64" s="66">
        <f t="shared" si="1"/>
        <v>64</v>
      </c>
    </row>
    <row r="65" spans="1:11" ht="17.25" customHeight="1" x14ac:dyDescent="0.25">
      <c r="A65">
        <v>65</v>
      </c>
      <c r="B65" s="3" t="s">
        <v>1863</v>
      </c>
      <c r="C65" s="4" t="s">
        <v>168</v>
      </c>
      <c r="D65" s="1" t="s">
        <v>8</v>
      </c>
      <c r="E65" s="6">
        <v>0.15</v>
      </c>
      <c r="G65" s="4" t="s">
        <v>185</v>
      </c>
      <c r="H65" t="str">
        <f t="shared" si="0"/>
        <v>Insert into SC_Prestation (ligne,typePresta,designation,categorie,unite,temps,detail,DateModif) values (65,'CHANTIER','PLIAGE COINS EPDM','MOC_Tronc_Commun','pc',0.15,'plier un coin "propre nickel"',now());</v>
      </c>
      <c r="K65" s="66">
        <f t="shared" si="1"/>
        <v>65</v>
      </c>
    </row>
    <row r="66" spans="1:11" ht="17.25" customHeight="1" x14ac:dyDescent="0.25">
      <c r="A66">
        <v>66</v>
      </c>
      <c r="B66" s="3" t="s">
        <v>1864</v>
      </c>
      <c r="C66" s="4" t="s">
        <v>168</v>
      </c>
      <c r="D66" s="1" t="s">
        <v>42</v>
      </c>
      <c r="E66" s="6">
        <v>1.4999999999999999E-2</v>
      </c>
      <c r="G66" s="4" t="s">
        <v>187</v>
      </c>
      <c r="H66" t="str">
        <f t="shared" si="0"/>
        <v>Insert into SC_Prestation (ligne,typePresta,designation,categorie,unite,temps,detail,DateModif) values (66,'CHANTIER','POSE DRAIN DE SORTIES  FV + FH','MOC_Tronc_Commun','ml',0.015,'Positionner, couper le DRAIN à mesure',now());</v>
      </c>
      <c r="K66" s="66">
        <f t="shared" si="1"/>
        <v>66</v>
      </c>
    </row>
    <row r="67" spans="1:11" ht="17.25" customHeight="1" x14ac:dyDescent="0.25">
      <c r="A67">
        <v>67</v>
      </c>
      <c r="B67" s="3" t="s">
        <v>1865</v>
      </c>
      <c r="C67" s="4" t="s">
        <v>168</v>
      </c>
      <c r="D67" s="1" t="s">
        <v>105</v>
      </c>
      <c r="E67" s="6">
        <v>0.05</v>
      </c>
      <c r="G67" s="4" t="s">
        <v>189</v>
      </c>
      <c r="H67" t="str">
        <f t="shared" ref="H67:H75" si="2">SUBSTITUTE(SUBSTITUTE(SUBSTITUTE(SUBSTITUTE(SUBSTITUTE(SUBSTITUTE(SUBSTITUTE($H$1,"#TYPE#","CHANTIER"),"#LIBELLE#",B67),"#CATEGORIE#",C67),"#UNITE#",D67),"#TEMPS#",SUBSTITUTE(E67,",",".")),"#DETAIL#",SUBSTITUTE(G67,"'","\'")),"#LIGNE#",A67)</f>
        <v>Insert into SC_Prestation (ligne,typePresta,designation,categorie,unite,temps,detail,DateModif) values (67,'CHANTIER','FOND DE FORME (SABLE)','MOC_Tronc_Commun','m²',0.05,'ratissage sable + contrôle niveaux',now());</v>
      </c>
      <c r="K67" s="66">
        <f t="shared" ref="K67:K94" si="3">A67</f>
        <v>67</v>
      </c>
    </row>
    <row r="68" spans="1:11" ht="17.25" customHeight="1" x14ac:dyDescent="0.25">
      <c r="A68">
        <v>68</v>
      </c>
      <c r="B68" s="3" t="s">
        <v>1866</v>
      </c>
      <c r="C68" s="4" t="s">
        <v>168</v>
      </c>
      <c r="D68" s="1" t="s">
        <v>105</v>
      </c>
      <c r="E68" s="6">
        <v>0.05</v>
      </c>
      <c r="G68" s="4" t="s">
        <v>191</v>
      </c>
      <c r="H68" t="str">
        <f t="shared" si="2"/>
        <v>Insert into SC_Prestation (ligne,typePresta,designation,categorie,unite,temps,detail,DateModif) values (68,'CHANTIER','MISE À PLAT EMPLACEMENT','MOC_Tronc_Commun','m²',0.05,'contrôle niveau',now());</v>
      </c>
      <c r="K68" s="66">
        <f t="shared" si="3"/>
        <v>68</v>
      </c>
    </row>
    <row r="69" spans="1:11" ht="17.25" customHeight="1" x14ac:dyDescent="0.25">
      <c r="A69">
        <v>69</v>
      </c>
      <c r="B69" s="3" t="s">
        <v>1867</v>
      </c>
      <c r="C69" s="4" t="s">
        <v>168</v>
      </c>
      <c r="D69" s="1" t="s">
        <v>105</v>
      </c>
      <c r="E69" s="6">
        <v>0.1</v>
      </c>
      <c r="G69" s="4" t="s">
        <v>193</v>
      </c>
      <c r="H69" t="str">
        <f t="shared" si="2"/>
        <v>Insert into SC_Prestation (ligne,typePresta,designation,categorie,unite,temps,detail,DateModif) values (69,'CHANTIER','POSE BÂCHE SANWICH FH','MOC_Tronc_Commun','m²',0.1,'par m² de filtre, positionner, pliage des coins',now());</v>
      </c>
      <c r="K69" s="66">
        <f t="shared" si="3"/>
        <v>69</v>
      </c>
    </row>
    <row r="70" spans="1:11" ht="17.25" customHeight="1" x14ac:dyDescent="0.25">
      <c r="A70">
        <v>70</v>
      </c>
      <c r="B70" s="3" t="s">
        <v>1868</v>
      </c>
      <c r="C70" s="4" t="s">
        <v>168</v>
      </c>
      <c r="D70" s="1" t="s">
        <v>105</v>
      </c>
      <c r="E70" s="6">
        <v>0.12</v>
      </c>
      <c r="G70" s="4" t="s">
        <v>193</v>
      </c>
      <c r="H70" t="str">
        <f t="shared" si="2"/>
        <v>Insert into SC_Prestation (ligne,typePresta,designation,categorie,unite,temps,detail,DateModif) values (70,'CHANTIER','POSE BÂCHE SANWICH FV','MOC_Tronc_Commun','m²',0.12,'par m² de filtre, positionner, pliage des coins',now());</v>
      </c>
      <c r="K70" s="66">
        <f t="shared" si="3"/>
        <v>70</v>
      </c>
    </row>
    <row r="71" spans="1:11" ht="17.25" customHeight="1" x14ac:dyDescent="0.25">
      <c r="A71">
        <v>71</v>
      </c>
      <c r="B71" s="3" t="s">
        <v>1869</v>
      </c>
      <c r="C71" s="4" t="s">
        <v>168</v>
      </c>
      <c r="D71" s="1" t="s">
        <v>42</v>
      </c>
      <c r="E71" s="6">
        <v>0.2</v>
      </c>
      <c r="G71" s="4" t="s">
        <v>196</v>
      </c>
      <c r="H71" t="str">
        <f t="shared" si="2"/>
        <v>Insert into SC_Prestation (ligne,typePresta,designation,categorie,unite,temps,detail,DateModif) values (71,'CHANTIER','POSE PLAQUE BÉTON MILIEU','MOC_Tronc_Commun','ml',0.2,'glisser la plaque sous chevron.',now());</v>
      </c>
      <c r="K71" s="66">
        <f t="shared" si="3"/>
        <v>71</v>
      </c>
    </row>
    <row r="72" spans="1:11" ht="17.25" customHeight="1" x14ac:dyDescent="0.25">
      <c r="A72">
        <v>72</v>
      </c>
      <c r="B72" s="3" t="s">
        <v>1870</v>
      </c>
      <c r="C72" s="4" t="s">
        <v>168</v>
      </c>
      <c r="D72" s="1" t="s">
        <v>160</v>
      </c>
      <c r="E72" s="6">
        <v>0.25</v>
      </c>
      <c r="G72" s="4" t="s">
        <v>198</v>
      </c>
      <c r="H72" t="str">
        <f t="shared" si="2"/>
        <v>Insert into SC_Prestation (ligne,typePresta,designation,categorie,unite,temps,detail,DateModif) values (72,'CHANTIER','REMPLISSAGE GRANULATS FILTRE','MOC_Tronc_Commun','m3',0.25,'pelleter à la main + ratisser + niveaux',now());</v>
      </c>
      <c r="K72" s="66">
        <f t="shared" si="3"/>
        <v>72</v>
      </c>
    </row>
    <row r="73" spans="1:11" ht="17.25" customHeight="1" x14ac:dyDescent="0.25">
      <c r="A73">
        <v>73</v>
      </c>
      <c r="B73" s="3" t="s">
        <v>1871</v>
      </c>
      <c r="C73" s="4" t="s">
        <v>168</v>
      </c>
      <c r="D73" s="1" t="s">
        <v>8</v>
      </c>
      <c r="E73" s="6">
        <v>0.25</v>
      </c>
      <c r="G73" s="4" t="s">
        <v>170</v>
      </c>
      <c r="H73" t="str">
        <f t="shared" si="2"/>
        <v>Insert into SC_Prestation (ligne,typePresta,designation,categorie,unite,temps,detail,DateModif) values (73,'CHANTIER','POSE PASSAGE DE MEMBRANE DIA 110','MOC_Tronc_Commun','pc',0.25,'pose du passe-paroi préparée en atelier',now());</v>
      </c>
      <c r="K73" s="66">
        <f t="shared" si="3"/>
        <v>73</v>
      </c>
    </row>
    <row r="74" spans="1:11" ht="17.25" customHeight="1" x14ac:dyDescent="0.25">
      <c r="A74">
        <v>74</v>
      </c>
      <c r="B74" s="3" t="s">
        <v>1872</v>
      </c>
      <c r="C74" s="4" t="s">
        <v>168</v>
      </c>
      <c r="D74" s="1" t="s">
        <v>20</v>
      </c>
      <c r="E74" s="6">
        <v>0.1</v>
      </c>
      <c r="G74" s="4" t="s">
        <v>201</v>
      </c>
      <c r="H74" t="str">
        <f t="shared" si="2"/>
        <v>Insert into SC_Prestation (ligne,typePresta,designation,categorie,unite,temps,detail,DateModif) values (74,'CHANTIER','POSE AÉRATION FILTRE (FV-FH-BAC)','MOC_Tronc_Commun','forfait',0.1,'pose de l\'aération préparée en atelier',now());</v>
      </c>
      <c r="K74" s="66">
        <f t="shared" si="3"/>
        <v>74</v>
      </c>
    </row>
    <row r="75" spans="1:11" ht="17.25" customHeight="1" x14ac:dyDescent="0.25">
      <c r="A75">
        <v>75</v>
      </c>
      <c r="B75" s="7" t="s">
        <v>1873</v>
      </c>
      <c r="C75" s="8" t="s">
        <v>203</v>
      </c>
      <c r="D75" s="9" t="s">
        <v>42</v>
      </c>
      <c r="E75" s="10">
        <v>0.05</v>
      </c>
      <c r="G75" s="4" t="s">
        <v>204</v>
      </c>
      <c r="H75" t="str">
        <f t="shared" si="2"/>
        <v>Insert into SC_Prestation (ligne,typePresta,designation,categorie,unite,temps,detail,DateModif) values (75,'CHANTIER','POSE ÉCOLAT','MOC_Bordures','ml',0.05,'Bordure + piquet',now());</v>
      </c>
      <c r="K75" s="66">
        <f t="shared" si="3"/>
        <v>75</v>
      </c>
    </row>
    <row r="76" spans="1:11" ht="17.25" customHeight="1" x14ac:dyDescent="0.25">
      <c r="A76">
        <v>76</v>
      </c>
      <c r="B76" s="7" t="s">
        <v>286</v>
      </c>
      <c r="C76" s="8"/>
      <c r="D76" s="9"/>
      <c r="E76" s="10"/>
      <c r="G76" s="11"/>
      <c r="K76" s="66">
        <f t="shared" si="3"/>
        <v>76</v>
      </c>
    </row>
    <row r="77" spans="1:11" ht="17.25" customHeight="1" x14ac:dyDescent="0.25">
      <c r="A77">
        <v>77</v>
      </c>
      <c r="B77" s="7" t="s">
        <v>1874</v>
      </c>
      <c r="C77" s="8" t="s">
        <v>203</v>
      </c>
      <c r="D77" s="9" t="s">
        <v>42</v>
      </c>
      <c r="E77" s="10">
        <v>0.1</v>
      </c>
      <c r="G77" s="4"/>
      <c r="H77" t="str">
        <f t="shared" ref="H77:H90" si="4">SUBSTITUTE(SUBSTITUTE(SUBSTITUTE(SUBSTITUTE(SUBSTITUTE(SUBSTITUTE(SUBSTITUTE($H$1,"#TYPE#","CHANTIER"),"#LIBELLE#",B77),"#CATEGORIE#",C77),"#UNITE#",D77),"#TEMPS#",SUBSTITUTE(E77,",",".")),"#DETAIL#",SUBSTITUTE(G77,"'","\'")),"#LIGNE#",A77)</f>
        <v>Insert into SC_Prestation (ligne,typePresta,designation,categorie,unite,temps,detail,DateModif) values (77,'CHANTIER','POSE PLAQUE SCHISTE','MOC_Bordures','ml',0.1,'',now());</v>
      </c>
      <c r="K77" s="66">
        <f t="shared" si="3"/>
        <v>77</v>
      </c>
    </row>
    <row r="78" spans="1:11" ht="17.25" customHeight="1" x14ac:dyDescent="0.25">
      <c r="A78">
        <v>78</v>
      </c>
      <c r="B78" s="7" t="s">
        <v>1875</v>
      </c>
      <c r="C78" s="8" t="s">
        <v>203</v>
      </c>
      <c r="D78" s="9" t="s">
        <v>42</v>
      </c>
      <c r="E78" s="10">
        <v>0.1</v>
      </c>
      <c r="G78" s="4"/>
      <c r="H78" t="str">
        <f t="shared" si="4"/>
        <v>Insert into SC_Prestation (ligne,typePresta,designation,categorie,unite,temps,detail,DateModif) values (78,'CHANTIER','POSE BORDURE BÉTON','MOC_Bordures','ml',0.1,'',now());</v>
      </c>
      <c r="K78" s="66">
        <f t="shared" si="3"/>
        <v>78</v>
      </c>
    </row>
    <row r="79" spans="1:11" ht="17.25" customHeight="1" x14ac:dyDescent="0.25">
      <c r="A79">
        <v>79</v>
      </c>
      <c r="B79" s="7" t="s">
        <v>1876</v>
      </c>
      <c r="C79" s="8" t="s">
        <v>203</v>
      </c>
      <c r="D79" s="9" t="s">
        <v>42</v>
      </c>
      <c r="E79" s="10">
        <v>0.1</v>
      </c>
      <c r="G79" s="4"/>
      <c r="H79" t="str">
        <f t="shared" si="4"/>
        <v>Insert into SC_Prestation (ligne,typePresta,designation,categorie,unite,temps,detail,DateModif) values (79,'CHANTIER','POSE RONDINS BOIS','MOC_Bordures','ml',0.1,'',now());</v>
      </c>
      <c r="K79" s="66">
        <f t="shared" si="3"/>
        <v>79</v>
      </c>
    </row>
    <row r="80" spans="1:11" ht="17.25" customHeight="1" x14ac:dyDescent="0.25">
      <c r="A80">
        <v>80</v>
      </c>
      <c r="B80" s="7" t="s">
        <v>1877</v>
      </c>
      <c r="C80" s="8" t="s">
        <v>203</v>
      </c>
      <c r="D80" s="9" t="s">
        <v>42</v>
      </c>
      <c r="E80" s="10">
        <v>0.15</v>
      </c>
      <c r="G80" s="4"/>
      <c r="H80" t="str">
        <f t="shared" si="4"/>
        <v>Insert into SC_Prestation (ligne,typePresta,designation,categorie,unite,temps,detail,DateModif) values (80,'CHANTIER','POSE BORDURE MÉTAL','MOC_Bordures','ml',0.15,'',now());</v>
      </c>
      <c r="K80" s="66">
        <f t="shared" si="3"/>
        <v>80</v>
      </c>
    </row>
    <row r="81" spans="1:11" s="69" customFormat="1" ht="18" customHeight="1" x14ac:dyDescent="0.25">
      <c r="A81" s="69">
        <v>81</v>
      </c>
      <c r="B81" s="7" t="s">
        <v>1878</v>
      </c>
      <c r="C81" s="8" t="s">
        <v>93</v>
      </c>
      <c r="D81" s="9" t="s">
        <v>8</v>
      </c>
      <c r="E81" s="10">
        <v>1.25</v>
      </c>
      <c r="F81" s="89"/>
      <c r="G81" s="4"/>
      <c r="H81" s="89" t="str">
        <f t="shared" si="4"/>
        <v>Insert into SC_Prestation (ligne,typePresta,designation,categorie,unite,temps,detail,DateModif) values (81,'CHANTIER','POSE ET CONNEXION CHASSE','MOC_Collecte_Exutoire','pc',1.25,'',now());</v>
      </c>
      <c r="I81" s="89"/>
      <c r="K81" s="66">
        <f t="shared" si="3"/>
        <v>81</v>
      </c>
    </row>
    <row r="82" spans="1:11" s="69" customFormat="1" ht="18" customHeight="1" x14ac:dyDescent="0.25">
      <c r="A82" s="69">
        <v>82</v>
      </c>
      <c r="B82" s="7" t="s">
        <v>1879</v>
      </c>
      <c r="C82" s="8" t="s">
        <v>136</v>
      </c>
      <c r="D82" s="9" t="s">
        <v>42</v>
      </c>
      <c r="E82" s="10">
        <v>0.1</v>
      </c>
      <c r="F82" s="89"/>
      <c r="G82" s="4"/>
      <c r="H82" s="89" t="str">
        <f t="shared" si="4"/>
        <v>Insert into SC_Prestation (ligne,typePresta,designation,categorie,unite,temps,detail,DateModif) values (82,'CHANTIER','POSE CHEVRON PE','MOC_Systèmes_Constructifs','ml',0.1,'',now());</v>
      </c>
      <c r="I82" s="89"/>
      <c r="K82" s="66">
        <f t="shared" si="3"/>
        <v>82</v>
      </c>
    </row>
    <row r="83" spans="1:11" s="69" customFormat="1" ht="18" customHeight="1" x14ac:dyDescent="0.25">
      <c r="A83" s="69">
        <v>83</v>
      </c>
      <c r="B83" s="7" t="s">
        <v>1880</v>
      </c>
      <c r="C83" s="8" t="s">
        <v>136</v>
      </c>
      <c r="D83" s="9" t="s">
        <v>42</v>
      </c>
      <c r="E83" s="10">
        <v>0.05</v>
      </c>
      <c r="F83" s="89"/>
      <c r="G83" s="4"/>
      <c r="H83" s="89" t="str">
        <f t="shared" si="4"/>
        <v>Insert into SC_Prestation (ligne,typePresta,designation,categorie,unite,temps,detail,DateModif) values (83,'CHANTIER','POSE PLAQUE PVC','MOC_Systèmes_Constructifs','ml',0.05,'',now());</v>
      </c>
      <c r="I83" s="89"/>
      <c r="K83" s="66">
        <f t="shared" si="3"/>
        <v>83</v>
      </c>
    </row>
    <row r="84" spans="1:11" s="69" customFormat="1" ht="33.6" customHeight="1" x14ac:dyDescent="0.25">
      <c r="A84" s="69">
        <v>84</v>
      </c>
      <c r="B84" s="7" t="s">
        <v>1881</v>
      </c>
      <c r="C84" s="8" t="s">
        <v>136</v>
      </c>
      <c r="D84" s="9" t="s">
        <v>42</v>
      </c>
      <c r="E84" s="10">
        <v>0.1</v>
      </c>
      <c r="F84" s="89"/>
      <c r="G84" s="4"/>
      <c r="H84" s="89" t="str">
        <f t="shared" si="4"/>
        <v>Insert into SC_Prestation (ligne,typePresta,designation,categorie,unite,temps,detail,DateModif) values (84,'CHANTIER','ASSEMBLAGE CORNIÈRE + CHEVRON PE + PLAQUES PVC','MOC_Systèmes_Constructifs','ml',0.1,'',now());</v>
      </c>
      <c r="I84" s="89"/>
      <c r="K84" s="66">
        <f t="shared" si="3"/>
        <v>84</v>
      </c>
    </row>
    <row r="85" spans="1:11" s="69" customFormat="1" ht="18" customHeight="1" x14ac:dyDescent="0.25">
      <c r="A85" s="69">
        <v>85</v>
      </c>
      <c r="B85" s="7" t="s">
        <v>1882</v>
      </c>
      <c r="C85" s="8" t="s">
        <v>136</v>
      </c>
      <c r="D85" s="9" t="s">
        <v>8</v>
      </c>
      <c r="E85" s="10">
        <v>0.05</v>
      </c>
      <c r="F85" s="89"/>
      <c r="G85" s="4"/>
      <c r="H85" s="89" t="str">
        <f t="shared" si="4"/>
        <v>Insert into SC_Prestation (ligne,typePresta,designation,categorie,unite,temps,detail,DateModif) values (85,'CHANTIER','PERCEMENT PLAQUES PVC + CHEVRON ET BOULONNAGE','MOC_Systèmes_Constructifs','pc',0.05,'',now());</v>
      </c>
      <c r="I85" s="89"/>
      <c r="K85" s="66">
        <f t="shared" si="3"/>
        <v>85</v>
      </c>
    </row>
    <row r="86" spans="1:11" s="69" customFormat="1" ht="18" customHeight="1" x14ac:dyDescent="0.25">
      <c r="A86" s="69">
        <v>86</v>
      </c>
      <c r="B86" s="7" t="s">
        <v>1883</v>
      </c>
      <c r="C86" s="8" t="s">
        <v>136</v>
      </c>
      <c r="D86" s="9" t="s">
        <v>8</v>
      </c>
      <c r="E86" s="10">
        <v>0.1</v>
      </c>
      <c r="F86" s="89"/>
      <c r="G86" s="4"/>
      <c r="H86" s="89" t="str">
        <f t="shared" si="4"/>
        <v>Insert into SC_Prestation (ligne,typePresta,designation,categorie,unite,temps,detail,DateModif) values (86,'CHANTIER','ASSEMBLAGE DEUX PLAQUES PVC AVEC CHEVRONS PE','MOC_Systèmes_Constructifs','pc',0.1,'',now());</v>
      </c>
      <c r="I86" s="89"/>
      <c r="K86" s="66">
        <f t="shared" si="3"/>
        <v>86</v>
      </c>
    </row>
    <row r="87" spans="1:11" s="69" customFormat="1" ht="18" customHeight="1" x14ac:dyDescent="0.25">
      <c r="A87" s="69">
        <v>87</v>
      </c>
      <c r="B87" s="7" t="s">
        <v>1884</v>
      </c>
      <c r="C87" s="8" t="s">
        <v>136</v>
      </c>
      <c r="D87" s="9" t="s">
        <v>42</v>
      </c>
      <c r="E87" s="10">
        <v>0.05</v>
      </c>
      <c r="F87" s="89"/>
      <c r="G87" s="4"/>
      <c r="H87" s="89" t="str">
        <f t="shared" si="4"/>
        <v>Insert into SC_Prestation (ligne,typePresta,designation,categorie,unite,temps,detail,DateModif) values (87,'CHANTIER','POSE LAME DE FINITION BOIS','MOC_Systèmes_Constructifs','ml',0.05,'',now());</v>
      </c>
      <c r="I87" s="89"/>
      <c r="K87" s="66">
        <f t="shared" si="3"/>
        <v>87</v>
      </c>
    </row>
    <row r="88" spans="1:11" s="69" customFormat="1" ht="18" customHeight="1" x14ac:dyDescent="0.25">
      <c r="A88" s="69">
        <v>88</v>
      </c>
      <c r="B88" s="7" t="s">
        <v>1066</v>
      </c>
      <c r="C88" s="8" t="s">
        <v>136</v>
      </c>
      <c r="D88" s="9" t="s">
        <v>105</v>
      </c>
      <c r="E88" s="10">
        <v>1.25</v>
      </c>
      <c r="F88" s="89"/>
      <c r="G88" s="4"/>
      <c r="H88" s="89" t="str">
        <f t="shared" si="4"/>
        <v>Insert into SC_Prestation (ligne,typePresta,designation,categorie,unite,temps,detail,DateModif) values (88,'CHANTIER','PARPAINGS','MOC_Systèmes_Constructifs','m²',1.25,'',now());</v>
      </c>
      <c r="I88" s="89"/>
      <c r="K88" s="66">
        <f t="shared" si="3"/>
        <v>88</v>
      </c>
    </row>
    <row r="89" spans="1:11" s="69" customFormat="1" ht="18" customHeight="1" x14ac:dyDescent="0.25">
      <c r="A89" s="69">
        <v>89</v>
      </c>
      <c r="B89" s="7" t="s">
        <v>1065</v>
      </c>
      <c r="C89" s="8" t="s">
        <v>136</v>
      </c>
      <c r="D89" s="9" t="s">
        <v>105</v>
      </c>
      <c r="E89" s="10">
        <v>0.2</v>
      </c>
      <c r="F89" s="89"/>
      <c r="G89" s="4"/>
      <c r="H89" s="89" t="str">
        <f t="shared" si="4"/>
        <v>Insert into SC_Prestation (ligne,typePresta,designation,categorie,unite,temps,detail,DateModif) values (89,'CHANTIER','FERRAILLAGE','MOC_Systèmes_Constructifs','m²',0.2,'',now());</v>
      </c>
      <c r="I89" s="89"/>
      <c r="K89" s="66">
        <f t="shared" si="3"/>
        <v>89</v>
      </c>
    </row>
    <row r="90" spans="1:11" s="69" customFormat="1" ht="18" customHeight="1" x14ac:dyDescent="0.25">
      <c r="A90" s="69">
        <v>90</v>
      </c>
      <c r="B90" s="7" t="s">
        <v>1885</v>
      </c>
      <c r="C90" s="8" t="s">
        <v>93</v>
      </c>
      <c r="D90" s="9" t="s">
        <v>20</v>
      </c>
      <c r="E90" s="10">
        <v>0.75</v>
      </c>
      <c r="F90" s="89"/>
      <c r="G90" s="4"/>
      <c r="H90" s="89" t="str">
        <f t="shared" si="4"/>
        <v>Insert into SC_Prestation (ligne,typePresta,designation,categorie,unite,temps,detail,DateModif) values (90,'CHANTIER','POSE ET REGLAGE CHASSE HYDRAULIQUE','MOC_Collecte_Exutoire','forfait',0.75,'',now());</v>
      </c>
      <c r="I90" s="89"/>
      <c r="K90" s="66">
        <f t="shared" si="3"/>
        <v>90</v>
      </c>
    </row>
    <row r="91" spans="1:11" x14ac:dyDescent="0.25">
      <c r="A91" s="69">
        <v>91</v>
      </c>
      <c r="B91" s="7" t="s">
        <v>1886</v>
      </c>
      <c r="C91" s="8"/>
      <c r="D91" s="9"/>
      <c r="E91" s="10"/>
      <c r="F91" s="89"/>
      <c r="G91" s="4"/>
      <c r="H91" s="89"/>
      <c r="I91" s="89"/>
      <c r="K91" s="89">
        <f t="shared" si="3"/>
        <v>91</v>
      </c>
    </row>
    <row r="92" spans="1:11" x14ac:dyDescent="0.25">
      <c r="A92" s="69">
        <v>92</v>
      </c>
      <c r="B92" s="7" t="s">
        <v>1887</v>
      </c>
      <c r="C92" s="8"/>
      <c r="D92" s="9"/>
      <c r="E92" s="10"/>
      <c r="F92" s="89"/>
      <c r="G92" s="4"/>
      <c r="H92" s="89"/>
      <c r="I92" s="89"/>
      <c r="K92" s="89">
        <f t="shared" si="3"/>
        <v>92</v>
      </c>
    </row>
    <row r="93" spans="1:11" x14ac:dyDescent="0.25">
      <c r="A93" s="69">
        <v>93</v>
      </c>
      <c r="B93" s="7" t="s">
        <v>1888</v>
      </c>
      <c r="C93" s="8"/>
      <c r="D93" s="9"/>
      <c r="E93" s="10"/>
      <c r="F93" s="89"/>
      <c r="G93" s="4"/>
      <c r="H93" s="89"/>
      <c r="I93" s="89"/>
      <c r="K93" s="89">
        <f t="shared" si="3"/>
        <v>93</v>
      </c>
    </row>
    <row r="94" spans="1:11" x14ac:dyDescent="0.25">
      <c r="A94" s="69">
        <v>94</v>
      </c>
      <c r="B94" s="60" t="s">
        <v>2055</v>
      </c>
      <c r="C94" s="145" t="s">
        <v>136</v>
      </c>
      <c r="D94" s="69" t="s">
        <v>42</v>
      </c>
      <c r="E94" s="146">
        <v>0.15</v>
      </c>
      <c r="K94" s="89">
        <f t="shared" si="3"/>
        <v>94</v>
      </c>
    </row>
    <row r="95" spans="1:11" x14ac:dyDescent="0.25">
      <c r="A95" s="69">
        <v>95</v>
      </c>
      <c r="B95" s="60" t="s">
        <v>2065</v>
      </c>
      <c r="C95" s="145" t="s">
        <v>203</v>
      </c>
      <c r="D95" s="69" t="s">
        <v>42</v>
      </c>
      <c r="E95" s="69">
        <v>0.1</v>
      </c>
    </row>
    <row r="96" spans="1:11" x14ac:dyDescent="0.25">
      <c r="A96" s="69">
        <v>96</v>
      </c>
      <c r="B96" s="66" t="s">
        <v>286</v>
      </c>
    </row>
    <row r="97" spans="1:2" x14ac:dyDescent="0.25">
      <c r="A97" s="69">
        <v>97</v>
      </c>
      <c r="B97" s="66" t="s">
        <v>286</v>
      </c>
    </row>
    <row r="98" spans="1:2" x14ac:dyDescent="0.25">
      <c r="B98" s="66" t="s">
        <v>286</v>
      </c>
    </row>
    <row r="99" spans="1:2" x14ac:dyDescent="0.25">
      <c r="B99" s="66" t="s">
        <v>286</v>
      </c>
    </row>
    <row r="100" spans="1:2" x14ac:dyDescent="0.25">
      <c r="B100" s="66" t="s">
        <v>286</v>
      </c>
    </row>
    <row r="101" spans="1:2" x14ac:dyDescent="0.25">
      <c r="B101" s="66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BG4" sqref="BG4:DH52"/>
    </sheetView>
  </sheetViews>
  <sheetFormatPr baseColWidth="10" defaultRowHeight="15" x14ac:dyDescent="0.25"/>
  <cols>
    <col min="3" max="3" width="26.28515625" customWidth="1"/>
    <col min="5" max="5" width="4.42578125" customWidth="1"/>
    <col min="6" max="6" width="13.140625" style="14" customWidth="1"/>
    <col min="7" max="7" width="23" style="14" customWidth="1"/>
    <col min="8" max="8" width="16.5703125" style="14" customWidth="1"/>
    <col min="9" max="9" width="3.28515625" customWidth="1"/>
    <col min="10" max="11" width="3.28515625" style="14" customWidth="1"/>
    <col min="12" max="12" width="3.28515625" customWidth="1"/>
    <col min="13" max="14" width="3.28515625" style="14" customWidth="1"/>
    <col min="15" max="26" width="3.28515625" customWidth="1"/>
  </cols>
  <sheetData>
    <row r="1" spans="1:26" x14ac:dyDescent="0.25">
      <c r="A1" t="s">
        <v>916</v>
      </c>
      <c r="D1" t="s">
        <v>297</v>
      </c>
      <c r="E1">
        <v>1</v>
      </c>
      <c r="I1" t="str">
        <f>CONCATENATE("INSERT INTO SC_SystemeProduits(RefDimension,NomSysteme,typePresta,ligne,Quantite,formule,cte1,cte2,DateModif) values (#DIM#,'#SYSTEME#','#TYPE#',#LIGNE#,#Q#,#FORMULE#,#CTE1#,#CTE2#,now());",CHAR(10))</f>
        <v xml:space="preserve">INSERT INTO SC_SystemeProduits(RefDimension,NomSysteme,typePresta,ligne,Quantite,formule,cte1,cte2,DateModif) values (#DIM#,'#SYSTEME#','#TYPE#',#LIGNE#,#Q#,#FORMULE#,#CTE1#,#CTE2#,now());
</v>
      </c>
    </row>
    <row r="2" spans="1:26" x14ac:dyDescent="0.25">
      <c r="C2" t="s">
        <v>243</v>
      </c>
      <c r="D2" t="s">
        <v>244</v>
      </c>
      <c r="E2">
        <v>2</v>
      </c>
      <c r="I2">
        <v>1</v>
      </c>
      <c r="J2" s="14">
        <v>2</v>
      </c>
      <c r="K2">
        <v>3</v>
      </c>
      <c r="L2" s="14">
        <v>4</v>
      </c>
      <c r="M2">
        <v>5</v>
      </c>
      <c r="N2" s="14">
        <v>6</v>
      </c>
      <c r="O2">
        <v>7</v>
      </c>
      <c r="P2" s="14">
        <v>8</v>
      </c>
      <c r="Q2">
        <v>9</v>
      </c>
      <c r="R2" s="14">
        <v>10</v>
      </c>
      <c r="S2">
        <v>11</v>
      </c>
      <c r="T2" s="14">
        <v>12</v>
      </c>
      <c r="U2">
        <v>13</v>
      </c>
      <c r="V2" s="14">
        <v>14</v>
      </c>
      <c r="W2">
        <v>15</v>
      </c>
      <c r="X2" s="14">
        <v>16</v>
      </c>
      <c r="Y2">
        <v>17</v>
      </c>
      <c r="Z2" s="14">
        <v>18</v>
      </c>
    </row>
    <row r="3" spans="1:26" x14ac:dyDescent="0.25">
      <c r="D3" t="s">
        <v>245</v>
      </c>
      <c r="E3" t="s">
        <v>246</v>
      </c>
    </row>
    <row r="4" spans="1:26" ht="14.25" customHeight="1" x14ac:dyDescent="0.25">
      <c r="A4" s="12">
        <f>VLOOKUP($C4,[1]MATIERES!$A$2:$K$379,11,0)</f>
        <v>320</v>
      </c>
      <c r="B4" t="s">
        <v>295</v>
      </c>
      <c r="C4" s="22" t="s">
        <v>544</v>
      </c>
      <c r="D4" s="26" t="str">
        <f>IF($C4="","",VLOOKUP($C4,[2]MATIERES!$A$2:$F$413,5,0))</f>
        <v>pc</v>
      </c>
      <c r="E4" s="27"/>
      <c r="F4" s="14" t="s">
        <v>689</v>
      </c>
      <c r="G4" s="14" t="s">
        <v>886</v>
      </c>
      <c r="I4" t="str">
        <f>IF(AND(E4="",F4=""),"",SUBSTITUTE(SUBSTITUTE(SUBSTITUTE(SUBSTITUTE(SUBSTITUTE(SUBSTITUTE(SUBSTITUTE(SUBSTITUTE($I$1,"#SYSTEME#",$A$1),"#DIM#",I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(1,'ALIM_GRAV','MATIERE',320,null,'1*CTE1','GRAV_REPARTITEURS',null,now());
</v>
      </c>
      <c r="J4" t="str">
        <f t="shared" ref="J4:Z16" si="0">IF(AND(F4="",G4=""),"",SUBSTITUTE(SUBSTITUTE(SUBSTITUTE(SUBSTITUTE(SUBSTITUTE(SUBSTITUTE(SUBSTITUTE(SUBSTITUTE($I$1,"#SYSTEME#",$A$1),"#DIM#",J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(2,'ALIM_GRAV','MATIERE',320,null,'1*CTE1','GRAV_REPARTITEURS',null,now());
</v>
      </c>
      <c r="K4" t="str">
        <f t="shared" si="0"/>
        <v xml:space="preserve">INSERT INTO SC_SystemeProduits(RefDimension,NomSysteme,typePresta,ligne,Quantite,formule,cte1,cte2,DateModif) values (3,'ALIM_GRAV','MATIERE',320,null,'1*CTE1','GRAV_REPARTITEURS',null,now());
</v>
      </c>
      <c r="L4" t="str">
        <f t="shared" si="0"/>
        <v xml:space="preserve">INSERT INTO SC_SystemeProduits(RefDimension,NomSysteme,typePresta,ligne,Quantite,formule,cte1,cte2,DateModif) values (4,'ALIM_GRAV','MATIERE',320,null,'1*CTE1','GRAV_REPARTITEURS',null,now());
</v>
      </c>
      <c r="M4" t="str">
        <f t="shared" si="0"/>
        <v xml:space="preserve">INSERT INTO SC_SystemeProduits(RefDimension,NomSysteme,typePresta,ligne,Quantite,formule,cte1,cte2,DateModif) values (5,'ALIM_GRAV','MATIERE',320,null,'1*CTE1','GRAV_REPARTITEURS',null,now());
</v>
      </c>
      <c r="N4" t="str">
        <f t="shared" si="0"/>
        <v xml:space="preserve">INSERT INTO SC_SystemeProduits(RefDimension,NomSysteme,typePresta,ligne,Quantite,formule,cte1,cte2,DateModif) values (6,'ALIM_GRAV','MATIERE',320,null,'1*CTE1','GRAV_REPARTITEURS',null,now());
</v>
      </c>
      <c r="O4" t="str">
        <f t="shared" si="0"/>
        <v xml:space="preserve">INSERT INTO SC_SystemeProduits(RefDimension,NomSysteme,typePresta,ligne,Quantite,formule,cte1,cte2,DateModif) values (7,'ALIM_GRAV','MATIERE',320,null,'1*CTE1','GRAV_REPARTITEURS',null,now());
</v>
      </c>
      <c r="P4" t="str">
        <f t="shared" si="0"/>
        <v xml:space="preserve">INSERT INTO SC_SystemeProduits(RefDimension,NomSysteme,typePresta,ligne,Quantite,formule,cte1,cte2,DateModif) values (8,'ALIM_GRAV','MATIERE',320,null,'1*CTE1','GRAV_REPARTITEURS',null,now());
</v>
      </c>
      <c r="Q4" t="str">
        <f t="shared" si="0"/>
        <v xml:space="preserve">INSERT INTO SC_SystemeProduits(RefDimension,NomSysteme,typePresta,ligne,Quantite,formule,cte1,cte2,DateModif) values (9,'ALIM_GRAV','MATIERE',320,null,'1*CTE1','GRAV_REPARTITEURS',null,now());
</v>
      </c>
      <c r="R4" t="str">
        <f t="shared" si="0"/>
        <v xml:space="preserve">INSERT INTO SC_SystemeProduits(RefDimension,NomSysteme,typePresta,ligne,Quantite,formule,cte1,cte2,DateModif) values (10,'ALIM_GRAV','MATIERE',320,null,'1*CTE1','GRAV_REPARTITEURS',null,now());
</v>
      </c>
      <c r="S4" t="str">
        <f t="shared" si="0"/>
        <v xml:space="preserve">INSERT INTO SC_SystemeProduits(RefDimension,NomSysteme,typePresta,ligne,Quantite,formule,cte1,cte2,DateModif) values (11,'ALIM_GRAV','MATIERE',320,null,'1*CTE1','GRAV_REPARTITEURS',null,now());
</v>
      </c>
      <c r="T4" t="str">
        <f t="shared" si="0"/>
        <v xml:space="preserve">INSERT INTO SC_SystemeProduits(RefDimension,NomSysteme,typePresta,ligne,Quantite,formule,cte1,cte2,DateModif) values (12,'ALIM_GRAV','MATIERE',320,null,'1*CTE1','GRAV_REPARTITEURS',null,now());
</v>
      </c>
      <c r="U4" t="str">
        <f t="shared" si="0"/>
        <v xml:space="preserve">INSERT INTO SC_SystemeProduits(RefDimension,NomSysteme,typePresta,ligne,Quantite,formule,cte1,cte2,DateModif) values (13,'ALIM_GRAV','MATIERE',320,null,'1*CTE1','GRAV_REPARTITEURS',null,now());
</v>
      </c>
      <c r="V4" t="str">
        <f t="shared" si="0"/>
        <v xml:space="preserve">INSERT INTO SC_SystemeProduits(RefDimension,NomSysteme,typePresta,ligne,Quantite,formule,cte1,cte2,DateModif) values (14,'ALIM_GRAV','MATIERE',320,null,'1*CTE1','GRAV_REPARTITEURS',null,now());
</v>
      </c>
      <c r="W4" t="str">
        <f t="shared" si="0"/>
        <v xml:space="preserve">INSERT INTO SC_SystemeProduits(RefDimension,NomSysteme,typePresta,ligne,Quantite,formule,cte1,cte2,DateModif) values (15,'ALIM_GRAV','MATIERE',320,null,'1*CTE1','GRAV_REPARTITEURS',null,now());
</v>
      </c>
      <c r="X4" t="str">
        <f t="shared" si="0"/>
        <v xml:space="preserve">INSERT INTO SC_SystemeProduits(RefDimension,NomSysteme,typePresta,ligne,Quantite,formule,cte1,cte2,DateModif) values (16,'ALIM_GRAV','MATIERE',320,null,'1*CTE1','GRAV_REPARTITEURS',null,now());
</v>
      </c>
      <c r="Y4" t="str">
        <f t="shared" si="0"/>
        <v xml:space="preserve">INSERT INTO SC_SystemeProduits(RefDimension,NomSysteme,typePresta,ligne,Quantite,formule,cte1,cte2,DateModif) values (17,'ALIM_GRAV','MATIERE',320,null,'1*CTE1','GRAV_REPARTITEURS',null,now());
</v>
      </c>
      <c r="Z4" t="str">
        <f t="shared" si="0"/>
        <v xml:space="preserve">INSERT INTO SC_SystemeProduits(RefDimension,NomSysteme,typePresta,ligne,Quantite,formule,cte1,cte2,DateModif) values (18,'ALIM_GRAV','MATIERE',320,null,'1*CTE1','GRAV_REPARTITEURS',null,now());
</v>
      </c>
    </row>
    <row r="5" spans="1:26" ht="14.25" customHeight="1" x14ac:dyDescent="0.25">
      <c r="A5" s="12">
        <f>VLOOKUP($C5,[1]MATIERES!$A$2:$K$379,11,0)</f>
        <v>14</v>
      </c>
      <c r="B5" t="s">
        <v>295</v>
      </c>
      <c r="C5" s="22" t="s">
        <v>308</v>
      </c>
      <c r="D5" s="26" t="str">
        <f>IF($C5="","",VLOOKUP($C5,[2]MATIERES!$A$2:$F$227,5,0))</f>
        <v>pc</v>
      </c>
      <c r="E5" s="27"/>
      <c r="F5" s="14" t="s">
        <v>689</v>
      </c>
      <c r="G5" s="14" t="s">
        <v>887</v>
      </c>
      <c r="I5" t="str">
        <f t="shared" ref="I5:I16" si="1">IF(AND(E5="",F5=""),"",SUBSTITUTE(SUBSTITUTE(SUBSTITUTE(SUBSTITUTE(SUBSTITUTE(SUBSTITUTE(SUBSTITUTE(SUBSTITUTE($I$1,"#SYSTEME#",$A$1),"#DIM#",I$2),"#TYPE#",$B5),"#LIGNE#",$A5),"#Q#",IF($F5="",SUBSTITUTE($E5,",","."),"null")),"#FORMULE#",IF($F5="","null",CONCATENATE("'",$F5,"'"))),"#CTE1#",IF($G5="","null",CONCATENATE("'",$G5,"'"))),"#CTE2#",IF($H5="","null",CONCATENATE("'",$H5,"'"))))</f>
        <v xml:space="preserve">INSERT INTO SC_SystemeProduits(RefDimension,NomSysteme,typePresta,ligne,Quantite,formule,cte1,cte2,DateModif) values (1,'ALIM_GRAV','MATIERE',14,null,'1*CTE1','GRAV_T',null,now());
</v>
      </c>
      <c r="J5" t="str">
        <f t="shared" si="0"/>
        <v xml:space="preserve">INSERT INTO SC_SystemeProduits(RefDimension,NomSysteme,typePresta,ligne,Quantite,formule,cte1,cte2,DateModif) values (2,'ALIM_GRAV','MATIERE',14,null,'1*CTE1','GRAV_T',null,now());
</v>
      </c>
      <c r="K5" t="str">
        <f t="shared" si="0"/>
        <v xml:space="preserve">INSERT INTO SC_SystemeProduits(RefDimension,NomSysteme,typePresta,ligne,Quantite,formule,cte1,cte2,DateModif) values (3,'ALIM_GRAV','MATIERE',14,null,'1*CTE1','GRAV_T',null,now());
</v>
      </c>
      <c r="L5" t="str">
        <f t="shared" si="0"/>
        <v xml:space="preserve">INSERT INTO SC_SystemeProduits(RefDimension,NomSysteme,typePresta,ligne,Quantite,formule,cte1,cte2,DateModif) values (4,'ALIM_GRAV','MATIERE',14,null,'1*CTE1','GRAV_T',null,now());
</v>
      </c>
      <c r="M5" t="str">
        <f t="shared" si="0"/>
        <v xml:space="preserve">INSERT INTO SC_SystemeProduits(RefDimension,NomSysteme,typePresta,ligne,Quantite,formule,cte1,cte2,DateModif) values (5,'ALIM_GRAV','MATIERE',14,null,'1*CTE1','GRAV_T',null,now());
</v>
      </c>
      <c r="N5" t="str">
        <f t="shared" si="0"/>
        <v xml:space="preserve">INSERT INTO SC_SystemeProduits(RefDimension,NomSysteme,typePresta,ligne,Quantite,formule,cte1,cte2,DateModif) values (6,'ALIM_GRAV','MATIERE',14,null,'1*CTE1','GRAV_T',null,now());
</v>
      </c>
      <c r="O5" t="str">
        <f t="shared" si="0"/>
        <v xml:space="preserve">INSERT INTO SC_SystemeProduits(RefDimension,NomSysteme,typePresta,ligne,Quantite,formule,cte1,cte2,DateModif) values (7,'ALIM_GRAV','MATIERE',14,null,'1*CTE1','GRAV_T',null,now());
</v>
      </c>
      <c r="P5" t="str">
        <f t="shared" si="0"/>
        <v xml:space="preserve">INSERT INTO SC_SystemeProduits(RefDimension,NomSysteme,typePresta,ligne,Quantite,formule,cte1,cte2,DateModif) values (8,'ALIM_GRAV','MATIERE',14,null,'1*CTE1','GRAV_T',null,now());
</v>
      </c>
      <c r="Q5" t="str">
        <f t="shared" si="0"/>
        <v xml:space="preserve">INSERT INTO SC_SystemeProduits(RefDimension,NomSysteme,typePresta,ligne,Quantite,formule,cte1,cte2,DateModif) values (9,'ALIM_GRAV','MATIERE',14,null,'1*CTE1','GRAV_T',null,now());
</v>
      </c>
      <c r="R5" t="str">
        <f t="shared" si="0"/>
        <v xml:space="preserve">INSERT INTO SC_SystemeProduits(RefDimension,NomSysteme,typePresta,ligne,Quantite,formule,cte1,cte2,DateModif) values (10,'ALIM_GRAV','MATIERE',14,null,'1*CTE1','GRAV_T',null,now());
</v>
      </c>
      <c r="S5" t="str">
        <f t="shared" si="0"/>
        <v xml:space="preserve">INSERT INTO SC_SystemeProduits(RefDimension,NomSysteme,typePresta,ligne,Quantite,formule,cte1,cte2,DateModif) values (11,'ALIM_GRAV','MATIERE',14,null,'1*CTE1','GRAV_T',null,now());
</v>
      </c>
      <c r="T5" t="str">
        <f t="shared" si="0"/>
        <v xml:space="preserve">INSERT INTO SC_SystemeProduits(RefDimension,NomSysteme,typePresta,ligne,Quantite,formule,cte1,cte2,DateModif) values (12,'ALIM_GRAV','MATIERE',14,null,'1*CTE1','GRAV_T',null,now());
</v>
      </c>
      <c r="U5" t="str">
        <f t="shared" si="0"/>
        <v xml:space="preserve">INSERT INTO SC_SystemeProduits(RefDimension,NomSysteme,typePresta,ligne,Quantite,formule,cte1,cte2,DateModif) values (13,'ALIM_GRAV','MATIERE',14,null,'1*CTE1','GRAV_T',null,now());
</v>
      </c>
      <c r="V5" t="str">
        <f t="shared" si="0"/>
        <v xml:space="preserve">INSERT INTO SC_SystemeProduits(RefDimension,NomSysteme,typePresta,ligne,Quantite,formule,cte1,cte2,DateModif) values (14,'ALIM_GRAV','MATIERE',14,null,'1*CTE1','GRAV_T',null,now());
</v>
      </c>
      <c r="W5" t="str">
        <f t="shared" si="0"/>
        <v xml:space="preserve">INSERT INTO SC_SystemeProduits(RefDimension,NomSysteme,typePresta,ligne,Quantite,formule,cte1,cte2,DateModif) values (15,'ALIM_GRAV','MATIERE',14,null,'1*CTE1','GRAV_T',null,now());
</v>
      </c>
      <c r="X5" t="str">
        <f t="shared" si="0"/>
        <v xml:space="preserve">INSERT INTO SC_SystemeProduits(RefDimension,NomSysteme,typePresta,ligne,Quantite,formule,cte1,cte2,DateModif) values (16,'ALIM_GRAV','MATIERE',14,null,'1*CTE1','GRAV_T',null,now());
</v>
      </c>
      <c r="Y5" t="str">
        <f t="shared" si="0"/>
        <v xml:space="preserve">INSERT INTO SC_SystemeProduits(RefDimension,NomSysteme,typePresta,ligne,Quantite,formule,cte1,cte2,DateModif) values (17,'ALIM_GRAV','MATIERE',14,null,'1*CTE1','GRAV_T',null,now());
</v>
      </c>
      <c r="Z5" t="str">
        <f t="shared" si="0"/>
        <v xml:space="preserve">INSERT INTO SC_SystemeProduits(RefDimension,NomSysteme,typePresta,ligne,Quantite,formule,cte1,cte2,DateModif) values (18,'ALIM_GRAV','MATIERE',14,null,'1*CTE1','GRAV_T',null,now());
</v>
      </c>
    </row>
    <row r="6" spans="1:26" ht="14.25" customHeight="1" x14ac:dyDescent="0.25">
      <c r="A6" s="12">
        <f>VLOOKUP($C6,[1]MATIERES!$A$2:$K$379,11,0)</f>
        <v>361</v>
      </c>
      <c r="B6" t="s">
        <v>295</v>
      </c>
      <c r="C6" s="22" t="s">
        <v>122</v>
      </c>
      <c r="D6" s="26" t="str">
        <f>IF($C6="","",VLOOKUP($C6,[2]MATIERES!$A$2:$F$413,5,0))</f>
        <v>ml</v>
      </c>
      <c r="E6" s="27"/>
      <c r="F6" s="14" t="s">
        <v>689</v>
      </c>
      <c r="G6" s="14" t="s">
        <v>884</v>
      </c>
      <c r="I6" t="str">
        <f t="shared" si="1"/>
        <v xml:space="preserve">INSERT INTO SC_SystemeProduits(RefDimension,NomSysteme,typePresta,ligne,Quantite,formule,cte1,cte2,DateModif) values (1,'ALIM_GRAV','MATIERE',361,null,'1*CTE1','GRAV_PVCDN100',null,now());
</v>
      </c>
      <c r="J6" t="str">
        <f t="shared" si="0"/>
        <v xml:space="preserve">INSERT INTO SC_SystemeProduits(RefDimension,NomSysteme,typePresta,ligne,Quantite,formule,cte1,cte2,DateModif) values (2,'ALIM_GRAV','MATIERE',361,null,'1*CTE1','GRAV_PVCDN100',null,now());
</v>
      </c>
      <c r="K6" t="str">
        <f t="shared" si="0"/>
        <v xml:space="preserve">INSERT INTO SC_SystemeProduits(RefDimension,NomSysteme,typePresta,ligne,Quantite,formule,cte1,cte2,DateModif) values (3,'ALIM_GRAV','MATIERE',361,null,'1*CTE1','GRAV_PVCDN100',null,now());
</v>
      </c>
      <c r="L6" t="str">
        <f t="shared" si="0"/>
        <v xml:space="preserve">INSERT INTO SC_SystemeProduits(RefDimension,NomSysteme,typePresta,ligne,Quantite,formule,cte1,cte2,DateModif) values (4,'ALIM_GRAV','MATIERE',361,null,'1*CTE1','GRAV_PVCDN100',null,now());
</v>
      </c>
      <c r="M6" t="str">
        <f t="shared" si="0"/>
        <v xml:space="preserve">INSERT INTO SC_SystemeProduits(RefDimension,NomSysteme,typePresta,ligne,Quantite,formule,cte1,cte2,DateModif) values (5,'ALIM_GRAV','MATIERE',361,null,'1*CTE1','GRAV_PVCDN100',null,now());
</v>
      </c>
      <c r="N6" t="str">
        <f t="shared" si="0"/>
        <v xml:space="preserve">INSERT INTO SC_SystemeProduits(RefDimension,NomSysteme,typePresta,ligne,Quantite,formule,cte1,cte2,DateModif) values (6,'ALIM_GRAV','MATIERE',361,null,'1*CTE1','GRAV_PVCDN100',null,now());
</v>
      </c>
      <c r="O6" t="str">
        <f t="shared" si="0"/>
        <v xml:space="preserve">INSERT INTO SC_SystemeProduits(RefDimension,NomSysteme,typePresta,ligne,Quantite,formule,cte1,cte2,DateModif) values (7,'ALIM_GRAV','MATIERE',361,null,'1*CTE1','GRAV_PVCDN100',null,now());
</v>
      </c>
      <c r="P6" t="str">
        <f t="shared" si="0"/>
        <v xml:space="preserve">INSERT INTO SC_SystemeProduits(RefDimension,NomSysteme,typePresta,ligne,Quantite,formule,cte1,cte2,DateModif) values (8,'ALIM_GRAV','MATIERE',361,null,'1*CTE1','GRAV_PVCDN100',null,now());
</v>
      </c>
      <c r="Q6" t="str">
        <f t="shared" si="0"/>
        <v xml:space="preserve">INSERT INTO SC_SystemeProduits(RefDimension,NomSysteme,typePresta,ligne,Quantite,formule,cte1,cte2,DateModif) values (9,'ALIM_GRAV','MATIERE',361,null,'1*CTE1','GRAV_PVCDN100',null,now());
</v>
      </c>
      <c r="R6" t="str">
        <f t="shared" si="0"/>
        <v xml:space="preserve">INSERT INTO SC_SystemeProduits(RefDimension,NomSysteme,typePresta,ligne,Quantite,formule,cte1,cte2,DateModif) values (10,'ALIM_GRAV','MATIERE',361,null,'1*CTE1','GRAV_PVCDN100',null,now());
</v>
      </c>
      <c r="S6" t="str">
        <f t="shared" si="0"/>
        <v xml:space="preserve">INSERT INTO SC_SystemeProduits(RefDimension,NomSysteme,typePresta,ligne,Quantite,formule,cte1,cte2,DateModif) values (11,'ALIM_GRAV','MATIERE',361,null,'1*CTE1','GRAV_PVCDN100',null,now());
</v>
      </c>
      <c r="T6" t="str">
        <f t="shared" si="0"/>
        <v xml:space="preserve">INSERT INTO SC_SystemeProduits(RefDimension,NomSysteme,typePresta,ligne,Quantite,formule,cte1,cte2,DateModif) values (12,'ALIM_GRAV','MATIERE',361,null,'1*CTE1','GRAV_PVCDN100',null,now());
</v>
      </c>
      <c r="U6" t="str">
        <f t="shared" si="0"/>
        <v xml:space="preserve">INSERT INTO SC_SystemeProduits(RefDimension,NomSysteme,typePresta,ligne,Quantite,formule,cte1,cte2,DateModif) values (13,'ALIM_GRAV','MATIERE',361,null,'1*CTE1','GRAV_PVCDN100',null,now());
</v>
      </c>
      <c r="V6" t="str">
        <f t="shared" si="0"/>
        <v xml:space="preserve">INSERT INTO SC_SystemeProduits(RefDimension,NomSysteme,typePresta,ligne,Quantite,formule,cte1,cte2,DateModif) values (14,'ALIM_GRAV','MATIERE',361,null,'1*CTE1','GRAV_PVCDN100',null,now());
</v>
      </c>
      <c r="W6" t="str">
        <f t="shared" si="0"/>
        <v xml:space="preserve">INSERT INTO SC_SystemeProduits(RefDimension,NomSysteme,typePresta,ligne,Quantite,formule,cte1,cte2,DateModif) values (15,'ALIM_GRAV','MATIERE',361,null,'1*CTE1','GRAV_PVCDN100',null,now());
</v>
      </c>
      <c r="X6" t="str">
        <f t="shared" si="0"/>
        <v xml:space="preserve">INSERT INTO SC_SystemeProduits(RefDimension,NomSysteme,typePresta,ligne,Quantite,formule,cte1,cte2,DateModif) values (16,'ALIM_GRAV','MATIERE',361,null,'1*CTE1','GRAV_PVCDN100',null,now());
</v>
      </c>
      <c r="Y6" t="str">
        <f t="shared" si="0"/>
        <v xml:space="preserve">INSERT INTO SC_SystemeProduits(RefDimension,NomSysteme,typePresta,ligne,Quantite,formule,cte1,cte2,DateModif) values (17,'ALIM_GRAV','MATIERE',361,null,'1*CTE1','GRAV_PVCDN100',null,now());
</v>
      </c>
      <c r="Z6" t="str">
        <f t="shared" si="0"/>
        <v xml:space="preserve">INSERT INTO SC_SystemeProduits(RefDimension,NomSysteme,typePresta,ligne,Quantite,formule,cte1,cte2,DateModif) values (18,'ALIM_GRAV','MATIERE',361,null,'1*CTE1','GRAV_PVCDN100',null,now());
</v>
      </c>
    </row>
    <row r="7" spans="1:26" ht="14.25" customHeight="1" x14ac:dyDescent="0.25">
      <c r="A7" s="12">
        <f>VLOOKUP($C7,[1]MATIERES!$A$2:$K$379,11,0)</f>
        <v>5</v>
      </c>
      <c r="B7" t="s">
        <v>295</v>
      </c>
      <c r="C7" s="22" t="s">
        <v>356</v>
      </c>
      <c r="D7" s="26" t="str">
        <f>IF($C7="","",VLOOKUP($C7,[2]MATIERES!$A$2:$F$341,5,0))</f>
        <v>pc</v>
      </c>
      <c r="E7" s="27"/>
      <c r="F7" s="14" t="s">
        <v>689</v>
      </c>
      <c r="G7" s="14" t="s">
        <v>885</v>
      </c>
      <c r="I7" t="str">
        <f t="shared" si="1"/>
        <v xml:space="preserve">INSERT INTO SC_SystemeProduits(RefDimension,NomSysteme,typePresta,ligne,Quantite,formule,cte1,cte2,DateModif) values (1,'ALIM_GRAV','MATIERE',5,null,'1*CTE1','GRAV_COUDES30DN100',null,now());
</v>
      </c>
      <c r="J7" t="str">
        <f t="shared" si="0"/>
        <v xml:space="preserve">INSERT INTO SC_SystemeProduits(RefDimension,NomSysteme,typePresta,ligne,Quantite,formule,cte1,cte2,DateModif) values (2,'ALIM_GRAV','MATIERE',5,null,'1*CTE1','GRAV_COUDES30DN100',null,now());
</v>
      </c>
      <c r="K7" t="str">
        <f t="shared" si="0"/>
        <v xml:space="preserve">INSERT INTO SC_SystemeProduits(RefDimension,NomSysteme,typePresta,ligne,Quantite,formule,cte1,cte2,DateModif) values (3,'ALIM_GRAV','MATIERE',5,null,'1*CTE1','GRAV_COUDES30DN100',null,now());
</v>
      </c>
      <c r="L7" t="str">
        <f t="shared" si="0"/>
        <v xml:space="preserve">INSERT INTO SC_SystemeProduits(RefDimension,NomSysteme,typePresta,ligne,Quantite,formule,cte1,cte2,DateModif) values (4,'ALIM_GRAV','MATIERE',5,null,'1*CTE1','GRAV_COUDES30DN100',null,now());
</v>
      </c>
      <c r="M7" t="str">
        <f t="shared" si="0"/>
        <v xml:space="preserve">INSERT INTO SC_SystemeProduits(RefDimension,NomSysteme,typePresta,ligne,Quantite,formule,cte1,cte2,DateModif) values (5,'ALIM_GRAV','MATIERE',5,null,'1*CTE1','GRAV_COUDES30DN100',null,now());
</v>
      </c>
      <c r="N7" t="str">
        <f t="shared" si="0"/>
        <v xml:space="preserve">INSERT INTO SC_SystemeProduits(RefDimension,NomSysteme,typePresta,ligne,Quantite,formule,cte1,cte2,DateModif) values (6,'ALIM_GRAV','MATIERE',5,null,'1*CTE1','GRAV_COUDES30DN100',null,now());
</v>
      </c>
      <c r="O7" t="str">
        <f t="shared" si="0"/>
        <v xml:space="preserve">INSERT INTO SC_SystemeProduits(RefDimension,NomSysteme,typePresta,ligne,Quantite,formule,cte1,cte2,DateModif) values (7,'ALIM_GRAV','MATIERE',5,null,'1*CTE1','GRAV_COUDES30DN100',null,now());
</v>
      </c>
      <c r="P7" t="str">
        <f t="shared" si="0"/>
        <v xml:space="preserve">INSERT INTO SC_SystemeProduits(RefDimension,NomSysteme,typePresta,ligne,Quantite,formule,cte1,cte2,DateModif) values (8,'ALIM_GRAV','MATIERE',5,null,'1*CTE1','GRAV_COUDES30DN100',null,now());
</v>
      </c>
      <c r="Q7" t="str">
        <f t="shared" si="0"/>
        <v xml:space="preserve">INSERT INTO SC_SystemeProduits(RefDimension,NomSysteme,typePresta,ligne,Quantite,formule,cte1,cte2,DateModif) values (9,'ALIM_GRAV','MATIERE',5,null,'1*CTE1','GRAV_COUDES30DN100',null,now());
</v>
      </c>
      <c r="R7" t="str">
        <f t="shared" si="0"/>
        <v xml:space="preserve">INSERT INTO SC_SystemeProduits(RefDimension,NomSysteme,typePresta,ligne,Quantite,formule,cte1,cte2,DateModif) values (10,'ALIM_GRAV','MATIERE',5,null,'1*CTE1','GRAV_COUDES30DN100',null,now());
</v>
      </c>
      <c r="S7" t="str">
        <f t="shared" si="0"/>
        <v xml:space="preserve">INSERT INTO SC_SystemeProduits(RefDimension,NomSysteme,typePresta,ligne,Quantite,formule,cte1,cte2,DateModif) values (11,'ALIM_GRAV','MATIERE',5,null,'1*CTE1','GRAV_COUDES30DN100',null,now());
</v>
      </c>
      <c r="T7" t="str">
        <f t="shared" si="0"/>
        <v xml:space="preserve">INSERT INTO SC_SystemeProduits(RefDimension,NomSysteme,typePresta,ligne,Quantite,formule,cte1,cte2,DateModif) values (12,'ALIM_GRAV','MATIERE',5,null,'1*CTE1','GRAV_COUDES30DN100',null,now());
</v>
      </c>
      <c r="U7" t="str">
        <f t="shared" si="0"/>
        <v xml:space="preserve">INSERT INTO SC_SystemeProduits(RefDimension,NomSysteme,typePresta,ligne,Quantite,formule,cte1,cte2,DateModif) values (13,'ALIM_GRAV','MATIERE',5,null,'1*CTE1','GRAV_COUDES30DN100',null,now());
</v>
      </c>
      <c r="V7" t="str">
        <f t="shared" si="0"/>
        <v xml:space="preserve">INSERT INTO SC_SystemeProduits(RefDimension,NomSysteme,typePresta,ligne,Quantite,formule,cte1,cte2,DateModif) values (14,'ALIM_GRAV','MATIERE',5,null,'1*CTE1','GRAV_COUDES30DN100',null,now());
</v>
      </c>
      <c r="W7" t="str">
        <f t="shared" si="0"/>
        <v xml:space="preserve">INSERT INTO SC_SystemeProduits(RefDimension,NomSysteme,typePresta,ligne,Quantite,formule,cte1,cte2,DateModif) values (15,'ALIM_GRAV','MATIERE',5,null,'1*CTE1','GRAV_COUDES30DN100',null,now());
</v>
      </c>
      <c r="X7" t="str">
        <f t="shared" si="0"/>
        <v xml:space="preserve">INSERT INTO SC_SystemeProduits(RefDimension,NomSysteme,typePresta,ligne,Quantite,formule,cte1,cte2,DateModif) values (16,'ALIM_GRAV','MATIERE',5,null,'1*CTE1','GRAV_COUDES30DN100',null,now());
</v>
      </c>
      <c r="Y7" t="str">
        <f t="shared" si="0"/>
        <v xml:space="preserve">INSERT INTO SC_SystemeProduits(RefDimension,NomSysteme,typePresta,ligne,Quantite,formule,cte1,cte2,DateModif) values (17,'ALIM_GRAV','MATIERE',5,null,'1*CTE1','GRAV_COUDES30DN100',null,now());
</v>
      </c>
      <c r="Z7" t="str">
        <f t="shared" si="0"/>
        <v xml:space="preserve">INSERT INTO SC_SystemeProduits(RefDimension,NomSysteme,typePresta,ligne,Quantite,formule,cte1,cte2,DateModif) values (18,'ALIM_GRAV','MATIERE',5,null,'1*CTE1','GRAV_COUDES30DN100',null,now());
</v>
      </c>
    </row>
    <row r="8" spans="1:26" ht="14.25" customHeight="1" x14ac:dyDescent="0.25">
      <c r="D8" t="s">
        <v>286</v>
      </c>
      <c r="I8" t="str">
        <f t="shared" si="1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</row>
    <row r="9" spans="1:26" ht="14.25" customHeight="1" x14ac:dyDescent="0.25">
      <c r="A9" s="12">
        <f>VLOOKUP($C9,[1]ATELIER!$A$2:$K$291,11,0)</f>
        <v>2</v>
      </c>
      <c r="B9" t="s">
        <v>298</v>
      </c>
      <c r="C9" s="22" t="s">
        <v>6</v>
      </c>
      <c r="D9" t="s">
        <v>8</v>
      </c>
      <c r="E9" s="27"/>
      <c r="F9" s="14" t="s">
        <v>689</v>
      </c>
      <c r="G9" s="14" t="s">
        <v>885</v>
      </c>
      <c r="I9" t="str">
        <f t="shared" si="1"/>
        <v xml:space="preserve">INSERT INTO SC_SystemeProduits(RefDimension,NomSysteme,typePresta,ligne,Quantite,formule,cte1,cte2,DateModif) values (1,'ALIM_GRAV','MOA',2,null,'1*CTE1','GRAV_COUDES30DN100',null,now());
</v>
      </c>
      <c r="J9" t="str">
        <f t="shared" si="0"/>
        <v xml:space="preserve">INSERT INTO SC_SystemeProduits(RefDimension,NomSysteme,typePresta,ligne,Quantite,formule,cte1,cte2,DateModif) values (2,'ALIM_GRAV','MOA',2,null,'1*CTE1','GRAV_COUDES30DN100',null,now());
</v>
      </c>
      <c r="K9" t="str">
        <f t="shared" si="0"/>
        <v xml:space="preserve">INSERT INTO SC_SystemeProduits(RefDimension,NomSysteme,typePresta,ligne,Quantite,formule,cte1,cte2,DateModif) values (3,'ALIM_GRAV','MOA',2,null,'1*CTE1','GRAV_COUDES30DN100',null,now());
</v>
      </c>
      <c r="L9" t="str">
        <f t="shared" si="0"/>
        <v xml:space="preserve">INSERT INTO SC_SystemeProduits(RefDimension,NomSysteme,typePresta,ligne,Quantite,formule,cte1,cte2,DateModif) values (4,'ALIM_GRAV','MOA',2,null,'1*CTE1','GRAV_COUDES30DN100',null,now());
</v>
      </c>
      <c r="M9" t="str">
        <f t="shared" si="0"/>
        <v xml:space="preserve">INSERT INTO SC_SystemeProduits(RefDimension,NomSysteme,typePresta,ligne,Quantite,formule,cte1,cte2,DateModif) values (5,'ALIM_GRAV','MOA',2,null,'1*CTE1','GRAV_COUDES30DN100',null,now());
</v>
      </c>
      <c r="N9" t="str">
        <f t="shared" si="0"/>
        <v xml:space="preserve">INSERT INTO SC_SystemeProduits(RefDimension,NomSysteme,typePresta,ligne,Quantite,formule,cte1,cte2,DateModif) values (6,'ALIM_GRAV','MOA',2,null,'1*CTE1','GRAV_COUDES30DN100',null,now());
</v>
      </c>
      <c r="O9" t="str">
        <f t="shared" si="0"/>
        <v xml:space="preserve">INSERT INTO SC_SystemeProduits(RefDimension,NomSysteme,typePresta,ligne,Quantite,formule,cte1,cte2,DateModif) values (7,'ALIM_GRAV','MOA',2,null,'1*CTE1','GRAV_COUDES30DN100',null,now());
</v>
      </c>
      <c r="P9" t="str">
        <f t="shared" si="0"/>
        <v xml:space="preserve">INSERT INTO SC_SystemeProduits(RefDimension,NomSysteme,typePresta,ligne,Quantite,formule,cte1,cte2,DateModif) values (8,'ALIM_GRAV','MOA',2,null,'1*CTE1','GRAV_COUDES30DN100',null,now());
</v>
      </c>
      <c r="Q9" t="str">
        <f t="shared" si="0"/>
        <v xml:space="preserve">INSERT INTO SC_SystemeProduits(RefDimension,NomSysteme,typePresta,ligne,Quantite,formule,cte1,cte2,DateModif) values (9,'ALIM_GRAV','MOA',2,null,'1*CTE1','GRAV_COUDES30DN100',null,now());
</v>
      </c>
      <c r="R9" t="str">
        <f t="shared" si="0"/>
        <v xml:space="preserve">INSERT INTO SC_SystemeProduits(RefDimension,NomSysteme,typePresta,ligne,Quantite,formule,cte1,cte2,DateModif) values (10,'ALIM_GRAV','MOA',2,null,'1*CTE1','GRAV_COUDES30DN100',null,now());
</v>
      </c>
      <c r="S9" t="str">
        <f t="shared" si="0"/>
        <v xml:space="preserve">INSERT INTO SC_SystemeProduits(RefDimension,NomSysteme,typePresta,ligne,Quantite,formule,cte1,cte2,DateModif) values (11,'ALIM_GRAV','MOA',2,null,'1*CTE1','GRAV_COUDES30DN100',null,now());
</v>
      </c>
      <c r="T9" t="str">
        <f t="shared" si="0"/>
        <v xml:space="preserve">INSERT INTO SC_SystemeProduits(RefDimension,NomSysteme,typePresta,ligne,Quantite,formule,cte1,cte2,DateModif) values (12,'ALIM_GRAV','MOA',2,null,'1*CTE1','GRAV_COUDES30DN100',null,now());
</v>
      </c>
      <c r="U9" t="str">
        <f t="shared" si="0"/>
        <v xml:space="preserve">INSERT INTO SC_SystemeProduits(RefDimension,NomSysteme,typePresta,ligne,Quantite,formule,cte1,cte2,DateModif) values (13,'ALIM_GRAV','MOA',2,null,'1*CTE1','GRAV_COUDES30DN100',null,now());
</v>
      </c>
      <c r="V9" t="str">
        <f t="shared" si="0"/>
        <v xml:space="preserve">INSERT INTO SC_SystemeProduits(RefDimension,NomSysteme,typePresta,ligne,Quantite,formule,cte1,cte2,DateModif) values (14,'ALIM_GRAV','MOA',2,null,'1*CTE1','GRAV_COUDES30DN100',null,now());
</v>
      </c>
      <c r="W9" t="str">
        <f t="shared" si="0"/>
        <v xml:space="preserve">INSERT INTO SC_SystemeProduits(RefDimension,NomSysteme,typePresta,ligne,Quantite,formule,cte1,cte2,DateModif) values (15,'ALIM_GRAV','MOA',2,null,'1*CTE1','GRAV_COUDES30DN100',null,now());
</v>
      </c>
      <c r="X9" t="str">
        <f t="shared" si="0"/>
        <v xml:space="preserve">INSERT INTO SC_SystemeProduits(RefDimension,NomSysteme,typePresta,ligne,Quantite,formule,cte1,cte2,DateModif) values (16,'ALIM_GRAV','MOA',2,null,'1*CTE1','GRAV_COUDES30DN100',null,now());
</v>
      </c>
      <c r="Y9" t="str">
        <f t="shared" si="0"/>
        <v xml:space="preserve">INSERT INTO SC_SystemeProduits(RefDimension,NomSysteme,typePresta,ligne,Quantite,formule,cte1,cte2,DateModif) values (17,'ALIM_GRAV','MOA',2,null,'1*CTE1','GRAV_COUDES30DN100',null,now());
</v>
      </c>
      <c r="Z9" t="str">
        <f t="shared" si="0"/>
        <v xml:space="preserve">INSERT INTO SC_SystemeProduits(RefDimension,NomSysteme,typePresta,ligne,Quantite,formule,cte1,cte2,DateModif) values (18,'ALIM_GRAV','MOA',2,null,'1*CTE1','GRAV_COUDES30DN100',null,now());
</v>
      </c>
    </row>
    <row r="10" spans="1:26" ht="14.25" customHeight="1" x14ac:dyDescent="0.25">
      <c r="I10" t="str">
        <f t="shared" si="1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</row>
    <row r="11" spans="1:26" ht="14.25" customHeight="1" x14ac:dyDescent="0.25">
      <c r="A11" s="12">
        <f>VLOOKUP($C11,[1]CHANTIER!$A$2:$K$291,11,0)</f>
        <v>10</v>
      </c>
      <c r="B11" t="s">
        <v>299</v>
      </c>
      <c r="C11" s="37" t="s">
        <v>89</v>
      </c>
      <c r="D11" s="26" t="str">
        <f>IF(C11="","",VLOOKUP($C11,[2]CHANTIER!$A$2:$C$83,3,0))</f>
        <v>pc</v>
      </c>
      <c r="E11" s="27"/>
      <c r="F11" s="14" t="s">
        <v>689</v>
      </c>
      <c r="G11" s="14" t="s">
        <v>886</v>
      </c>
      <c r="I11" t="str">
        <f t="shared" si="1"/>
        <v xml:space="preserve">INSERT INTO SC_SystemeProduits(RefDimension,NomSysteme,typePresta,ligne,Quantite,formule,cte1,cte2,DateModif) values (1,'ALIM_GRAV','MOC',10,null,'1*CTE1','GRAV_REPARTITEURS',null,now());
</v>
      </c>
      <c r="J11" t="str">
        <f t="shared" si="0"/>
        <v xml:space="preserve">INSERT INTO SC_SystemeProduits(RefDimension,NomSysteme,typePresta,ligne,Quantite,formule,cte1,cte2,DateModif) values (2,'ALIM_GRAV','MOC',10,null,'1*CTE1','GRAV_REPARTITEURS',null,now());
</v>
      </c>
      <c r="K11" t="str">
        <f t="shared" si="0"/>
        <v xml:space="preserve">INSERT INTO SC_SystemeProduits(RefDimension,NomSysteme,typePresta,ligne,Quantite,formule,cte1,cte2,DateModif) values (3,'ALIM_GRAV','MOC',10,null,'1*CTE1','GRAV_REPARTITEURS',null,now());
</v>
      </c>
      <c r="L11" t="str">
        <f t="shared" si="0"/>
        <v xml:space="preserve">INSERT INTO SC_SystemeProduits(RefDimension,NomSysteme,typePresta,ligne,Quantite,formule,cte1,cte2,DateModif) values (4,'ALIM_GRAV','MOC',10,null,'1*CTE1','GRAV_REPARTITEURS',null,now());
</v>
      </c>
      <c r="M11" t="str">
        <f t="shared" si="0"/>
        <v xml:space="preserve">INSERT INTO SC_SystemeProduits(RefDimension,NomSysteme,typePresta,ligne,Quantite,formule,cte1,cte2,DateModif) values (5,'ALIM_GRAV','MOC',10,null,'1*CTE1','GRAV_REPARTITEURS',null,now());
</v>
      </c>
      <c r="N11" t="str">
        <f t="shared" si="0"/>
        <v xml:space="preserve">INSERT INTO SC_SystemeProduits(RefDimension,NomSysteme,typePresta,ligne,Quantite,formule,cte1,cte2,DateModif) values (6,'ALIM_GRAV','MOC',10,null,'1*CTE1','GRAV_REPARTITEURS',null,now());
</v>
      </c>
      <c r="O11" t="str">
        <f t="shared" si="0"/>
        <v xml:space="preserve">INSERT INTO SC_SystemeProduits(RefDimension,NomSysteme,typePresta,ligne,Quantite,formule,cte1,cte2,DateModif) values (7,'ALIM_GRAV','MOC',10,null,'1*CTE1','GRAV_REPARTITEURS',null,now());
</v>
      </c>
      <c r="P11" t="str">
        <f t="shared" si="0"/>
        <v xml:space="preserve">INSERT INTO SC_SystemeProduits(RefDimension,NomSysteme,typePresta,ligne,Quantite,formule,cte1,cte2,DateModif) values (8,'ALIM_GRAV','MOC',10,null,'1*CTE1','GRAV_REPARTITEURS',null,now());
</v>
      </c>
      <c r="Q11" t="str">
        <f t="shared" si="0"/>
        <v xml:space="preserve">INSERT INTO SC_SystemeProduits(RefDimension,NomSysteme,typePresta,ligne,Quantite,formule,cte1,cte2,DateModif) values (9,'ALIM_GRAV','MOC',10,null,'1*CTE1','GRAV_REPARTITEURS',null,now());
</v>
      </c>
      <c r="R11" t="str">
        <f t="shared" si="0"/>
        <v xml:space="preserve">INSERT INTO SC_SystemeProduits(RefDimension,NomSysteme,typePresta,ligne,Quantite,formule,cte1,cte2,DateModif) values (10,'ALIM_GRAV','MOC',10,null,'1*CTE1','GRAV_REPARTITEURS',null,now());
</v>
      </c>
      <c r="S11" t="str">
        <f t="shared" si="0"/>
        <v xml:space="preserve">INSERT INTO SC_SystemeProduits(RefDimension,NomSysteme,typePresta,ligne,Quantite,formule,cte1,cte2,DateModif) values (11,'ALIM_GRAV','MOC',10,null,'1*CTE1','GRAV_REPARTITEURS',null,now());
</v>
      </c>
      <c r="T11" t="str">
        <f t="shared" si="0"/>
        <v xml:space="preserve">INSERT INTO SC_SystemeProduits(RefDimension,NomSysteme,typePresta,ligne,Quantite,formule,cte1,cte2,DateModif) values (12,'ALIM_GRAV','MOC',10,null,'1*CTE1','GRAV_REPARTITEURS',null,now());
</v>
      </c>
      <c r="U11" t="str">
        <f t="shared" si="0"/>
        <v xml:space="preserve">INSERT INTO SC_SystemeProduits(RefDimension,NomSysteme,typePresta,ligne,Quantite,formule,cte1,cte2,DateModif) values (13,'ALIM_GRAV','MOC',10,null,'1*CTE1','GRAV_REPARTITEURS',null,now());
</v>
      </c>
      <c r="V11" t="str">
        <f t="shared" si="0"/>
        <v xml:space="preserve">INSERT INTO SC_SystemeProduits(RefDimension,NomSysteme,typePresta,ligne,Quantite,formule,cte1,cte2,DateModif) values (14,'ALIM_GRAV','MOC',10,null,'1*CTE1','GRAV_REPARTITEURS',null,now());
</v>
      </c>
      <c r="W11" t="str">
        <f t="shared" si="0"/>
        <v xml:space="preserve">INSERT INTO SC_SystemeProduits(RefDimension,NomSysteme,typePresta,ligne,Quantite,formule,cte1,cte2,DateModif) values (15,'ALIM_GRAV','MOC',10,null,'1*CTE1','GRAV_REPARTITEURS',null,now());
</v>
      </c>
      <c r="X11" t="str">
        <f t="shared" si="0"/>
        <v xml:space="preserve">INSERT INTO SC_SystemeProduits(RefDimension,NomSysteme,typePresta,ligne,Quantite,formule,cte1,cte2,DateModif) values (16,'ALIM_GRAV','MOC',10,null,'1*CTE1','GRAV_REPARTITEURS',null,now());
</v>
      </c>
      <c r="Y11" t="str">
        <f t="shared" si="0"/>
        <v xml:space="preserve">INSERT INTO SC_SystemeProduits(RefDimension,NomSysteme,typePresta,ligne,Quantite,formule,cte1,cte2,DateModif) values (17,'ALIM_GRAV','MOC',10,null,'1*CTE1','GRAV_REPARTITEURS',null,now());
</v>
      </c>
      <c r="Z11" t="str">
        <f t="shared" si="0"/>
        <v xml:space="preserve">INSERT INTO SC_SystemeProduits(RefDimension,NomSysteme,typePresta,ligne,Quantite,formule,cte1,cte2,DateModif) values (18,'ALIM_GRAV','MOC',10,null,'1*CTE1','GRAV_REPARTITEURS',null,now());
</v>
      </c>
    </row>
    <row r="12" spans="1:26" ht="14.25" customHeight="1" x14ac:dyDescent="0.25">
      <c r="A12" s="12">
        <f>VLOOKUP($C12,[1]CHANTIER!$A$2:$K$291,11,0)</f>
        <v>18</v>
      </c>
      <c r="B12" t="s">
        <v>299</v>
      </c>
      <c r="C12" s="37" t="s">
        <v>103</v>
      </c>
      <c r="D12" s="26" t="str">
        <f>IF(C12="","",VLOOKUP($C12,[2]CHANTIER!$A$2:$C$83,3,0))</f>
        <v>pc</v>
      </c>
      <c r="E12" s="27"/>
      <c r="F12" s="14" t="s">
        <v>711</v>
      </c>
      <c r="G12" s="14" t="s">
        <v>885</v>
      </c>
      <c r="H12" s="14" t="s">
        <v>887</v>
      </c>
      <c r="I12" t="str">
        <f t="shared" si="1"/>
        <v xml:space="preserve">INSERT INTO SC_SystemeProduits(RefDimension,NomSysteme,typePresta,ligne,Quantite,formule,cte1,cte2,DateModif) values (1,'ALIM_GRAV','MOC',18,null,'CTE1+CTE2','GRAV_COUDES30DN100','GRAV_T',now());
</v>
      </c>
      <c r="J12" t="str">
        <f t="shared" si="0"/>
        <v xml:space="preserve">INSERT INTO SC_SystemeProduits(RefDimension,NomSysteme,typePresta,ligne,Quantite,formule,cte1,cte2,DateModif) values (2,'ALIM_GRAV','MOC',18,null,'CTE1+CTE2','GRAV_COUDES30DN100','GRAV_T',now());
</v>
      </c>
      <c r="K12" t="str">
        <f t="shared" si="0"/>
        <v xml:space="preserve">INSERT INTO SC_SystemeProduits(RefDimension,NomSysteme,typePresta,ligne,Quantite,formule,cte1,cte2,DateModif) values (3,'ALIM_GRAV','MOC',18,null,'CTE1+CTE2','GRAV_COUDES30DN100','GRAV_T',now());
</v>
      </c>
      <c r="L12" t="str">
        <f t="shared" si="0"/>
        <v xml:space="preserve">INSERT INTO SC_SystemeProduits(RefDimension,NomSysteme,typePresta,ligne,Quantite,formule,cte1,cte2,DateModif) values (4,'ALIM_GRAV','MOC',18,null,'CTE1+CTE2','GRAV_COUDES30DN100','GRAV_T',now());
</v>
      </c>
      <c r="M12" t="str">
        <f t="shared" si="0"/>
        <v xml:space="preserve">INSERT INTO SC_SystemeProduits(RefDimension,NomSysteme,typePresta,ligne,Quantite,formule,cte1,cte2,DateModif) values (5,'ALIM_GRAV','MOC',18,null,'CTE1+CTE2','GRAV_COUDES30DN100','GRAV_T',now());
</v>
      </c>
      <c r="N12" t="str">
        <f t="shared" si="0"/>
        <v xml:space="preserve">INSERT INTO SC_SystemeProduits(RefDimension,NomSysteme,typePresta,ligne,Quantite,formule,cte1,cte2,DateModif) values (6,'ALIM_GRAV','MOC',18,null,'CTE1+CTE2','GRAV_COUDES30DN100','GRAV_T',now());
</v>
      </c>
      <c r="O12" t="str">
        <f t="shared" si="0"/>
        <v xml:space="preserve">INSERT INTO SC_SystemeProduits(RefDimension,NomSysteme,typePresta,ligne,Quantite,formule,cte1,cte2,DateModif) values (7,'ALIM_GRAV','MOC',18,null,'CTE1+CTE2','GRAV_COUDES30DN100','GRAV_T',now());
</v>
      </c>
      <c r="P12" t="str">
        <f t="shared" si="0"/>
        <v xml:space="preserve">INSERT INTO SC_SystemeProduits(RefDimension,NomSysteme,typePresta,ligne,Quantite,formule,cte1,cte2,DateModif) values (8,'ALIM_GRAV','MOC',18,null,'CTE1+CTE2','GRAV_COUDES30DN100','GRAV_T',now());
</v>
      </c>
      <c r="Q12" t="str">
        <f t="shared" si="0"/>
        <v xml:space="preserve">INSERT INTO SC_SystemeProduits(RefDimension,NomSysteme,typePresta,ligne,Quantite,formule,cte1,cte2,DateModif) values (9,'ALIM_GRAV','MOC',18,null,'CTE1+CTE2','GRAV_COUDES30DN100','GRAV_T',now());
</v>
      </c>
      <c r="R12" t="str">
        <f t="shared" si="0"/>
        <v xml:space="preserve">INSERT INTO SC_SystemeProduits(RefDimension,NomSysteme,typePresta,ligne,Quantite,formule,cte1,cte2,DateModif) values (10,'ALIM_GRAV','MOC',18,null,'CTE1+CTE2','GRAV_COUDES30DN100','GRAV_T',now());
</v>
      </c>
      <c r="S12" t="str">
        <f t="shared" si="0"/>
        <v xml:space="preserve">INSERT INTO SC_SystemeProduits(RefDimension,NomSysteme,typePresta,ligne,Quantite,formule,cte1,cte2,DateModif) values (11,'ALIM_GRAV','MOC',18,null,'CTE1+CTE2','GRAV_COUDES30DN100','GRAV_T',now());
</v>
      </c>
      <c r="T12" t="str">
        <f t="shared" si="0"/>
        <v xml:space="preserve">INSERT INTO SC_SystemeProduits(RefDimension,NomSysteme,typePresta,ligne,Quantite,formule,cte1,cte2,DateModif) values (12,'ALIM_GRAV','MOC',18,null,'CTE1+CTE2','GRAV_COUDES30DN100','GRAV_T',now());
</v>
      </c>
      <c r="U12" t="str">
        <f t="shared" si="0"/>
        <v xml:space="preserve">INSERT INTO SC_SystemeProduits(RefDimension,NomSysteme,typePresta,ligne,Quantite,formule,cte1,cte2,DateModif) values (13,'ALIM_GRAV','MOC',18,null,'CTE1+CTE2','GRAV_COUDES30DN100','GRAV_T',now());
</v>
      </c>
      <c r="V12" t="str">
        <f t="shared" si="0"/>
        <v xml:space="preserve">INSERT INTO SC_SystemeProduits(RefDimension,NomSysteme,typePresta,ligne,Quantite,formule,cte1,cte2,DateModif) values (14,'ALIM_GRAV','MOC',18,null,'CTE1+CTE2','GRAV_COUDES30DN100','GRAV_T',now());
</v>
      </c>
      <c r="W12" t="str">
        <f t="shared" si="0"/>
        <v xml:space="preserve">INSERT INTO SC_SystemeProduits(RefDimension,NomSysteme,typePresta,ligne,Quantite,formule,cte1,cte2,DateModif) values (15,'ALIM_GRAV','MOC',18,null,'CTE1+CTE2','GRAV_COUDES30DN100','GRAV_T',now());
</v>
      </c>
      <c r="X12" t="str">
        <f t="shared" si="0"/>
        <v xml:space="preserve">INSERT INTO SC_SystemeProduits(RefDimension,NomSysteme,typePresta,ligne,Quantite,formule,cte1,cte2,DateModif) values (16,'ALIM_GRAV','MOC',18,null,'CTE1+CTE2','GRAV_COUDES30DN100','GRAV_T',now());
</v>
      </c>
      <c r="Y12" t="str">
        <f t="shared" si="0"/>
        <v xml:space="preserve">INSERT INTO SC_SystemeProduits(RefDimension,NomSysteme,typePresta,ligne,Quantite,formule,cte1,cte2,DateModif) values (17,'ALIM_GRAV','MOC',18,null,'CTE1+CTE2','GRAV_COUDES30DN100','GRAV_T',now());
</v>
      </c>
      <c r="Z12" t="str">
        <f t="shared" si="0"/>
        <v xml:space="preserve">INSERT INTO SC_SystemeProduits(RefDimension,NomSysteme,typePresta,ligne,Quantite,formule,cte1,cte2,DateModif) values (18,'ALIM_GRAV','MOC',18,null,'CTE1+CTE2','GRAV_COUDES30DN100','GRAV_T',now());
</v>
      </c>
    </row>
    <row r="13" spans="1:26" ht="14.25" customHeight="1" x14ac:dyDescent="0.25">
      <c r="A13" s="12">
        <f>VLOOKUP($C13,[1]CHANTIER!$A$2:$K$291,11,0)</f>
        <v>27</v>
      </c>
      <c r="B13" t="s">
        <v>299</v>
      </c>
      <c r="C13" s="37" t="s">
        <v>120</v>
      </c>
      <c r="D13" s="26" t="str">
        <f>IF(C13="","",VLOOKUP($C13,[2]CHANTIER!$A$2:$C$83,3,0))</f>
        <v>ml</v>
      </c>
      <c r="E13" s="27"/>
      <c r="F13" s="14" t="s">
        <v>689</v>
      </c>
      <c r="G13" s="14" t="s">
        <v>884</v>
      </c>
      <c r="I13" t="str">
        <f t="shared" si="1"/>
        <v xml:space="preserve">INSERT INTO SC_SystemeProduits(RefDimension,NomSysteme,typePresta,ligne,Quantite,formule,cte1,cte2,DateModif) values (1,'ALIM_GRAV','MOC',27,null,'1*CTE1','GRAV_PVCDN100',null,now());
</v>
      </c>
      <c r="J13" t="str">
        <f t="shared" si="0"/>
        <v xml:space="preserve">INSERT INTO SC_SystemeProduits(RefDimension,NomSysteme,typePresta,ligne,Quantite,formule,cte1,cte2,DateModif) values (2,'ALIM_GRAV','MOC',27,null,'1*CTE1','GRAV_PVCDN100',null,now());
</v>
      </c>
      <c r="K13" t="str">
        <f t="shared" si="0"/>
        <v xml:space="preserve">INSERT INTO SC_SystemeProduits(RefDimension,NomSysteme,typePresta,ligne,Quantite,formule,cte1,cte2,DateModif) values (3,'ALIM_GRAV','MOC',27,null,'1*CTE1','GRAV_PVCDN100',null,now());
</v>
      </c>
      <c r="L13" t="str">
        <f t="shared" si="0"/>
        <v xml:space="preserve">INSERT INTO SC_SystemeProduits(RefDimension,NomSysteme,typePresta,ligne,Quantite,formule,cte1,cte2,DateModif) values (4,'ALIM_GRAV','MOC',27,null,'1*CTE1','GRAV_PVCDN100',null,now());
</v>
      </c>
      <c r="M13" t="str">
        <f t="shared" si="0"/>
        <v xml:space="preserve">INSERT INTO SC_SystemeProduits(RefDimension,NomSysteme,typePresta,ligne,Quantite,formule,cte1,cte2,DateModif) values (5,'ALIM_GRAV','MOC',27,null,'1*CTE1','GRAV_PVCDN100',null,now());
</v>
      </c>
      <c r="N13" t="str">
        <f t="shared" si="0"/>
        <v xml:space="preserve">INSERT INTO SC_SystemeProduits(RefDimension,NomSysteme,typePresta,ligne,Quantite,formule,cte1,cte2,DateModif) values (6,'ALIM_GRAV','MOC',27,null,'1*CTE1','GRAV_PVCDN100',null,now());
</v>
      </c>
      <c r="O13" t="str">
        <f t="shared" si="0"/>
        <v xml:space="preserve">INSERT INTO SC_SystemeProduits(RefDimension,NomSysteme,typePresta,ligne,Quantite,formule,cte1,cte2,DateModif) values (7,'ALIM_GRAV','MOC',27,null,'1*CTE1','GRAV_PVCDN100',null,now());
</v>
      </c>
      <c r="P13" t="str">
        <f t="shared" si="0"/>
        <v xml:space="preserve">INSERT INTO SC_SystemeProduits(RefDimension,NomSysteme,typePresta,ligne,Quantite,formule,cte1,cte2,DateModif) values (8,'ALIM_GRAV','MOC',27,null,'1*CTE1','GRAV_PVCDN100',null,now());
</v>
      </c>
      <c r="Q13" t="str">
        <f t="shared" si="0"/>
        <v xml:space="preserve">INSERT INTO SC_SystemeProduits(RefDimension,NomSysteme,typePresta,ligne,Quantite,formule,cte1,cte2,DateModif) values (9,'ALIM_GRAV','MOC',27,null,'1*CTE1','GRAV_PVCDN100',null,now());
</v>
      </c>
      <c r="R13" t="str">
        <f t="shared" si="0"/>
        <v xml:space="preserve">INSERT INTO SC_SystemeProduits(RefDimension,NomSysteme,typePresta,ligne,Quantite,formule,cte1,cte2,DateModif) values (10,'ALIM_GRAV','MOC',27,null,'1*CTE1','GRAV_PVCDN100',null,now());
</v>
      </c>
      <c r="S13" t="str">
        <f t="shared" si="0"/>
        <v xml:space="preserve">INSERT INTO SC_SystemeProduits(RefDimension,NomSysteme,typePresta,ligne,Quantite,formule,cte1,cte2,DateModif) values (11,'ALIM_GRAV','MOC',27,null,'1*CTE1','GRAV_PVCDN100',null,now());
</v>
      </c>
      <c r="T13" t="str">
        <f t="shared" si="0"/>
        <v xml:space="preserve">INSERT INTO SC_SystemeProduits(RefDimension,NomSysteme,typePresta,ligne,Quantite,formule,cte1,cte2,DateModif) values (12,'ALIM_GRAV','MOC',27,null,'1*CTE1','GRAV_PVCDN100',null,now());
</v>
      </c>
      <c r="U13" t="str">
        <f t="shared" si="0"/>
        <v xml:space="preserve">INSERT INTO SC_SystemeProduits(RefDimension,NomSysteme,typePresta,ligne,Quantite,formule,cte1,cte2,DateModif) values (13,'ALIM_GRAV','MOC',27,null,'1*CTE1','GRAV_PVCDN100',null,now());
</v>
      </c>
      <c r="V13" t="str">
        <f t="shared" si="0"/>
        <v xml:space="preserve">INSERT INTO SC_SystemeProduits(RefDimension,NomSysteme,typePresta,ligne,Quantite,formule,cte1,cte2,DateModif) values (14,'ALIM_GRAV','MOC',27,null,'1*CTE1','GRAV_PVCDN100',null,now());
</v>
      </c>
      <c r="W13" t="str">
        <f t="shared" si="0"/>
        <v xml:space="preserve">INSERT INTO SC_SystemeProduits(RefDimension,NomSysteme,typePresta,ligne,Quantite,formule,cte1,cte2,DateModif) values (15,'ALIM_GRAV','MOC',27,null,'1*CTE1','GRAV_PVCDN100',null,now());
</v>
      </c>
      <c r="X13" t="str">
        <f t="shared" si="0"/>
        <v xml:space="preserve">INSERT INTO SC_SystemeProduits(RefDimension,NomSysteme,typePresta,ligne,Quantite,formule,cte1,cte2,DateModif) values (16,'ALIM_GRAV','MOC',27,null,'1*CTE1','GRAV_PVCDN100',null,now());
</v>
      </c>
      <c r="Y13" t="str">
        <f t="shared" si="0"/>
        <v xml:space="preserve">INSERT INTO SC_SystemeProduits(RefDimension,NomSysteme,typePresta,ligne,Quantite,formule,cte1,cte2,DateModif) values (17,'ALIM_GRAV','MOC',27,null,'1*CTE1','GRAV_PVCDN100',null,now());
</v>
      </c>
      <c r="Z13" t="str">
        <f t="shared" si="0"/>
        <v xml:space="preserve">INSERT INTO SC_SystemeProduits(RefDimension,NomSysteme,typePresta,ligne,Quantite,formule,cte1,cte2,DateModif) values (18,'ALIM_GRAV','MOC',27,null,'1*CTE1','GRAV_PVCDN100',null,now());
</v>
      </c>
    </row>
    <row r="14" spans="1:26" ht="14.25" customHeight="1" x14ac:dyDescent="0.25">
      <c r="I14" t="str">
        <f t="shared" si="1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</row>
    <row r="15" spans="1:26" ht="14.25" customHeight="1" x14ac:dyDescent="0.25">
      <c r="I15" t="str">
        <f t="shared" si="1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</row>
    <row r="16" spans="1:26" ht="14.25" customHeight="1" x14ac:dyDescent="0.25">
      <c r="A16" s="12">
        <f>VLOOKUP($C16,[1]MINIPELLE!$A$2:$K$291,11,0)</f>
        <v>19</v>
      </c>
      <c r="B16" t="s">
        <v>300</v>
      </c>
      <c r="C16" s="37" t="s">
        <v>120</v>
      </c>
      <c r="D16" t="s">
        <v>42</v>
      </c>
      <c r="E16" s="27"/>
      <c r="F16" s="14" t="s">
        <v>689</v>
      </c>
      <c r="G16" s="14" t="s">
        <v>884</v>
      </c>
      <c r="I16" t="str">
        <f t="shared" si="1"/>
        <v xml:space="preserve">INSERT INTO SC_SystemeProduits(RefDimension,NomSysteme,typePresta,ligne,Quantite,formule,cte1,cte2,DateModif) values (1,'ALIM_GRAV','MP',19,null,'1*CTE1','GRAV_PVCDN100',null,now());
</v>
      </c>
      <c r="J16" t="str">
        <f t="shared" si="0"/>
        <v xml:space="preserve">INSERT INTO SC_SystemeProduits(RefDimension,NomSysteme,typePresta,ligne,Quantite,formule,cte1,cte2,DateModif) values (2,'ALIM_GRAV','MP',19,null,'1*CTE1','GRAV_PVCDN100',null,now());
</v>
      </c>
      <c r="K16" t="str">
        <f t="shared" si="0"/>
        <v xml:space="preserve">INSERT INTO SC_SystemeProduits(RefDimension,NomSysteme,typePresta,ligne,Quantite,formule,cte1,cte2,DateModif) values (3,'ALIM_GRAV','MP',19,null,'1*CTE1','GRAV_PVCDN100',null,now());
</v>
      </c>
      <c r="L16" t="str">
        <f t="shared" si="0"/>
        <v xml:space="preserve">INSERT INTO SC_SystemeProduits(RefDimension,NomSysteme,typePresta,ligne,Quantite,formule,cte1,cte2,DateModif) values (4,'ALIM_GRAV','MP',19,null,'1*CTE1','GRAV_PVCDN100',null,now());
</v>
      </c>
      <c r="M16" t="str">
        <f t="shared" si="0"/>
        <v xml:space="preserve">INSERT INTO SC_SystemeProduits(RefDimension,NomSysteme,typePresta,ligne,Quantite,formule,cte1,cte2,DateModif) values (5,'ALIM_GRAV','MP',19,null,'1*CTE1','GRAV_PVCDN100',null,now());
</v>
      </c>
      <c r="N16" t="str">
        <f t="shared" si="0"/>
        <v xml:space="preserve">INSERT INTO SC_SystemeProduits(RefDimension,NomSysteme,typePresta,ligne,Quantite,formule,cte1,cte2,DateModif) values (6,'ALIM_GRAV','MP',19,null,'1*CTE1','GRAV_PVCDN100',null,now());
</v>
      </c>
      <c r="O16" t="str">
        <f t="shared" si="0"/>
        <v xml:space="preserve">INSERT INTO SC_SystemeProduits(RefDimension,NomSysteme,typePresta,ligne,Quantite,formule,cte1,cte2,DateModif) values (7,'ALIM_GRAV','MP',19,null,'1*CTE1','GRAV_PVCDN100',null,now());
</v>
      </c>
      <c r="P16" t="str">
        <f t="shared" si="0"/>
        <v xml:space="preserve">INSERT INTO SC_SystemeProduits(RefDimension,NomSysteme,typePresta,ligne,Quantite,formule,cte1,cte2,DateModif) values (8,'ALIM_GRAV','MP',19,null,'1*CTE1','GRAV_PVCDN100',null,now());
</v>
      </c>
      <c r="Q16" t="str">
        <f t="shared" si="0"/>
        <v xml:space="preserve">INSERT INTO SC_SystemeProduits(RefDimension,NomSysteme,typePresta,ligne,Quantite,formule,cte1,cte2,DateModif) values (9,'ALIM_GRAV','MP',19,null,'1*CTE1','GRAV_PVCDN100',null,now());
</v>
      </c>
      <c r="R16" t="str">
        <f t="shared" si="0"/>
        <v xml:space="preserve">INSERT INTO SC_SystemeProduits(RefDimension,NomSysteme,typePresta,ligne,Quantite,formule,cte1,cte2,DateModif) values (10,'ALIM_GRAV','MP',19,null,'1*CTE1','GRAV_PVCDN100',null,now());
</v>
      </c>
      <c r="S16" t="str">
        <f t="shared" si="0"/>
        <v xml:space="preserve">INSERT INTO SC_SystemeProduits(RefDimension,NomSysteme,typePresta,ligne,Quantite,formule,cte1,cte2,DateModif) values (11,'ALIM_GRAV','MP',19,null,'1*CTE1','GRAV_PVCDN100',null,now());
</v>
      </c>
      <c r="T16" t="str">
        <f t="shared" si="0"/>
        <v xml:space="preserve">INSERT INTO SC_SystemeProduits(RefDimension,NomSysteme,typePresta,ligne,Quantite,formule,cte1,cte2,DateModif) values (12,'ALIM_GRAV','MP',19,null,'1*CTE1','GRAV_PVCDN100',null,now());
</v>
      </c>
      <c r="U16" t="str">
        <f t="shared" si="0"/>
        <v xml:space="preserve">INSERT INTO SC_SystemeProduits(RefDimension,NomSysteme,typePresta,ligne,Quantite,formule,cte1,cte2,DateModif) values (13,'ALIM_GRAV','MP',19,null,'1*CTE1','GRAV_PVCDN100',null,now());
</v>
      </c>
      <c r="V16" t="str">
        <f t="shared" si="0"/>
        <v xml:space="preserve">INSERT INTO SC_SystemeProduits(RefDimension,NomSysteme,typePresta,ligne,Quantite,formule,cte1,cte2,DateModif) values (14,'ALIM_GRAV','MP',19,null,'1*CTE1','GRAV_PVCDN100',null,now());
</v>
      </c>
      <c r="W16" t="str">
        <f t="shared" si="0"/>
        <v xml:space="preserve">INSERT INTO SC_SystemeProduits(RefDimension,NomSysteme,typePresta,ligne,Quantite,formule,cte1,cte2,DateModif) values (15,'ALIM_GRAV','MP',19,null,'1*CTE1','GRAV_PVCDN100',null,now());
</v>
      </c>
      <c r="X16" t="str">
        <f t="shared" si="0"/>
        <v xml:space="preserve">INSERT INTO SC_SystemeProduits(RefDimension,NomSysteme,typePresta,ligne,Quantite,formule,cte1,cte2,DateModif) values (16,'ALIM_GRAV','MP',19,null,'1*CTE1','GRAV_PVCDN100',null,now());
</v>
      </c>
      <c r="Y16" t="str">
        <f t="shared" si="0"/>
        <v xml:space="preserve">INSERT INTO SC_SystemeProduits(RefDimension,NomSysteme,typePresta,ligne,Quantite,formule,cte1,cte2,DateModif) values (17,'ALIM_GRAV','MP',19,null,'1*CTE1','GRAV_PVCDN100',null,now());
</v>
      </c>
      <c r="Z16" t="str">
        <f t="shared" si="0"/>
        <v xml:space="preserve">INSERT INTO SC_SystemeProduits(RefDimension,NomSysteme,typePresta,ligne,Quantite,formule,cte1,cte2,DateModif) values (18,'ALIM_GRAV','MP',19,null,'1*CTE1','GRAV_PVCDN100',null,now());
</v>
      </c>
    </row>
  </sheetData>
  <dataValidations count="4">
    <dataValidation type="list" allowBlank="1" showInputMessage="1" showErrorMessage="1" promptTitle="MATIERES" prompt="choisir le produit" sqref="C4:C7">
      <formula1>INDIRECT(B4)</formula1>
    </dataValidation>
    <dataValidation type="list" allowBlank="1" showInputMessage="1" showErrorMessage="1" promptTitle="Main d'oeuvre ATELIER" prompt="choisir la prestation" sqref="C9">
      <formula1>INDIRECT(B9)</formula1>
    </dataValidation>
    <dataValidation type="list" allowBlank="1" showInputMessage="1" promptTitle="Main d'oeuvre CHANTIER" prompt="choisir la prestation" sqref="C11:C13">
      <formula1>INDIRECT(B11)</formula1>
    </dataValidation>
    <dataValidation type="list" allowBlank="1" showInputMessage="1" promptTitle="MINIPELLE" prompt="choisir la prestation" sqref="C16">
      <formula1>INDIRECT(B16)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workbookViewId="0">
      <selection activeCell="BG4" sqref="BG4:DH52"/>
    </sheetView>
  </sheetViews>
  <sheetFormatPr baseColWidth="10" defaultRowHeight="15" x14ac:dyDescent="0.25"/>
  <cols>
    <col min="2" max="2" width="11.42578125" customWidth="1"/>
    <col min="3" max="3" width="32" customWidth="1"/>
    <col min="5" max="5" width="10.5703125" customWidth="1"/>
    <col min="6" max="6" width="12" style="14" customWidth="1"/>
    <col min="7" max="7" width="27.42578125" style="14" customWidth="1"/>
    <col min="8" max="8" width="5.7109375" customWidth="1"/>
    <col min="9" max="10" width="5.7109375" style="14" customWidth="1"/>
    <col min="11" max="11" width="5.7109375" customWidth="1"/>
    <col min="12" max="13" width="5.7109375" style="14" customWidth="1"/>
    <col min="14" max="14" width="5.7109375" customWidth="1"/>
    <col min="15" max="16" width="5.7109375" style="14" customWidth="1"/>
    <col min="17" max="17" width="5.7109375" customWidth="1"/>
    <col min="18" max="19" width="5.710937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2" width="5.85546875" customWidth="1"/>
  </cols>
  <sheetData>
    <row r="1" spans="1:52" x14ac:dyDescent="0.25">
      <c r="A1" t="s">
        <v>915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 t="s">
        <v>287</v>
      </c>
      <c r="T2" t="s">
        <v>288</v>
      </c>
      <c r="W2" t="s">
        <v>293</v>
      </c>
      <c r="Z2" t="s">
        <v>294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287</v>
      </c>
      <c r="AP2" s="14"/>
      <c r="AQ2" s="14"/>
      <c r="AR2" t="s">
        <v>288</v>
      </c>
      <c r="AS2" s="14"/>
      <c r="AT2" s="14"/>
      <c r="AU2" t="s">
        <v>293</v>
      </c>
      <c r="AV2" s="14"/>
      <c r="AW2" s="14"/>
      <c r="AX2" t="s">
        <v>294</v>
      </c>
      <c r="AY2" s="14"/>
      <c r="AZ2" s="14"/>
    </row>
    <row r="3" spans="1:5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D3" s="14"/>
      <c r="AE3" s="14"/>
      <c r="AF3" t="s">
        <v>246</v>
      </c>
      <c r="AG3" s="14"/>
      <c r="AH3" s="14"/>
      <c r="AI3" t="s">
        <v>246</v>
      </c>
      <c r="AJ3" s="14"/>
      <c r="AK3" s="14"/>
      <c r="AL3" t="s">
        <v>246</v>
      </c>
      <c r="AM3" s="14"/>
      <c r="AN3" s="14"/>
      <c r="AO3" t="s">
        <v>246</v>
      </c>
      <c r="AP3" s="14"/>
      <c r="AQ3" s="14"/>
      <c r="AR3" t="s">
        <v>246</v>
      </c>
      <c r="AS3" s="14"/>
      <c r="AT3" s="14"/>
      <c r="AU3" t="s">
        <v>246</v>
      </c>
      <c r="AV3" s="14"/>
      <c r="AW3" s="14"/>
      <c r="AX3" t="s">
        <v>246</v>
      </c>
      <c r="AY3" s="14"/>
      <c r="AZ3" s="14"/>
    </row>
    <row r="4" spans="1:52" ht="14.25" customHeight="1" x14ac:dyDescent="0.25">
      <c r="A4" s="12">
        <f>VLOOKUP($C4,[1]MATIERES!$A$2:$K$379,11,0)</f>
        <v>32</v>
      </c>
      <c r="B4" t="s">
        <v>295</v>
      </c>
      <c r="C4" s="22" t="s">
        <v>368</v>
      </c>
      <c r="D4" s="26" t="str">
        <f>IF($C4="","",VLOOKUP($C4,[2]MATIERES!$A$2:$F$413,5,0))</f>
        <v>pc</v>
      </c>
      <c r="F4" s="14" t="s">
        <v>689</v>
      </c>
      <c r="G4" t="s">
        <v>890</v>
      </c>
      <c r="I4" s="14" t="s">
        <v>689</v>
      </c>
      <c r="J4" t="s">
        <v>890</v>
      </c>
      <c r="L4" s="14" t="s">
        <v>689</v>
      </c>
      <c r="M4" t="s">
        <v>890</v>
      </c>
      <c r="O4" s="14" t="s">
        <v>689</v>
      </c>
      <c r="P4" t="s">
        <v>890</v>
      </c>
      <c r="R4" s="14" t="s">
        <v>689</v>
      </c>
      <c r="S4" t="s">
        <v>890</v>
      </c>
      <c r="U4" s="14" t="s">
        <v>689</v>
      </c>
      <c r="V4" t="s">
        <v>890</v>
      </c>
      <c r="X4" s="14" t="s">
        <v>689</v>
      </c>
      <c r="Y4" t="s">
        <v>890</v>
      </c>
      <c r="AA4" s="14" t="s">
        <v>689</v>
      </c>
      <c r="AB4" t="s">
        <v>890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(2,'ALIM_GRAV_BAC','MATIERE',32,null,'1*CTE1','GRAVBAC_COUDES30DN100',now());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(4,'ALIM_GRAV_BAC','MATIERE',32,null,'1*CTE1','GRAVBAC_COUDES30DN100',now());
</v>
      </c>
      <c r="AI4" t="str">
        <f t="shared" si="0"/>
        <v xml:space="preserve">INSERT INTO SC_SystemeProduits(RefDimension,NomSysteme,typePresta,ligne,Quantite,formule,cte1,DateModif) values (5,'ALIM_GRAV_BAC','MATIERE',32,null,'1*CTE1','GRAVBAC_COUDES30DN100',now());
</v>
      </c>
      <c r="AL4" t="str">
        <f t="shared" si="0"/>
        <v xml:space="preserve">INSERT INTO SC_SystemeProduits(RefDimension,NomSysteme,typePresta,ligne,Quantite,formule,cte1,DateModif) values (9,'ALIM_GRAV_BAC','MATIERE',32,null,'1*CTE1','GRAVBAC_COUDES30DN100',now());
</v>
      </c>
      <c r="AO4" t="str">
        <f t="shared" si="0"/>
        <v xml:space="preserve">INSERT INTO SC_SystemeProduits(RefDimension,NomSysteme,typePresta,ligne,Quantite,formule,cte1,DateModif) values (10,'ALIM_GRAV_BAC','MATIERE',32,null,'1*CTE1','GRAVBAC_COUDES30DN100',now());
</v>
      </c>
      <c r="AR4" t="str">
        <f t="shared" si="0"/>
        <v xml:space="preserve">INSERT INTO SC_SystemeProduits(RefDimension,NomSysteme,typePresta,ligne,Quantite,formule,cte1,DateModif) values (11,'ALIM_GRAV_BAC','MATIERE',32,null,'1*CTE1','GRAVBAC_COUDES30DN100',now());
</v>
      </c>
      <c r="AU4" t="str">
        <f t="shared" si="0"/>
        <v xml:space="preserve">INSERT INTO SC_SystemeProduits(RefDimension,NomSysteme,typePresta,ligne,Quantite,formule,cte1,DateModif) values (17,'ALIM_GRAV_BAC','MATIERE',32,null,'1*CTE1','GRAVBAC_COUDES30DN100',now());
</v>
      </c>
      <c r="AX4" t="str">
        <f t="shared" ref="AX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(18,'ALIM_GRAV_BAC','MATIERE',32,null,'1*CTE1','GRAVBAC_COUDES30DN100',now());
</v>
      </c>
    </row>
    <row r="5" spans="1:52" ht="14.25" customHeight="1" x14ac:dyDescent="0.25">
      <c r="A5" s="12">
        <f>VLOOKUP($C5,[1]MATIERES!$A$2:$K$379,11,0)</f>
        <v>361</v>
      </c>
      <c r="B5" t="s">
        <v>295</v>
      </c>
      <c r="C5" s="22" t="s">
        <v>122</v>
      </c>
      <c r="D5" s="26" t="str">
        <f>IF($C5="","",VLOOKUP($C5,[2]MATIERES!$A$2:$F$413,5,0))</f>
        <v>ml</v>
      </c>
      <c r="F5" s="14" t="s">
        <v>689</v>
      </c>
      <c r="G5" t="s">
        <v>889</v>
      </c>
      <c r="I5" s="14" t="s">
        <v>689</v>
      </c>
      <c r="J5" t="s">
        <v>889</v>
      </c>
      <c r="L5" s="14" t="s">
        <v>689</v>
      </c>
      <c r="M5" t="s">
        <v>889</v>
      </c>
      <c r="O5" s="14" t="s">
        <v>689</v>
      </c>
      <c r="P5" t="s">
        <v>889</v>
      </c>
      <c r="R5" s="14" t="s">
        <v>689</v>
      </c>
      <c r="S5" t="s">
        <v>889</v>
      </c>
      <c r="U5" s="14" t="s">
        <v>689</v>
      </c>
      <c r="V5" t="s">
        <v>889</v>
      </c>
      <c r="X5" s="14" t="s">
        <v>689</v>
      </c>
      <c r="Y5" t="s">
        <v>889</v>
      </c>
      <c r="AA5" s="14" t="s">
        <v>689</v>
      </c>
      <c r="AB5" t="s">
        <v>889</v>
      </c>
      <c r="AC5" t="str">
        <f t="shared" ref="AC5:AC15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(2,'ALIM_GRAV_BAC','MATIERE',361,null,'1*CTE1','GRAVBAC_PVCDN100',now());
</v>
      </c>
      <c r="AF5" t="str">
        <f t="shared" ref="AF5:AF15" si="3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(4,'ALIM_GRAV_BAC','MATIERE',361,null,'1*CTE1','GRAVBAC_PVCDN100',now());
</v>
      </c>
      <c r="AI5" t="str">
        <f t="shared" ref="AI5:AI15" si="4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(5,'ALIM_GRAV_BAC','MATIERE',361,null,'1*CTE1','GRAVBAC_PVCDN100',now());
</v>
      </c>
      <c r="AL5" t="str">
        <f t="shared" ref="AL5:AL15" si="5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(9,'ALIM_GRAV_BAC','MATIERE',361,null,'1*CTE1','GRAVBAC_PVCDN100',now());
</v>
      </c>
      <c r="AO5" t="str">
        <f t="shared" ref="AO5:AO15" si="6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(10,'ALIM_GRAV_BAC','MATIERE',361,null,'1*CTE1','GRAVBAC_PVCDN100',now());
</v>
      </c>
      <c r="AR5" t="str">
        <f t="shared" ref="AR5:AR15" si="7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(11,'ALIM_GRAV_BAC','MATIERE',361,null,'1*CTE1','GRAVBAC_PVCDN100',now());
</v>
      </c>
      <c r="AU5" t="str">
        <f t="shared" ref="AU5:AU15" si="8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(17,'ALIM_GRAV_BAC','MATIERE',361,null,'1*CTE1','GRAVBAC_PVCDN100',now());
</v>
      </c>
      <c r="AX5" t="str">
        <f t="shared" ref="AX5:AX15" si="9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(18,'ALIM_GRAV_BAC','MATIERE',361,null,'1*CTE1','GRAVBAC_PVCDN100',now());
</v>
      </c>
    </row>
    <row r="6" spans="1:52" ht="14.25" customHeight="1" x14ac:dyDescent="0.25">
      <c r="A6" s="12">
        <f>VLOOKUP($C6,[1]MATIERES!$A$2:$K$379,11,0)</f>
        <v>6</v>
      </c>
      <c r="B6" t="s">
        <v>295</v>
      </c>
      <c r="C6" s="22" t="s">
        <v>279</v>
      </c>
      <c r="D6" s="26" t="str">
        <f>IF($C6="","",VLOOKUP($C6,[2]MATIERES!$A$2:$F$413,5,0))</f>
        <v>pc</v>
      </c>
      <c r="F6" s="14" t="s">
        <v>689</v>
      </c>
      <c r="G6" t="s">
        <v>890</v>
      </c>
      <c r="I6" s="14" t="s">
        <v>689</v>
      </c>
      <c r="J6" t="s">
        <v>890</v>
      </c>
      <c r="L6" s="14" t="s">
        <v>689</v>
      </c>
      <c r="M6" t="s">
        <v>890</v>
      </c>
      <c r="O6" s="14" t="s">
        <v>689</v>
      </c>
      <c r="P6" t="s">
        <v>890</v>
      </c>
      <c r="R6" s="14" t="s">
        <v>689</v>
      </c>
      <c r="S6" t="s">
        <v>890</v>
      </c>
      <c r="U6" s="14" t="s">
        <v>689</v>
      </c>
      <c r="V6" t="s">
        <v>890</v>
      </c>
      <c r="X6" s="14" t="s">
        <v>689</v>
      </c>
      <c r="Y6" t="s">
        <v>890</v>
      </c>
      <c r="AA6" s="14" t="s">
        <v>689</v>
      </c>
      <c r="AB6" t="s">
        <v>890</v>
      </c>
      <c r="AC6" t="str">
        <f t="shared" si="2"/>
        <v xml:space="preserve">INSERT INTO SC_SystemeProduits(RefDimension,NomSysteme,typePresta,ligne,Quantite,formule,cte1,DateModif) values (2,'ALIM_GRAV_BAC','MATIERE',6,null,'1*CTE1','GRAVBAC_COUDES30DN100',now());
</v>
      </c>
      <c r="AF6" t="str">
        <f t="shared" si="3"/>
        <v xml:space="preserve">INSERT INTO SC_SystemeProduits(RefDimension,NomSysteme,typePresta,ligne,Quantite,formule,cte1,DateModif) values (4,'ALIM_GRAV_BAC','MATIERE',6,null,'1*CTE1','GRAVBAC_COUDES30DN100',now());
</v>
      </c>
      <c r="AI6" t="str">
        <f t="shared" si="4"/>
        <v xml:space="preserve">INSERT INTO SC_SystemeProduits(RefDimension,NomSysteme,typePresta,ligne,Quantite,formule,cte1,DateModif) values (5,'ALIM_GRAV_BAC','MATIERE',6,null,'1*CTE1','GRAVBAC_COUDES30DN100',now());
</v>
      </c>
      <c r="AL6" t="str">
        <f t="shared" si="5"/>
        <v xml:space="preserve">INSERT INTO SC_SystemeProduits(RefDimension,NomSysteme,typePresta,ligne,Quantite,formule,cte1,DateModif) values (9,'ALIM_GRAV_BAC','MATIERE',6,null,'1*CTE1','GRAVBAC_COUDES30DN100',now());
</v>
      </c>
      <c r="AO6" t="str">
        <f t="shared" si="6"/>
        <v xml:space="preserve">INSERT INTO SC_SystemeProduits(RefDimension,NomSysteme,typePresta,ligne,Quantite,formule,cte1,DateModif) values (10,'ALIM_GRAV_BAC','MATIERE',6,null,'1*CTE1','GRAVBAC_COUDES30DN100',now());
</v>
      </c>
      <c r="AR6" t="str">
        <f t="shared" si="7"/>
        <v xml:space="preserve">INSERT INTO SC_SystemeProduits(RefDimension,NomSysteme,typePresta,ligne,Quantite,formule,cte1,DateModif) values (11,'ALIM_GRAV_BAC','MATIERE',6,null,'1*CTE1','GRAVBAC_COUDES30DN100',now());
</v>
      </c>
      <c r="AU6" t="str">
        <f t="shared" si="8"/>
        <v xml:space="preserve">INSERT INTO SC_SystemeProduits(RefDimension,NomSysteme,typePresta,ligne,Quantite,formule,cte1,DateModif) values (17,'ALIM_GRAV_BAC','MATIERE',6,null,'1*CTE1','GRAVBAC_COUDES30DN100',now());
</v>
      </c>
      <c r="AX6" t="str">
        <f t="shared" si="9"/>
        <v xml:space="preserve">INSERT INTO SC_SystemeProduits(RefDimension,NomSysteme,typePresta,ligne,Quantite,formule,cte1,DateModif) values (18,'ALIM_GRAV_BAC','MATIERE',6,null,'1*CTE1','GRAVBAC_COUDES30DN100',now());
</v>
      </c>
    </row>
    <row r="7" spans="1:52" ht="14.25" customHeight="1" x14ac:dyDescent="0.25">
      <c r="A7" s="12">
        <f>VLOOKUP($C7,[1]MATIERES!$A$2:$K$379,11,0)</f>
        <v>320</v>
      </c>
      <c r="B7" t="s">
        <v>295</v>
      </c>
      <c r="C7" s="22" t="s">
        <v>544</v>
      </c>
      <c r="D7" s="26" t="str">
        <f>IF($C7="","",VLOOKUP($C7,[2]MATIERES!$A$2:$F$413,5,0))</f>
        <v>pc</v>
      </c>
      <c r="F7" s="14" t="s">
        <v>689</v>
      </c>
      <c r="G7" t="s">
        <v>890</v>
      </c>
      <c r="I7" s="14" t="s">
        <v>689</v>
      </c>
      <c r="J7" t="s">
        <v>890</v>
      </c>
      <c r="L7" s="14" t="s">
        <v>689</v>
      </c>
      <c r="M7" t="s">
        <v>890</v>
      </c>
      <c r="O7" s="14" t="s">
        <v>689</v>
      </c>
      <c r="P7" t="s">
        <v>890</v>
      </c>
      <c r="R7" s="14" t="s">
        <v>689</v>
      </c>
      <c r="S7" t="s">
        <v>890</v>
      </c>
      <c r="U7" s="14" t="s">
        <v>689</v>
      </c>
      <c r="V7" t="s">
        <v>890</v>
      </c>
      <c r="X7" s="14" t="s">
        <v>689</v>
      </c>
      <c r="Y7" t="s">
        <v>890</v>
      </c>
      <c r="AA7" s="14" t="s">
        <v>689</v>
      </c>
      <c r="AB7" t="s">
        <v>890</v>
      </c>
      <c r="AC7" t="str">
        <f t="shared" si="2"/>
        <v xml:space="preserve">INSERT INTO SC_SystemeProduits(RefDimension,NomSysteme,typePresta,ligne,Quantite,formule,cte1,DateModif) values (2,'ALIM_GRAV_BAC','MATIERE',320,null,'1*CTE1','GRAVBAC_COUDES30DN100',now());
</v>
      </c>
      <c r="AF7" t="str">
        <f t="shared" si="3"/>
        <v xml:space="preserve">INSERT INTO SC_SystemeProduits(RefDimension,NomSysteme,typePresta,ligne,Quantite,formule,cte1,DateModif) values (4,'ALIM_GRAV_BAC','MATIERE',320,null,'1*CTE1','GRAVBAC_COUDES30DN100',now());
</v>
      </c>
      <c r="AI7" t="str">
        <f t="shared" si="4"/>
        <v xml:space="preserve">INSERT INTO SC_SystemeProduits(RefDimension,NomSysteme,typePresta,ligne,Quantite,formule,cte1,DateModif) values (5,'ALIM_GRAV_BAC','MATIERE',320,null,'1*CTE1','GRAVBAC_COUDES30DN100',now());
</v>
      </c>
      <c r="AL7" t="str">
        <f t="shared" si="5"/>
        <v xml:space="preserve">INSERT INTO SC_SystemeProduits(RefDimension,NomSysteme,typePresta,ligne,Quantite,formule,cte1,DateModif) values (9,'ALIM_GRAV_BAC','MATIERE',320,null,'1*CTE1','GRAVBAC_COUDES30DN100',now());
</v>
      </c>
      <c r="AO7" t="str">
        <f t="shared" si="6"/>
        <v xml:space="preserve">INSERT INTO SC_SystemeProduits(RefDimension,NomSysteme,typePresta,ligne,Quantite,formule,cte1,DateModif) values (10,'ALIM_GRAV_BAC','MATIERE',320,null,'1*CTE1','GRAVBAC_COUDES30DN100',now());
</v>
      </c>
      <c r="AR7" t="str">
        <f t="shared" si="7"/>
        <v xml:space="preserve">INSERT INTO SC_SystemeProduits(RefDimension,NomSysteme,typePresta,ligne,Quantite,formule,cte1,DateModif) values (11,'ALIM_GRAV_BAC','MATIERE',320,null,'1*CTE1','GRAVBAC_COUDES30DN100',now());
</v>
      </c>
      <c r="AU7" t="str">
        <f t="shared" si="8"/>
        <v xml:space="preserve">INSERT INTO SC_SystemeProduits(RefDimension,NomSysteme,typePresta,ligne,Quantite,formule,cte1,DateModif) values (17,'ALIM_GRAV_BAC','MATIERE',320,null,'1*CTE1','GRAVBAC_COUDES30DN100',now());
</v>
      </c>
      <c r="AX7" t="str">
        <f t="shared" si="9"/>
        <v xml:space="preserve">INSERT INTO SC_SystemeProduits(RefDimension,NomSysteme,typePresta,ligne,Quantite,formule,cte1,DateModif) values (18,'ALIM_GRAV_BAC','MATIERE',320,null,'1*CTE1','GRAVBAC_COUDES30DN100',now());
</v>
      </c>
    </row>
    <row r="8" spans="1:52" ht="14.25" customHeight="1" x14ac:dyDescent="0.25">
      <c r="C8" s="30"/>
      <c r="D8" s="31"/>
      <c r="AC8" t="str">
        <f t="shared" si="2"/>
        <v/>
      </c>
      <c r="AF8" t="str">
        <f t="shared" si="3"/>
        <v/>
      </c>
      <c r="AI8" t="str">
        <f t="shared" si="4"/>
        <v/>
      </c>
      <c r="AL8" t="str">
        <f t="shared" si="5"/>
        <v/>
      </c>
      <c r="AO8" t="str">
        <f t="shared" si="6"/>
        <v/>
      </c>
      <c r="AR8" t="str">
        <f t="shared" si="7"/>
        <v/>
      </c>
      <c r="AU8" t="str">
        <f t="shared" si="8"/>
        <v/>
      </c>
      <c r="AX8" t="str">
        <f t="shared" si="9"/>
        <v/>
      </c>
    </row>
    <row r="9" spans="1:52" ht="14.25" customHeight="1" x14ac:dyDescent="0.25">
      <c r="A9" s="12">
        <f>VLOOKUP($C9,[1]ATELIER!$A$2:$K$291,11,0)</f>
        <v>2</v>
      </c>
      <c r="B9" t="s">
        <v>298</v>
      </c>
      <c r="C9" s="22" t="s">
        <v>6</v>
      </c>
      <c r="D9" s="26" t="str">
        <f>IF($C9="","",VLOOKUP($C9,[2]ATELIER!$A$2:$E$109,3,0))</f>
        <v>pc</v>
      </c>
      <c r="F9" s="14" t="s">
        <v>666</v>
      </c>
      <c r="G9" t="s">
        <v>890</v>
      </c>
      <c r="I9" s="14" t="s">
        <v>666</v>
      </c>
      <c r="J9" t="s">
        <v>890</v>
      </c>
      <c r="L9" s="14" t="s">
        <v>666</v>
      </c>
      <c r="M9" t="s">
        <v>890</v>
      </c>
      <c r="O9" s="14" t="s">
        <v>666</v>
      </c>
      <c r="P9" t="s">
        <v>890</v>
      </c>
      <c r="R9" s="14" t="s">
        <v>666</v>
      </c>
      <c r="S9" t="s">
        <v>890</v>
      </c>
      <c r="U9" s="14" t="s">
        <v>666</v>
      </c>
      <c r="V9" t="s">
        <v>890</v>
      </c>
      <c r="X9" s="14" t="s">
        <v>666</v>
      </c>
      <c r="Y9" t="s">
        <v>890</v>
      </c>
      <c r="AA9" s="14" t="s">
        <v>666</v>
      </c>
      <c r="AB9" t="s">
        <v>890</v>
      </c>
      <c r="AC9" t="str">
        <f t="shared" si="2"/>
        <v xml:space="preserve">INSERT INTO SC_SystemeProduits(RefDimension,NomSysteme,typePresta,ligne,Quantite,formule,cte1,DateModif) values (2,'ALIM_GRAV_BAC','MOA',2,null,'2*CTE1','GRAVBAC_COUDES30DN100',now());
</v>
      </c>
      <c r="AF9" t="str">
        <f t="shared" si="3"/>
        <v xml:space="preserve">INSERT INTO SC_SystemeProduits(RefDimension,NomSysteme,typePresta,ligne,Quantite,formule,cte1,DateModif) values (4,'ALIM_GRAV_BAC','MOA',2,null,'2*CTE1','GRAVBAC_COUDES30DN100',now());
</v>
      </c>
      <c r="AI9" t="str">
        <f t="shared" si="4"/>
        <v xml:space="preserve">INSERT INTO SC_SystemeProduits(RefDimension,NomSysteme,typePresta,ligne,Quantite,formule,cte1,DateModif) values (5,'ALIM_GRAV_BAC','MOA',2,null,'2*CTE1','GRAVBAC_COUDES30DN100',now());
</v>
      </c>
      <c r="AL9" t="str">
        <f t="shared" si="5"/>
        <v xml:space="preserve">INSERT INTO SC_SystemeProduits(RefDimension,NomSysteme,typePresta,ligne,Quantite,formule,cte1,DateModif) values (9,'ALIM_GRAV_BAC','MOA',2,null,'2*CTE1','GRAVBAC_COUDES30DN100',now());
</v>
      </c>
      <c r="AO9" t="str">
        <f t="shared" si="6"/>
        <v xml:space="preserve">INSERT INTO SC_SystemeProduits(RefDimension,NomSysteme,typePresta,ligne,Quantite,formule,cte1,DateModif) values (10,'ALIM_GRAV_BAC','MOA',2,null,'2*CTE1','GRAVBAC_COUDES30DN100',now());
</v>
      </c>
      <c r="AR9" t="str">
        <f t="shared" si="7"/>
        <v xml:space="preserve">INSERT INTO SC_SystemeProduits(RefDimension,NomSysteme,typePresta,ligne,Quantite,formule,cte1,DateModif) values (11,'ALIM_GRAV_BAC','MOA',2,null,'2*CTE1','GRAVBAC_COUDES30DN100',now());
</v>
      </c>
      <c r="AU9" t="str">
        <f t="shared" si="8"/>
        <v xml:space="preserve">INSERT INTO SC_SystemeProduits(RefDimension,NomSysteme,typePresta,ligne,Quantite,formule,cte1,DateModif) values (17,'ALIM_GRAV_BAC','MOA',2,null,'2*CTE1','GRAVBAC_COUDES30DN100',now());
</v>
      </c>
      <c r="AX9" t="str">
        <f t="shared" si="9"/>
        <v xml:space="preserve">INSERT INTO SC_SystemeProduits(RefDimension,NomSysteme,typePresta,ligne,Quantite,formule,cte1,DateModif) values (18,'ALIM_GRAV_BAC','MOA',2,null,'2*CTE1','GRAVBAC_COUDES30DN100',now());
</v>
      </c>
    </row>
    <row r="10" spans="1:52" ht="14.25" customHeight="1" x14ac:dyDescent="0.25">
      <c r="A10" s="12">
        <f>VLOOKUP($C10,[1]ATELIER!$A$2:$K$291,11,0)</f>
        <v>6</v>
      </c>
      <c r="B10" t="s">
        <v>298</v>
      </c>
      <c r="C10" s="22" t="s">
        <v>16</v>
      </c>
      <c r="D10" s="26" t="str">
        <f>IF($C10="","",VLOOKUP($C10,[2]ATELIER!$A$2:$E$109,3,0))</f>
        <v>pc</v>
      </c>
      <c r="F10" s="14" t="s">
        <v>689</v>
      </c>
      <c r="G10" s="14" t="s">
        <v>892</v>
      </c>
      <c r="I10" s="14" t="s">
        <v>689</v>
      </c>
      <c r="J10" s="14" t="s">
        <v>892</v>
      </c>
      <c r="L10" s="14" t="s">
        <v>689</v>
      </c>
      <c r="M10" s="14" t="s">
        <v>892</v>
      </c>
      <c r="O10" s="14" t="s">
        <v>689</v>
      </c>
      <c r="P10" s="14" t="s">
        <v>892</v>
      </c>
      <c r="R10" s="14" t="s">
        <v>689</v>
      </c>
      <c r="S10" s="14" t="s">
        <v>892</v>
      </c>
      <c r="U10" s="14" t="s">
        <v>689</v>
      </c>
      <c r="V10" s="14" t="s">
        <v>892</v>
      </c>
      <c r="X10" s="14" t="s">
        <v>689</v>
      </c>
      <c r="Y10" s="14" t="s">
        <v>892</v>
      </c>
      <c r="AA10" s="14" t="s">
        <v>689</v>
      </c>
      <c r="AB10" s="14" t="s">
        <v>892</v>
      </c>
      <c r="AC10" t="str">
        <f t="shared" si="2"/>
        <v xml:space="preserve">INSERT INTO SC_SystemeProduits(RefDimension,NomSysteme,typePresta,ligne,Quantite,formule,cte1,DateModif) values (2,'ALIM_GRAV_BAC','MOA',6,null,'1*CTE1','GRAVBAC_NBBACS',now());
</v>
      </c>
      <c r="AF10" t="str">
        <f t="shared" si="3"/>
        <v xml:space="preserve">INSERT INTO SC_SystemeProduits(RefDimension,NomSysteme,typePresta,ligne,Quantite,formule,cte1,DateModif) values (4,'ALIM_GRAV_BAC','MOA',6,null,'1*CTE1','GRAVBAC_NBBACS',now());
</v>
      </c>
      <c r="AI10" t="str">
        <f t="shared" si="4"/>
        <v xml:space="preserve">INSERT INTO SC_SystemeProduits(RefDimension,NomSysteme,typePresta,ligne,Quantite,formule,cte1,DateModif) values (5,'ALIM_GRAV_BAC','MOA',6,null,'1*CTE1','GRAVBAC_NBBACS',now());
</v>
      </c>
      <c r="AL10" t="str">
        <f t="shared" si="5"/>
        <v xml:space="preserve">INSERT INTO SC_SystemeProduits(RefDimension,NomSysteme,typePresta,ligne,Quantite,formule,cte1,DateModif) values (9,'ALIM_GRAV_BAC','MOA',6,null,'1*CTE1','GRAVBAC_NBBACS',now());
</v>
      </c>
      <c r="AO10" t="str">
        <f t="shared" si="6"/>
        <v xml:space="preserve">INSERT INTO SC_SystemeProduits(RefDimension,NomSysteme,typePresta,ligne,Quantite,formule,cte1,DateModif) values (10,'ALIM_GRAV_BAC','MOA',6,null,'1*CTE1','GRAVBAC_NBBACS',now());
</v>
      </c>
      <c r="AR10" t="str">
        <f t="shared" si="7"/>
        <v xml:space="preserve">INSERT INTO SC_SystemeProduits(RefDimension,NomSysteme,typePresta,ligne,Quantite,formule,cte1,DateModif) values (11,'ALIM_GRAV_BAC','MOA',6,null,'1*CTE1','GRAVBAC_NBBACS',now());
</v>
      </c>
      <c r="AU10" t="str">
        <f t="shared" si="8"/>
        <v xml:space="preserve">INSERT INTO SC_SystemeProduits(RefDimension,NomSysteme,typePresta,ligne,Quantite,formule,cte1,DateModif) values (17,'ALIM_GRAV_BAC','MOA',6,null,'1*CTE1','GRAVBAC_NBBACS',now());
</v>
      </c>
      <c r="AX10" t="str">
        <f t="shared" si="9"/>
        <v xml:space="preserve">INSERT INTO SC_SystemeProduits(RefDimension,NomSysteme,typePresta,ligne,Quantite,formule,cte1,DateModif) values (18,'ALIM_GRAV_BAC','MOA',6,null,'1*CTE1','GRAVBAC_NBBACS',now());
</v>
      </c>
    </row>
    <row r="11" spans="1:52" ht="14.25" customHeight="1" x14ac:dyDescent="0.25">
      <c r="A11" s="12">
        <f>VLOOKUP($C11,[1]ATELIER!$A$2:$K$291,11,0)</f>
        <v>28</v>
      </c>
      <c r="B11" t="s">
        <v>298</v>
      </c>
      <c r="C11" s="22" t="s">
        <v>58</v>
      </c>
      <c r="D11" s="26" t="str">
        <f>IF($C11="","",VLOOKUP($C11,[2]ATELIER!$A$2:$E$109,3,0))</f>
        <v>pc</v>
      </c>
      <c r="F11" s="14" t="s">
        <v>689</v>
      </c>
      <c r="G11" t="s">
        <v>890</v>
      </c>
      <c r="I11" s="14" t="s">
        <v>689</v>
      </c>
      <c r="J11" t="s">
        <v>890</v>
      </c>
      <c r="L11" s="14" t="s">
        <v>689</v>
      </c>
      <c r="M11" t="s">
        <v>890</v>
      </c>
      <c r="O11" s="14" t="s">
        <v>689</v>
      </c>
      <c r="P11" t="s">
        <v>890</v>
      </c>
      <c r="R11" s="14" t="s">
        <v>689</v>
      </c>
      <c r="S11" t="s">
        <v>890</v>
      </c>
      <c r="U11" s="14" t="s">
        <v>689</v>
      </c>
      <c r="V11" t="s">
        <v>890</v>
      </c>
      <c r="X11" s="14" t="s">
        <v>689</v>
      </c>
      <c r="Y11" t="s">
        <v>890</v>
      </c>
      <c r="AA11" s="14" t="s">
        <v>689</v>
      </c>
      <c r="AB11" t="s">
        <v>890</v>
      </c>
      <c r="AC11" t="str">
        <f t="shared" si="2"/>
        <v xml:space="preserve">INSERT INTO SC_SystemeProduits(RefDimension,NomSysteme,typePresta,ligne,Quantite,formule,cte1,DateModif) values (2,'ALIM_GRAV_BAC','MOA',28,null,'1*CTE1','GRAVBAC_COUDES30DN100',now());
</v>
      </c>
      <c r="AF11" t="str">
        <f t="shared" si="3"/>
        <v xml:space="preserve">INSERT INTO SC_SystemeProduits(RefDimension,NomSysteme,typePresta,ligne,Quantite,formule,cte1,DateModif) values (4,'ALIM_GRAV_BAC','MOA',28,null,'1*CTE1','GRAVBAC_COUDES30DN100',now());
</v>
      </c>
      <c r="AI11" t="str">
        <f t="shared" si="4"/>
        <v xml:space="preserve">INSERT INTO SC_SystemeProduits(RefDimension,NomSysteme,typePresta,ligne,Quantite,formule,cte1,DateModif) values (5,'ALIM_GRAV_BAC','MOA',28,null,'1*CTE1','GRAVBAC_COUDES30DN100',now());
</v>
      </c>
      <c r="AL11" t="str">
        <f t="shared" si="5"/>
        <v xml:space="preserve">INSERT INTO SC_SystemeProduits(RefDimension,NomSysteme,typePresta,ligne,Quantite,formule,cte1,DateModif) values (9,'ALIM_GRAV_BAC','MOA',28,null,'1*CTE1','GRAVBAC_COUDES30DN100',now());
</v>
      </c>
      <c r="AO11" t="str">
        <f t="shared" si="6"/>
        <v xml:space="preserve">INSERT INTO SC_SystemeProduits(RefDimension,NomSysteme,typePresta,ligne,Quantite,formule,cte1,DateModif) values (10,'ALIM_GRAV_BAC','MOA',28,null,'1*CTE1','GRAVBAC_COUDES30DN100',now());
</v>
      </c>
      <c r="AR11" t="str">
        <f t="shared" si="7"/>
        <v xml:space="preserve">INSERT INTO SC_SystemeProduits(RefDimension,NomSysteme,typePresta,ligne,Quantite,formule,cte1,DateModif) values (11,'ALIM_GRAV_BAC','MOA',28,null,'1*CTE1','GRAVBAC_COUDES30DN100',now());
</v>
      </c>
      <c r="AU11" t="str">
        <f t="shared" si="8"/>
        <v xml:space="preserve">INSERT INTO SC_SystemeProduits(RefDimension,NomSysteme,typePresta,ligne,Quantite,formule,cte1,DateModif) values (17,'ALIM_GRAV_BAC','MOA',28,null,'1*CTE1','GRAVBAC_COUDES30DN100',now());
</v>
      </c>
      <c r="AX11" t="str">
        <f t="shared" si="9"/>
        <v xml:space="preserve">INSERT INTO SC_SystemeProduits(RefDimension,NomSysteme,typePresta,ligne,Quantite,formule,cte1,DateModif) values (18,'ALIM_GRAV_BAC','MOA',28,null,'1*CTE1','GRAVBAC_COUDES30DN100',now());
</v>
      </c>
    </row>
    <row r="12" spans="1:52" ht="14.25" customHeight="1" x14ac:dyDescent="0.25">
      <c r="C12" s="35"/>
      <c r="D12" s="36"/>
      <c r="E12" s="20"/>
      <c r="F12" s="21"/>
      <c r="G12" s="21"/>
      <c r="H12" s="20"/>
      <c r="I12" s="21"/>
      <c r="J12" s="21"/>
      <c r="K12" s="20"/>
      <c r="L12" s="21"/>
      <c r="M12" s="21"/>
      <c r="N12" s="20"/>
      <c r="O12" s="21"/>
      <c r="P12" s="21"/>
      <c r="Q12" s="20"/>
      <c r="R12" s="21"/>
      <c r="S12" s="21"/>
      <c r="T12" s="20"/>
      <c r="U12" s="21"/>
      <c r="V12" s="21"/>
      <c r="W12" s="20"/>
      <c r="X12" s="21"/>
      <c r="Y12" s="21"/>
      <c r="Z12" s="20"/>
      <c r="AA12" s="21"/>
      <c r="AB12" s="21"/>
      <c r="AC12" t="str">
        <f t="shared" si="2"/>
        <v/>
      </c>
      <c r="AF12" t="str">
        <f t="shared" si="3"/>
        <v/>
      </c>
      <c r="AI12" t="str">
        <f t="shared" si="4"/>
        <v/>
      </c>
      <c r="AL12" t="str">
        <f t="shared" si="5"/>
        <v/>
      </c>
      <c r="AO12" t="str">
        <f t="shared" si="6"/>
        <v/>
      </c>
      <c r="AR12" t="str">
        <f t="shared" si="7"/>
        <v/>
      </c>
      <c r="AU12" t="str">
        <f t="shared" si="8"/>
        <v/>
      </c>
      <c r="AX12" t="str">
        <f t="shared" si="9"/>
        <v/>
      </c>
    </row>
    <row r="13" spans="1:52" ht="14.25" customHeight="1" x14ac:dyDescent="0.25">
      <c r="A13" s="12">
        <f>VLOOKUP($C13,[1]CHANTIER!$A$2:$K$291,11,0)</f>
        <v>10</v>
      </c>
      <c r="B13" t="s">
        <v>299</v>
      </c>
      <c r="C13" s="37" t="s">
        <v>89</v>
      </c>
      <c r="D13" s="26" t="str">
        <f>IF(C13="","",VLOOKUP($C13,[2]CHANTIER!$A$2:$C$83,3,0))</f>
        <v>pc</v>
      </c>
      <c r="E13" s="20">
        <f>IF(G2&lt;12,2,4)</f>
        <v>2</v>
      </c>
      <c r="F13" s="21" t="s">
        <v>689</v>
      </c>
      <c r="G13" s="21" t="s">
        <v>891</v>
      </c>
      <c r="H13" s="20">
        <f>IF(J2&lt;12,2,4)</f>
        <v>2</v>
      </c>
      <c r="I13" s="21" t="s">
        <v>689</v>
      </c>
      <c r="J13" s="21" t="s">
        <v>891</v>
      </c>
      <c r="K13" s="20">
        <f>IF(M2&lt;12,2,4)</f>
        <v>2</v>
      </c>
      <c r="L13" s="21" t="s">
        <v>689</v>
      </c>
      <c r="M13" s="21" t="s">
        <v>891</v>
      </c>
      <c r="N13" s="20">
        <f>IF(P2&lt;12,2,4)</f>
        <v>2</v>
      </c>
      <c r="O13" s="21" t="s">
        <v>689</v>
      </c>
      <c r="P13" s="21" t="s">
        <v>891</v>
      </c>
      <c r="Q13" s="20">
        <f>IF(S2&lt;12,2,4)</f>
        <v>2</v>
      </c>
      <c r="R13" s="21" t="s">
        <v>689</v>
      </c>
      <c r="S13" s="21" t="s">
        <v>891</v>
      </c>
      <c r="T13" s="20">
        <f>IF(V2&lt;12,2,4)</f>
        <v>2</v>
      </c>
      <c r="U13" s="21" t="s">
        <v>689</v>
      </c>
      <c r="V13" s="21" t="s">
        <v>891</v>
      </c>
      <c r="W13" s="20">
        <f>IF(Y2&lt;12,2,4)</f>
        <v>2</v>
      </c>
      <c r="X13" s="21" t="s">
        <v>689</v>
      </c>
      <c r="Y13" s="21" t="s">
        <v>891</v>
      </c>
      <c r="Z13" s="20">
        <f>IF(AB2&lt;12,2,4)</f>
        <v>2</v>
      </c>
      <c r="AA13" s="21" t="s">
        <v>689</v>
      </c>
      <c r="AB13" s="21" t="s">
        <v>891</v>
      </c>
      <c r="AC13" t="str">
        <f t="shared" si="2"/>
        <v xml:space="preserve">INSERT INTO SC_SystemeProduits(RefDimension,NomSysteme,typePresta,ligne,Quantite,formule,cte1,DateModif) values (2,'ALIM_GRAV_BAC','MOC',10,null,'1*CTE1','GRAVBAC_REPARTITEURS',now());
</v>
      </c>
      <c r="AF13" t="str">
        <f t="shared" si="3"/>
        <v xml:space="preserve">INSERT INTO SC_SystemeProduits(RefDimension,NomSysteme,typePresta,ligne,Quantite,formule,cte1,DateModif) values (4,'ALIM_GRAV_BAC','MOC',10,null,'1*CTE1','GRAVBAC_REPARTITEURS',now());
</v>
      </c>
      <c r="AI13" t="str">
        <f t="shared" si="4"/>
        <v xml:space="preserve">INSERT INTO SC_SystemeProduits(RefDimension,NomSysteme,typePresta,ligne,Quantite,formule,cte1,DateModif) values (5,'ALIM_GRAV_BAC','MOC',10,null,'1*CTE1','GRAVBAC_REPARTITEURS',now());
</v>
      </c>
      <c r="AL13" t="str">
        <f t="shared" si="5"/>
        <v xml:space="preserve">INSERT INTO SC_SystemeProduits(RefDimension,NomSysteme,typePresta,ligne,Quantite,formule,cte1,DateModif) values (9,'ALIM_GRAV_BAC','MOC',10,null,'1*CTE1','GRAVBAC_REPARTITEURS',now());
</v>
      </c>
      <c r="AO13" t="str">
        <f t="shared" si="6"/>
        <v xml:space="preserve">INSERT INTO SC_SystemeProduits(RefDimension,NomSysteme,typePresta,ligne,Quantite,formule,cte1,DateModif) values (10,'ALIM_GRAV_BAC','MOC',10,null,'1*CTE1','GRAVBAC_REPARTITEURS',now());
</v>
      </c>
      <c r="AR13" t="str">
        <f t="shared" si="7"/>
        <v xml:space="preserve">INSERT INTO SC_SystemeProduits(RefDimension,NomSysteme,typePresta,ligne,Quantite,formule,cte1,DateModif) values (11,'ALIM_GRAV_BAC','MOC',10,null,'1*CTE1','GRAVBAC_REPARTITEURS',now());
</v>
      </c>
      <c r="AU13" t="str">
        <f t="shared" si="8"/>
        <v xml:space="preserve">INSERT INTO SC_SystemeProduits(RefDimension,NomSysteme,typePresta,ligne,Quantite,formule,cte1,DateModif) values (17,'ALIM_GRAV_BAC','MOC',10,null,'1*CTE1','GRAVBAC_REPARTITEURS',now());
</v>
      </c>
      <c r="AX13" t="str">
        <f t="shared" si="9"/>
        <v xml:space="preserve">INSERT INTO SC_SystemeProduits(RefDimension,NomSysteme,typePresta,ligne,Quantite,formule,cte1,DateModif) values (18,'ALIM_GRAV_BAC','MOC',10,null,'1*CTE1','GRAVBAC_REPARTITEURS',now());
</v>
      </c>
    </row>
    <row r="14" spans="1:52" x14ac:dyDescent="0.25">
      <c r="AC14" t="str">
        <f t="shared" si="2"/>
        <v/>
      </c>
      <c r="AF14" t="str">
        <f t="shared" si="3"/>
        <v/>
      </c>
      <c r="AI14" t="str">
        <f t="shared" si="4"/>
        <v/>
      </c>
      <c r="AL14" t="str">
        <f t="shared" si="5"/>
        <v/>
      </c>
      <c r="AO14" t="str">
        <f t="shared" si="6"/>
        <v/>
      </c>
      <c r="AR14" t="str">
        <f t="shared" si="7"/>
        <v/>
      </c>
      <c r="AU14" t="str">
        <f t="shared" si="8"/>
        <v/>
      </c>
      <c r="AX14" t="str">
        <f t="shared" si="9"/>
        <v/>
      </c>
    </row>
    <row r="15" spans="1:52" x14ac:dyDescent="0.25">
      <c r="A15" s="12">
        <f>VLOOKUP($C15,[1]MINIPELLE!$A$2:$K$291,11,0)</f>
        <v>19</v>
      </c>
      <c r="B15" t="s">
        <v>300</v>
      </c>
      <c r="C15" s="37" t="s">
        <v>120</v>
      </c>
      <c r="F15" s="21" t="s">
        <v>689</v>
      </c>
      <c r="G15" s="14" t="s">
        <v>889</v>
      </c>
      <c r="I15" s="21" t="s">
        <v>689</v>
      </c>
      <c r="J15" s="14" t="s">
        <v>889</v>
      </c>
      <c r="L15" s="21" t="s">
        <v>689</v>
      </c>
      <c r="M15" s="14" t="s">
        <v>889</v>
      </c>
      <c r="O15" s="21" t="s">
        <v>689</v>
      </c>
      <c r="P15" s="14" t="s">
        <v>889</v>
      </c>
      <c r="R15" s="21" t="s">
        <v>689</v>
      </c>
      <c r="S15" s="14" t="s">
        <v>889</v>
      </c>
      <c r="U15" s="21" t="s">
        <v>689</v>
      </c>
      <c r="V15" s="14" t="s">
        <v>889</v>
      </c>
      <c r="X15" s="21" t="s">
        <v>689</v>
      </c>
      <c r="Y15" s="14" t="s">
        <v>889</v>
      </c>
      <c r="AA15" s="21" t="s">
        <v>689</v>
      </c>
      <c r="AB15" s="14" t="s">
        <v>889</v>
      </c>
      <c r="AC15" t="str">
        <f t="shared" si="2"/>
        <v xml:space="preserve">INSERT INTO SC_SystemeProduits(RefDimension,NomSysteme,typePresta,ligne,Quantite,formule,cte1,DateModif) values (2,'ALIM_GRAV_BAC','MP',19,null,'1*CTE1','GRAVBAC_PVCDN100',now());
</v>
      </c>
      <c r="AF15" t="str">
        <f t="shared" si="3"/>
        <v xml:space="preserve">INSERT INTO SC_SystemeProduits(RefDimension,NomSysteme,typePresta,ligne,Quantite,formule,cte1,DateModif) values (4,'ALIM_GRAV_BAC','MP',19,null,'1*CTE1','GRAVBAC_PVCDN100',now());
</v>
      </c>
      <c r="AI15" t="str">
        <f t="shared" si="4"/>
        <v xml:space="preserve">INSERT INTO SC_SystemeProduits(RefDimension,NomSysteme,typePresta,ligne,Quantite,formule,cte1,DateModif) values (5,'ALIM_GRAV_BAC','MP',19,null,'1*CTE1','GRAVBAC_PVCDN100',now());
</v>
      </c>
      <c r="AL15" t="str">
        <f t="shared" si="5"/>
        <v xml:space="preserve">INSERT INTO SC_SystemeProduits(RefDimension,NomSysteme,typePresta,ligne,Quantite,formule,cte1,DateModif) values (9,'ALIM_GRAV_BAC','MP',19,null,'1*CTE1','GRAVBAC_PVCDN100',now());
</v>
      </c>
      <c r="AO15" t="str">
        <f t="shared" si="6"/>
        <v xml:space="preserve">INSERT INTO SC_SystemeProduits(RefDimension,NomSysteme,typePresta,ligne,Quantite,formule,cte1,DateModif) values (10,'ALIM_GRAV_BAC','MP',19,null,'1*CTE1','GRAVBAC_PVCDN100',now());
</v>
      </c>
      <c r="AR15" t="str">
        <f t="shared" si="7"/>
        <v xml:space="preserve">INSERT INTO SC_SystemeProduits(RefDimension,NomSysteme,typePresta,ligne,Quantite,formule,cte1,DateModif) values (11,'ALIM_GRAV_BAC','MP',19,null,'1*CTE1','GRAVBAC_PVCDN100',now());
</v>
      </c>
      <c r="AU15" t="str">
        <f t="shared" si="8"/>
        <v xml:space="preserve">INSERT INTO SC_SystemeProduits(RefDimension,NomSysteme,typePresta,ligne,Quantite,formule,cte1,DateModif) values (17,'ALIM_GRAV_BAC','MP',19,null,'1*CTE1','GRAVBAC_PVCDN100',now());
</v>
      </c>
      <c r="AX15" t="str">
        <f t="shared" si="9"/>
        <v xml:space="preserve">INSERT INTO SC_SystemeProduits(RefDimension,NomSysteme,typePresta,ligne,Quantite,formule,cte1,DateModif) values (18,'ALIM_GRAV_BAC','MP',19,null,'1*CTE1','GRAVBAC_PVCDN100',now());
</v>
      </c>
    </row>
    <row r="39" spans="5:28" x14ac:dyDescent="0.25">
      <c r="E39" s="20"/>
      <c r="F39" s="21"/>
      <c r="G39" s="21"/>
      <c r="H39" s="20"/>
      <c r="I39" s="21"/>
      <c r="J39" s="21"/>
      <c r="K39" s="20"/>
      <c r="L39" s="21"/>
      <c r="M39" s="21"/>
      <c r="N39" s="20"/>
      <c r="O39" s="21"/>
      <c r="P39" s="21"/>
      <c r="Q39" s="20"/>
      <c r="R39" s="21"/>
      <c r="S39" s="21"/>
      <c r="T39" s="20"/>
      <c r="U39" s="21"/>
      <c r="V39" s="21"/>
      <c r="W39" s="20"/>
      <c r="X39" s="21"/>
      <c r="Y39" s="21"/>
      <c r="Z39" s="20"/>
      <c r="AA39" s="21"/>
      <c r="AB39" s="21"/>
    </row>
  </sheetData>
  <dataValidations count="5">
    <dataValidation type="list" allowBlank="1" showInputMessage="1" showErrorMessage="1" promptTitle="Main d'oeuvre ATELIER" prompt="choisir la prestation" sqref="C9:C11">
      <formula1>INDIRECT(B9)</formula1>
    </dataValidation>
    <dataValidation type="list" allowBlank="1" showInputMessage="1" showErrorMessage="1" promptTitle="MATIERES" prompt="choisir le produit" sqref="C4:C5">
      <formula1>INDIRECT(B4)</formula1>
    </dataValidation>
    <dataValidation type="list" allowBlank="1" showInputMessage="1" promptTitle="Main d'oeuvre CHANTIER" prompt="choisir la prestation" sqref="C13">
      <formula1>INDIRECT(B13)</formula1>
    </dataValidation>
    <dataValidation type="list" allowBlank="1" showInputMessage="1" showErrorMessage="1" promptTitle="MATIERES" prompt="choisir le produit" sqref="C6:C7">
      <formula1>INDIRECT(B7)</formula1>
    </dataValidation>
    <dataValidation type="list" allowBlank="1" showInputMessage="1" promptTitle="MINIPELLE" prompt="choisir la prestation" sqref="C15">
      <formula1>INDIRECT(B15)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workbookViewId="0">
      <selection activeCell="BG4" sqref="BG4:DH52"/>
    </sheetView>
  </sheetViews>
  <sheetFormatPr baseColWidth="10" defaultRowHeight="15" x14ac:dyDescent="0.25"/>
  <cols>
    <col min="2" max="2" width="11.42578125" customWidth="1"/>
    <col min="3" max="3" width="32" customWidth="1"/>
    <col min="5" max="5" width="10.5703125" customWidth="1"/>
    <col min="6" max="7" width="5.7109375" style="14" customWidth="1"/>
    <col min="8" max="8" width="5.7109375" customWidth="1"/>
    <col min="9" max="10" width="5.7109375" style="14" customWidth="1"/>
    <col min="11" max="11" width="5.7109375" customWidth="1"/>
    <col min="12" max="13" width="5.7109375" style="14" customWidth="1"/>
    <col min="14" max="14" width="5.7109375" customWidth="1"/>
    <col min="15" max="16" width="5.7109375" style="14" customWidth="1"/>
    <col min="17" max="17" width="5.7109375" customWidth="1"/>
    <col min="18" max="19" width="5.710937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2" width="5.85546875" customWidth="1"/>
  </cols>
  <sheetData>
    <row r="1" spans="1:52" x14ac:dyDescent="0.25">
      <c r="A1" t="s">
        <v>914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 t="s">
        <v>287</v>
      </c>
      <c r="T2" t="s">
        <v>288</v>
      </c>
      <c r="W2" t="s">
        <v>293</v>
      </c>
      <c r="Z2" t="s">
        <v>294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287</v>
      </c>
      <c r="AP2" s="14"/>
      <c r="AQ2" s="14"/>
      <c r="AR2" t="s">
        <v>288</v>
      </c>
      <c r="AS2" s="14"/>
      <c r="AT2" s="14"/>
      <c r="AU2" t="s">
        <v>293</v>
      </c>
      <c r="AV2" s="14"/>
      <c r="AW2" s="14"/>
      <c r="AX2" t="s">
        <v>294</v>
      </c>
      <c r="AY2" s="14"/>
      <c r="AZ2" s="14"/>
    </row>
    <row r="3" spans="1:5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D3" s="14"/>
      <c r="AE3" s="14"/>
      <c r="AF3" t="s">
        <v>246</v>
      </c>
      <c r="AG3" s="14"/>
      <c r="AH3" s="14"/>
      <c r="AI3" t="s">
        <v>246</v>
      </c>
      <c r="AJ3" s="14"/>
      <c r="AK3" s="14"/>
      <c r="AL3" t="s">
        <v>246</v>
      </c>
      <c r="AM3" s="14"/>
      <c r="AN3" s="14"/>
      <c r="AO3" t="s">
        <v>246</v>
      </c>
      <c r="AP3" s="14"/>
      <c r="AQ3" s="14"/>
      <c r="AR3" t="s">
        <v>246</v>
      </c>
      <c r="AS3" s="14"/>
      <c r="AT3" s="14"/>
      <c r="AU3" t="s">
        <v>246</v>
      </c>
      <c r="AV3" s="14"/>
      <c r="AW3" s="14"/>
      <c r="AX3" t="s">
        <v>246</v>
      </c>
      <c r="AY3" s="14"/>
      <c r="AZ3" s="14"/>
    </row>
    <row r="4" spans="1:52" ht="14.25" customHeight="1" x14ac:dyDescent="0.25">
      <c r="A4" s="12">
        <f>VLOOKUP($C4,[1]MATIERES!$A$2:$K$379,11,0)</f>
        <v>324</v>
      </c>
      <c r="B4" t="s">
        <v>295</v>
      </c>
      <c r="C4" s="22" t="s">
        <v>548</v>
      </c>
      <c r="D4" s="26" t="str">
        <f>IF($C4="","",VLOOKUP($C4,[2]MATIERES!$A$2:$F$413,5,0))</f>
        <v>pc</v>
      </c>
      <c r="E4">
        <f>'[2]Outils de calculs'!E57/2</f>
        <v>1</v>
      </c>
      <c r="F4" s="14" t="s">
        <v>697</v>
      </c>
      <c r="G4" s="14" t="s">
        <v>881</v>
      </c>
      <c r="H4">
        <f>'[2]Outils de calculs'!G57/2</f>
        <v>1</v>
      </c>
      <c r="I4" s="14" t="s">
        <v>697</v>
      </c>
      <c r="J4" s="14" t="s">
        <v>881</v>
      </c>
      <c r="K4">
        <f>'[2]Outils de calculs'!I57/2</f>
        <v>1</v>
      </c>
      <c r="L4" s="14" t="s">
        <v>697</v>
      </c>
      <c r="M4" s="14" t="s">
        <v>881</v>
      </c>
      <c r="N4">
        <f>'[2]Outils de calculs'!K57/2</f>
        <v>2</v>
      </c>
      <c r="O4" s="14" t="s">
        <v>697</v>
      </c>
      <c r="P4" s="14" t="s">
        <v>881</v>
      </c>
      <c r="Q4">
        <f>'[2]Outils de calculs'!M57/2</f>
        <v>2</v>
      </c>
      <c r="R4" s="14" t="s">
        <v>697</v>
      </c>
      <c r="S4" s="14" t="s">
        <v>881</v>
      </c>
      <c r="U4" s="14" t="s">
        <v>697</v>
      </c>
      <c r="V4" s="14" t="s">
        <v>881</v>
      </c>
      <c r="W4">
        <f>'[2]Outils de calculs'!O57/2</f>
        <v>4</v>
      </c>
      <c r="X4" s="14" t="s">
        <v>697</v>
      </c>
      <c r="Y4" s="14" t="s">
        <v>881</v>
      </c>
      <c r="Z4">
        <f>'[2]Outils de calculs'!R57/2</f>
        <v>0</v>
      </c>
      <c r="AA4" s="14" t="s">
        <v>697</v>
      </c>
      <c r="AB4" s="14" t="s">
        <v>881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(2,'ALIM_REL_DN50_BAC','MATIERE',324,null,'0.5*CTE1','RELBAC_REPARTITEURS',now());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(4,'ALIM_REL_DN50_BAC','MATIERE',324,null,'0.5*CTE1','RELBAC_REPARTITEURS',now());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(5,'ALIM_REL_DN50_BAC','MATIERE',324,null,'0.5*CTE1','RELBAC_REPARTITEURS',now());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(9,'ALIM_REL_DN50_BAC','MATIERE',324,null,'0.5*CTE1','RELBAC_REPARTITEURS',now());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(10,'ALIM_REL_DN50_BAC','MATIERE',324,null,'0.5*CTE1','RELBAC_REPARTITEURS',now());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(11,'ALIM_REL_DN50_BAC','MATIERE',324,null,'0.5*CTE1','RELBAC_REPARTITEURS',now());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(17,'ALIM_REL_DN50_BAC','MATIERE',324,null,'0.5*CTE1','RELBAC_REPARTITEURS',now());
</v>
      </c>
      <c r="AX4" t="str">
        <f t="shared" ref="AF4:AX1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(18,'ALIM_REL_DN50_BAC','MATIERE',324,null,'0.5*CTE1','RELBAC_REPARTITEURS',now());
</v>
      </c>
    </row>
    <row r="5" spans="1:52" ht="14.25" customHeight="1" x14ac:dyDescent="0.25">
      <c r="A5" s="12">
        <f>VLOOKUP($C5,[1]MATIERES!$A$2:$K$379,11,0)</f>
        <v>138</v>
      </c>
      <c r="B5" t="s">
        <v>295</v>
      </c>
      <c r="C5" s="22" t="s">
        <v>405</v>
      </c>
      <c r="D5" s="26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1"/>
        <v/>
      </c>
      <c r="AI5" t="str">
        <f t="shared" si="1"/>
        <v/>
      </c>
      <c r="AL5" t="str">
        <f t="shared" si="1"/>
        <v xml:space="preserve">INSERT INTO SC_SystemeProduits(RefDimension,NomSysteme,typePresta,ligne,Quantite,formule,cte1,DateModif) values (9,'ALIM_REL_DN50_BAC','MATIERE',138,2,null,null,now());
</v>
      </c>
      <c r="AO5" t="str">
        <f t="shared" si="1"/>
        <v xml:space="preserve">INSERT INTO SC_SystemeProduits(RefDimension,NomSysteme,typePresta,ligne,Quantite,formule,cte1,DateModif) values (10,'ALIM_REL_DN50_BAC','MATIERE',138,2,null,null,now());
</v>
      </c>
      <c r="AR5" t="str">
        <f t="shared" si="1"/>
        <v xml:space="preserve">INSERT INTO SC_SystemeProduits(RefDimension,NomSysteme,typePresta,ligne,Quantite,formule,cte1,DateModif) values (11,'ALIM_REL_DN50_BAC','MATIERE',138,2,null,null,now());
</v>
      </c>
      <c r="AU5" t="str">
        <f t="shared" si="1"/>
        <v xml:space="preserve">INSERT INTO SC_SystemeProduits(RefDimension,NomSysteme,typePresta,ligne,Quantite,formule,cte1,DateModif) values (17,'ALIM_REL_DN50_BAC','MATIERE',138,4,null,null,now());
</v>
      </c>
      <c r="AX5" t="str">
        <f t="shared" si="1"/>
        <v xml:space="preserve">INSERT INTO SC_SystemeProduits(RefDimension,NomSysteme,typePresta,ligne,Quantite,formule,cte1,DateModif) values (18,'ALIM_REL_DN50_BAC','MATIERE',138,4,null,null,now());
</v>
      </c>
    </row>
    <row r="6" spans="1:52" ht="14.25" customHeight="1" x14ac:dyDescent="0.25">
      <c r="A6" s="12">
        <f>VLOOKUP($C6,[1]MATIERES!$A$2:$K$379,11,0)</f>
        <v>132</v>
      </c>
      <c r="B6" t="s">
        <v>295</v>
      </c>
      <c r="C6" s="22" t="s">
        <v>332</v>
      </c>
      <c r="D6" s="26" t="str">
        <f>IF($C6="","",VLOOKUP($C6,[2]MATIERES!$A$2:$F$227,5,0))</f>
        <v>pc</v>
      </c>
      <c r="E6">
        <f>'[2]Outils de calculs'!E55</f>
        <v>3</v>
      </c>
      <c r="F6" s="14" t="s">
        <v>689</v>
      </c>
      <c r="G6" s="14" t="s">
        <v>879</v>
      </c>
      <c r="H6">
        <f>'[2]Outils de calculs'!G55</f>
        <v>4.5</v>
      </c>
      <c r="I6" s="14" t="s">
        <v>689</v>
      </c>
      <c r="J6" s="14" t="s">
        <v>879</v>
      </c>
      <c r="K6">
        <f>'[2]Outils de calculs'!I55</f>
        <v>4.5</v>
      </c>
      <c r="L6" s="14" t="s">
        <v>689</v>
      </c>
      <c r="M6" s="14" t="s">
        <v>879</v>
      </c>
      <c r="N6">
        <f>'[2]Outils de calculs'!K55</f>
        <v>10.5</v>
      </c>
      <c r="O6" s="14" t="s">
        <v>689</v>
      </c>
      <c r="P6" s="14" t="s">
        <v>879</v>
      </c>
      <c r="Q6">
        <f>'[2]Outils de calculs'!M55</f>
        <v>10.5</v>
      </c>
      <c r="R6" s="14" t="s">
        <v>689</v>
      </c>
      <c r="S6" s="14" t="s">
        <v>879</v>
      </c>
      <c r="U6" s="14" t="s">
        <v>689</v>
      </c>
      <c r="V6" s="14" t="s">
        <v>879</v>
      </c>
      <c r="W6">
        <f>'[2]Outils de calculs'!O55</f>
        <v>26</v>
      </c>
      <c r="X6" s="14" t="s">
        <v>689</v>
      </c>
      <c r="Y6" s="14" t="s">
        <v>879</v>
      </c>
      <c r="Z6" t="e">
        <f>'[2]Outils de calculs'!R55</f>
        <v>#REF!</v>
      </c>
      <c r="AA6" s="14" t="s">
        <v>689</v>
      </c>
      <c r="AB6" s="14" t="s">
        <v>879</v>
      </c>
      <c r="AC6" t="str">
        <f t="shared" si="2"/>
        <v xml:space="preserve">INSERT INTO SC_SystemeProduits(RefDimension,NomSysteme,typePresta,ligne,Quantite,formule,cte1,DateModif) values (2,'ALIM_REL_DN50_BAC','MATIERE',132,null,'1*CTE1','RELBAC_PVCDN50',now());
</v>
      </c>
      <c r="AF6" t="str">
        <f t="shared" si="1"/>
        <v xml:space="preserve">INSERT INTO SC_SystemeProduits(RefDimension,NomSysteme,typePresta,ligne,Quantite,formule,cte1,DateModif) values (4,'ALIM_REL_DN50_BAC','MATIERE',132,null,'1*CTE1','RELBAC_PVCDN50',now());
</v>
      </c>
      <c r="AI6" t="str">
        <f t="shared" si="1"/>
        <v xml:space="preserve">INSERT INTO SC_SystemeProduits(RefDimension,NomSysteme,typePresta,ligne,Quantite,formule,cte1,DateModif) values (5,'ALIM_REL_DN50_BAC','MATIERE',132,null,'1*CTE1','RELBAC_PVCDN50',now());
</v>
      </c>
      <c r="AL6" t="str">
        <f t="shared" si="1"/>
        <v xml:space="preserve">INSERT INTO SC_SystemeProduits(RefDimension,NomSysteme,typePresta,ligne,Quantite,formule,cte1,DateModif) values (9,'ALIM_REL_DN50_BAC','MATIERE',132,null,'1*CTE1','RELBAC_PVCDN50',now());
</v>
      </c>
      <c r="AO6" t="str">
        <f t="shared" si="1"/>
        <v xml:space="preserve">INSERT INTO SC_SystemeProduits(RefDimension,NomSysteme,typePresta,ligne,Quantite,formule,cte1,DateModif) values (10,'ALIM_REL_DN50_BAC','MATIERE',132,null,'1*CTE1','RELBAC_PVCDN50',now());
</v>
      </c>
      <c r="AR6" t="str">
        <f t="shared" si="1"/>
        <v xml:space="preserve">INSERT INTO SC_SystemeProduits(RefDimension,NomSysteme,typePresta,ligne,Quantite,formule,cte1,DateModif) values (11,'ALIM_REL_DN50_BAC','MATIERE',132,null,'1*CTE1','RELBAC_PVCDN50',now());
</v>
      </c>
      <c r="AU6" t="str">
        <f t="shared" si="1"/>
        <v xml:space="preserve">INSERT INTO SC_SystemeProduits(RefDimension,NomSysteme,typePresta,ligne,Quantite,formule,cte1,DateModif) values (17,'ALIM_REL_DN50_BAC','MATIERE',132,null,'1*CTE1','RELBAC_PVCDN50',now());
</v>
      </c>
      <c r="AX6" t="e">
        <f t="shared" si="1"/>
        <v>#REF!</v>
      </c>
    </row>
    <row r="7" spans="1:52" ht="14.25" customHeight="1" x14ac:dyDescent="0.25">
      <c r="A7" s="12">
        <f>VLOOKUP($C7,[1]MATIERES!$A$2:$K$379,11,0)</f>
        <v>136</v>
      </c>
      <c r="B7" t="s">
        <v>295</v>
      </c>
      <c r="C7" s="22" t="s">
        <v>403</v>
      </c>
      <c r="D7" s="26" t="str">
        <f>IF($C7="","",VLOOKUP($C7,[2]MATIERES!$A$2:$F$341,5,0))</f>
        <v>pc</v>
      </c>
      <c r="E7">
        <f>'[2]Outils de calculs'!E56</f>
        <v>2</v>
      </c>
      <c r="F7" s="14" t="s">
        <v>689</v>
      </c>
      <c r="G7" s="14" t="s">
        <v>880</v>
      </c>
      <c r="H7">
        <f>'[2]Outils de calculs'!G56</f>
        <v>2</v>
      </c>
      <c r="I7" s="14" t="s">
        <v>689</v>
      </c>
      <c r="J7" s="14" t="s">
        <v>880</v>
      </c>
      <c r="K7">
        <f>'[2]Outils de calculs'!I56</f>
        <v>2</v>
      </c>
      <c r="L7" s="14" t="s">
        <v>689</v>
      </c>
      <c r="M7" s="14" t="s">
        <v>880</v>
      </c>
      <c r="N7">
        <f>'[2]Outils de calculs'!K56</f>
        <v>2</v>
      </c>
      <c r="O7" s="14" t="s">
        <v>689</v>
      </c>
      <c r="P7" s="14" t="s">
        <v>880</v>
      </c>
      <c r="Q7">
        <f>'[2]Outils de calculs'!M56</f>
        <v>2</v>
      </c>
      <c r="R7" s="14" t="s">
        <v>689</v>
      </c>
      <c r="S7" s="14" t="s">
        <v>880</v>
      </c>
      <c r="U7" s="14" t="s">
        <v>689</v>
      </c>
      <c r="V7" s="14" t="s">
        <v>880</v>
      </c>
      <c r="W7">
        <f>'[2]Outils de calculs'!O56</f>
        <v>2</v>
      </c>
      <c r="X7" s="14" t="s">
        <v>689</v>
      </c>
      <c r="Y7" s="14" t="s">
        <v>880</v>
      </c>
      <c r="Z7" t="e">
        <f>'[2]Outils de calculs'!R56</f>
        <v>#REF!</v>
      </c>
      <c r="AA7" s="14" t="s">
        <v>689</v>
      </c>
      <c r="AB7" s="14" t="s">
        <v>880</v>
      </c>
      <c r="AC7" t="str">
        <f t="shared" si="2"/>
        <v xml:space="preserve">INSERT INTO SC_SystemeProduits(RefDimension,NomSysteme,typePresta,ligne,Quantite,formule,cte1,DateModif) values (2,'ALIM_REL_DN50_BAC','MATIERE',136,null,'1*CTE1','RELBAC_COUDES90DN50',now());
</v>
      </c>
      <c r="AF7" t="str">
        <f t="shared" si="1"/>
        <v xml:space="preserve">INSERT INTO SC_SystemeProduits(RefDimension,NomSysteme,typePresta,ligne,Quantite,formule,cte1,DateModif) values (4,'ALIM_REL_DN50_BAC','MATIERE',136,null,'1*CTE1','RELBAC_COUDES90DN50',now());
</v>
      </c>
      <c r="AI7" t="str">
        <f t="shared" si="1"/>
        <v xml:space="preserve">INSERT INTO SC_SystemeProduits(RefDimension,NomSysteme,typePresta,ligne,Quantite,formule,cte1,DateModif) values (5,'ALIM_REL_DN50_BAC','MATIERE',136,null,'1*CTE1','RELBAC_COUDES90DN50',now());
</v>
      </c>
      <c r="AL7" t="str">
        <f t="shared" si="1"/>
        <v xml:space="preserve">INSERT INTO SC_SystemeProduits(RefDimension,NomSysteme,typePresta,ligne,Quantite,formule,cte1,DateModif) values (9,'ALIM_REL_DN50_BAC','MATIERE',136,null,'1*CTE1','RELBAC_COUDES90DN50',now());
</v>
      </c>
      <c r="AO7" t="str">
        <f t="shared" si="1"/>
        <v xml:space="preserve">INSERT INTO SC_SystemeProduits(RefDimension,NomSysteme,typePresta,ligne,Quantite,formule,cte1,DateModif) values (10,'ALIM_REL_DN50_BAC','MATIERE',136,null,'1*CTE1','RELBAC_COUDES90DN50',now());
</v>
      </c>
      <c r="AR7" t="str">
        <f t="shared" si="1"/>
        <v xml:space="preserve">INSERT INTO SC_SystemeProduits(RefDimension,NomSysteme,typePresta,ligne,Quantite,formule,cte1,DateModif) values (11,'ALIM_REL_DN50_BAC','MATIERE',136,null,'1*CTE1','RELBAC_COUDES90DN50',now());
</v>
      </c>
      <c r="AU7" t="str">
        <f t="shared" si="1"/>
        <v xml:space="preserve">INSERT INTO SC_SystemeProduits(RefDimension,NomSysteme,typePresta,ligne,Quantite,formule,cte1,DateModif) values (17,'ALIM_REL_DN50_BAC','MATIERE',136,null,'1*CTE1','RELBAC_COUDES90DN50',now());
</v>
      </c>
      <c r="AX7" t="e">
        <f t="shared" si="1"/>
        <v>#REF!</v>
      </c>
    </row>
    <row r="8" spans="1:52" ht="14.25" customHeight="1" x14ac:dyDescent="0.25">
      <c r="A8" s="12">
        <f>VLOOKUP($C8,[1]MATIERES!$A$2:$K$379,11,0)</f>
        <v>34</v>
      </c>
      <c r="B8" t="s">
        <v>295</v>
      </c>
      <c r="C8" s="22" t="s">
        <v>369</v>
      </c>
      <c r="D8" s="26" t="str">
        <f>IF($C8="","",VLOOKUP($C8,[2]MATIERES!$A$2:$F$341,5,0))</f>
        <v>pc</v>
      </c>
      <c r="E8">
        <f>IF([2]Simulation!L13="DN50",E7,0)</f>
        <v>2</v>
      </c>
      <c r="F8" s="14" t="s">
        <v>689</v>
      </c>
      <c r="G8" s="14" t="s">
        <v>880</v>
      </c>
      <c r="H8">
        <f>IF([2]Simulation!P13="DN50",H7,0)</f>
        <v>0</v>
      </c>
      <c r="I8" s="14" t="s">
        <v>893</v>
      </c>
      <c r="J8" s="14" t="s">
        <v>880</v>
      </c>
      <c r="K8">
        <f>IF([2]Simulation!R13="DN50",K7,0)</f>
        <v>0</v>
      </c>
      <c r="L8" s="14" t="s">
        <v>893</v>
      </c>
      <c r="M8" s="14" t="s">
        <v>880</v>
      </c>
      <c r="N8">
        <f>IF([2]Simulation!Z13="DN50",N7,0)</f>
        <v>0</v>
      </c>
      <c r="O8" s="14" t="s">
        <v>893</v>
      </c>
      <c r="P8" s="14" t="s">
        <v>880</v>
      </c>
      <c r="Q8">
        <f>IF([2]Simulation!AB13="DN50",Q7,0)</f>
        <v>0</v>
      </c>
      <c r="R8" s="14" t="s">
        <v>893</v>
      </c>
      <c r="S8" s="14" t="s">
        <v>880</v>
      </c>
      <c r="U8" s="14" t="s">
        <v>893</v>
      </c>
      <c r="V8" s="14" t="s">
        <v>880</v>
      </c>
      <c r="W8">
        <f>IF([2]Simulation!AP13="DN50",W7,0)</f>
        <v>0</v>
      </c>
      <c r="X8" s="14" t="s">
        <v>893</v>
      </c>
      <c r="Y8" s="14" t="s">
        <v>880</v>
      </c>
      <c r="Z8">
        <f>IF([2]Simulation!AS13="DN50",Z7,0)</f>
        <v>0</v>
      </c>
      <c r="AA8" s="14" t="s">
        <v>893</v>
      </c>
      <c r="AB8" s="14" t="s">
        <v>880</v>
      </c>
      <c r="AC8" t="str">
        <f t="shared" si="2"/>
        <v xml:space="preserve">INSERT INTO SC_SystemeProduits(RefDimension,NomSysteme,typePresta,ligne,Quantite,formule,cte1,DateModif) values (2,'ALIM_REL_DN50_BAC','MATIERE',34,null,'1*CTE1','RELBAC_COUDES90DN50',now());
</v>
      </c>
      <c r="AF8" t="str">
        <f t="shared" si="1"/>
        <v xml:space="preserve">INSERT INTO SC_SystemeProduits(RefDimension,NomSysteme,typePresta,ligne,Quantite,formule,cte1,DateModif) values (4,'ALIM_REL_DN50_BAC','MATIERE',34,null,'1*CTE1*DN50','RELBAC_COUDES90DN50',now());
</v>
      </c>
      <c r="AI8" t="str">
        <f t="shared" si="1"/>
        <v xml:space="preserve">INSERT INTO SC_SystemeProduits(RefDimension,NomSysteme,typePresta,ligne,Quantite,formule,cte1,DateModif) values (5,'ALIM_REL_DN50_BAC','MATIERE',34,null,'1*CTE1*DN50','RELBAC_COUDES90DN50',now());
</v>
      </c>
      <c r="AL8" t="str">
        <f t="shared" si="1"/>
        <v xml:space="preserve">INSERT INTO SC_SystemeProduits(RefDimension,NomSysteme,typePresta,ligne,Quantite,formule,cte1,DateModif) values (9,'ALIM_REL_DN50_BAC','MATIERE',34,null,'1*CTE1*DN50','RELBAC_COUDES90DN50',now());
</v>
      </c>
      <c r="AO8" t="str">
        <f t="shared" si="1"/>
        <v xml:space="preserve">INSERT INTO SC_SystemeProduits(RefDimension,NomSysteme,typePresta,ligne,Quantite,formule,cte1,DateModif) values (10,'ALIM_REL_DN50_BAC','MATIERE',34,null,'1*CTE1*DN50','RELBAC_COUDES90DN50',now());
</v>
      </c>
      <c r="AR8" t="str">
        <f t="shared" si="1"/>
        <v xml:space="preserve">INSERT INTO SC_SystemeProduits(RefDimension,NomSysteme,typePresta,ligne,Quantite,formule,cte1,DateModif) values (11,'ALIM_REL_DN50_BAC','MATIERE',34,null,'1*CTE1*DN50','RELBAC_COUDES90DN50',now());
</v>
      </c>
      <c r="AU8" t="str">
        <f t="shared" si="1"/>
        <v xml:space="preserve">INSERT INTO SC_SystemeProduits(RefDimension,NomSysteme,typePresta,ligne,Quantite,formule,cte1,DateModif) values (17,'ALIM_REL_DN50_BAC','MATIERE',34,null,'1*CTE1*DN50','RELBAC_COUDES90DN50',now());
</v>
      </c>
      <c r="AX8" t="str">
        <f t="shared" si="1"/>
        <v xml:space="preserve">INSERT INTO SC_SystemeProduits(RefDimension,NomSysteme,typePresta,ligne,Quantite,formule,cte1,DateModif) values (18,'ALIM_REL_DN50_BAC','MATIERE',34,null,'1*CTE1*DN50','RELBAC_COUDES90DN50',now());
</v>
      </c>
    </row>
    <row r="9" spans="1:52" ht="14.25" customHeight="1" x14ac:dyDescent="0.25">
      <c r="C9" s="30"/>
      <c r="D9" s="31"/>
      <c r="AC9" t="str">
        <f t="shared" si="2"/>
        <v/>
      </c>
      <c r="AF9" t="str">
        <f t="shared" si="1"/>
        <v/>
      </c>
      <c r="AI9" t="str">
        <f t="shared" si="1"/>
        <v/>
      </c>
      <c r="AL9" t="str">
        <f t="shared" si="1"/>
        <v/>
      </c>
      <c r="AO9" t="str">
        <f t="shared" si="1"/>
        <v/>
      </c>
      <c r="AR9" t="str">
        <f t="shared" si="1"/>
        <v/>
      </c>
      <c r="AU9" t="str">
        <f t="shared" si="1"/>
        <v/>
      </c>
      <c r="AX9" t="str">
        <f t="shared" si="1"/>
        <v/>
      </c>
    </row>
    <row r="10" spans="1:52" ht="14.25" customHeight="1" x14ac:dyDescent="0.25">
      <c r="A10" s="12">
        <f>VLOOKUP($C10,[1]ATELIER!$A$2:$K$291,11,0)</f>
        <v>2</v>
      </c>
      <c r="B10" t="s">
        <v>298</v>
      </c>
      <c r="C10" s="22" t="s">
        <v>6</v>
      </c>
      <c r="D10" s="26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2"/>
        <v xml:space="preserve">INSERT INTO SC_SystemeProduits(RefDimension,NomSysteme,typePresta,ligne,Quantite,formule,cte1,DateModif) values (2,'ALIM_REL_DN50_BAC','MOA',2,2,null,null,now());
</v>
      </c>
      <c r="AF10" t="str">
        <f t="shared" si="1"/>
        <v xml:space="preserve">INSERT INTO SC_SystemeProduits(RefDimension,NomSysteme,typePresta,ligne,Quantite,formule,cte1,DateModif) values (4,'ALIM_REL_DN50_BAC','MOA',2,2,null,null,now());
</v>
      </c>
      <c r="AI10" t="str">
        <f t="shared" si="1"/>
        <v xml:space="preserve">INSERT INTO SC_SystemeProduits(RefDimension,NomSysteme,typePresta,ligne,Quantite,formule,cte1,DateModif) values (5,'ALIM_REL_DN50_BAC','MOA',2,2,null,null,now());
</v>
      </c>
      <c r="AL10" t="str">
        <f t="shared" si="1"/>
        <v xml:space="preserve">INSERT INTO SC_SystemeProduits(RefDimension,NomSysteme,typePresta,ligne,Quantite,formule,cte1,DateModif) values (9,'ALIM_REL_DN50_BAC','MOA',2,4,null,null,now());
</v>
      </c>
      <c r="AO10" t="str">
        <f t="shared" si="1"/>
        <v xml:space="preserve">INSERT INTO SC_SystemeProduits(RefDimension,NomSysteme,typePresta,ligne,Quantite,formule,cte1,DateModif) values (10,'ALIM_REL_DN50_BAC','MOA',2,4,null,null,now());
</v>
      </c>
      <c r="AR10" t="str">
        <f t="shared" si="1"/>
        <v xml:space="preserve">INSERT INTO SC_SystemeProduits(RefDimension,NomSysteme,typePresta,ligne,Quantite,formule,cte1,DateModif) values (11,'ALIM_REL_DN50_BAC','MOA',2,4,null,null,now());
</v>
      </c>
      <c r="AU10" t="str">
        <f t="shared" si="1"/>
        <v xml:space="preserve">INSERT INTO SC_SystemeProduits(RefDimension,NomSysteme,typePresta,ligne,Quantite,formule,cte1,DateModif) values (17,'ALIM_REL_DN50_BAC','MOA',2,8,null,null,now());
</v>
      </c>
      <c r="AX10" t="str">
        <f t="shared" si="1"/>
        <v xml:space="preserve">INSERT INTO SC_SystemeProduits(RefDimension,NomSysteme,typePresta,ligne,Quantite,formule,cte1,DateModif) values (18,'ALIM_REL_DN50_BAC','MOA',2,8,null,null,now());
</v>
      </c>
    </row>
    <row r="11" spans="1:52" ht="14.25" customHeight="1" x14ac:dyDescent="0.25">
      <c r="A11" s="12">
        <f>VLOOKUP($C11,[1]ATELIER!$A$2:$K$291,11,0)</f>
        <v>29</v>
      </c>
      <c r="B11" t="s">
        <v>298</v>
      </c>
      <c r="C11" s="22" t="s">
        <v>61</v>
      </c>
      <c r="D11" s="26" t="str">
        <f>IF($C11="","",VLOOKUP($C11,[2]ATELIER!$A$2:$E$109,3,0))</f>
        <v>pc</v>
      </c>
      <c r="E11">
        <f>E8</f>
        <v>2</v>
      </c>
      <c r="F11" s="14" t="s">
        <v>689</v>
      </c>
      <c r="G11" s="14" t="s">
        <v>880</v>
      </c>
      <c r="H11">
        <f>H8</f>
        <v>0</v>
      </c>
      <c r="I11" s="14" t="s">
        <v>893</v>
      </c>
      <c r="J11" s="14" t="s">
        <v>880</v>
      </c>
      <c r="K11">
        <f>K8</f>
        <v>0</v>
      </c>
      <c r="L11" s="14" t="s">
        <v>893</v>
      </c>
      <c r="M11" s="14" t="s">
        <v>880</v>
      </c>
      <c r="N11">
        <f>N8</f>
        <v>0</v>
      </c>
      <c r="O11" s="14" t="s">
        <v>893</v>
      </c>
      <c r="P11" s="14" t="s">
        <v>880</v>
      </c>
      <c r="Q11">
        <f>Q8</f>
        <v>0</v>
      </c>
      <c r="R11" s="14" t="s">
        <v>893</v>
      </c>
      <c r="S11" s="14" t="s">
        <v>880</v>
      </c>
      <c r="U11" s="14" t="s">
        <v>893</v>
      </c>
      <c r="V11" s="14" t="s">
        <v>880</v>
      </c>
      <c r="W11">
        <f>W8</f>
        <v>0</v>
      </c>
      <c r="X11" s="14" t="s">
        <v>893</v>
      </c>
      <c r="Y11" s="14" t="s">
        <v>880</v>
      </c>
      <c r="Z11">
        <f>Z8</f>
        <v>0</v>
      </c>
      <c r="AA11" s="14" t="s">
        <v>893</v>
      </c>
      <c r="AB11" s="14" t="s">
        <v>880</v>
      </c>
      <c r="AC11" t="str">
        <f t="shared" si="2"/>
        <v xml:space="preserve">INSERT INTO SC_SystemeProduits(RefDimension,NomSysteme,typePresta,ligne,Quantite,formule,cte1,DateModif) values (2,'ALIM_REL_DN50_BAC','MOA',29,null,'1*CTE1','RELBAC_COUDES90DN50',now());
</v>
      </c>
      <c r="AF11" t="str">
        <f t="shared" si="1"/>
        <v xml:space="preserve">INSERT INTO SC_SystemeProduits(RefDimension,NomSysteme,typePresta,ligne,Quantite,formule,cte1,DateModif) values (4,'ALIM_REL_DN50_BAC','MOA',29,null,'1*CTE1*DN50','RELBAC_COUDES90DN50',now());
</v>
      </c>
      <c r="AI11" t="str">
        <f t="shared" si="1"/>
        <v xml:space="preserve">INSERT INTO SC_SystemeProduits(RefDimension,NomSysteme,typePresta,ligne,Quantite,formule,cte1,DateModif) values (5,'ALIM_REL_DN50_BAC','MOA',29,null,'1*CTE1*DN50','RELBAC_COUDES90DN50',now());
</v>
      </c>
      <c r="AL11" t="str">
        <f t="shared" si="1"/>
        <v xml:space="preserve">INSERT INTO SC_SystemeProduits(RefDimension,NomSysteme,typePresta,ligne,Quantite,formule,cte1,DateModif) values (9,'ALIM_REL_DN50_BAC','MOA',29,null,'1*CTE1*DN50','RELBAC_COUDES90DN50',now());
</v>
      </c>
      <c r="AO11" t="str">
        <f t="shared" si="1"/>
        <v xml:space="preserve">INSERT INTO SC_SystemeProduits(RefDimension,NomSysteme,typePresta,ligne,Quantite,formule,cte1,DateModif) values (10,'ALIM_REL_DN50_BAC','MOA',29,null,'1*CTE1*DN50','RELBAC_COUDES90DN50',now());
</v>
      </c>
      <c r="AR11" t="str">
        <f t="shared" si="1"/>
        <v xml:space="preserve">INSERT INTO SC_SystemeProduits(RefDimension,NomSysteme,typePresta,ligne,Quantite,formule,cte1,DateModif) values (11,'ALIM_REL_DN50_BAC','MOA',29,null,'1*CTE1*DN50','RELBAC_COUDES90DN50',now());
</v>
      </c>
      <c r="AU11" t="str">
        <f t="shared" si="1"/>
        <v xml:space="preserve">INSERT INTO SC_SystemeProduits(RefDimension,NomSysteme,typePresta,ligne,Quantite,formule,cte1,DateModif) values (17,'ALIM_REL_DN50_BAC','MOA',29,null,'1*CTE1*DN50','RELBAC_COUDES90DN50',now());
</v>
      </c>
      <c r="AX11" t="str">
        <f t="shared" si="1"/>
        <v xml:space="preserve">INSERT INTO SC_SystemeProduits(RefDimension,NomSysteme,typePresta,ligne,Quantite,formule,cte1,DateModif) values (18,'ALIM_REL_DN50_BAC','MOA',29,null,'1*CTE1*DN50','RELBAC_COUDES90DN50',now());
</v>
      </c>
    </row>
    <row r="12" spans="1:52" ht="14.25" customHeight="1" x14ac:dyDescent="0.25">
      <c r="A12" s="12">
        <f>VLOOKUP($C12,[1]ATELIER!$A$2:$K$291,11,0)</f>
        <v>6</v>
      </c>
      <c r="B12" t="s">
        <v>298</v>
      </c>
      <c r="C12" s="22" t="s">
        <v>16</v>
      </c>
      <c r="D12" s="26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2"/>
        <v xml:space="preserve">INSERT INTO SC_SystemeProduits(RefDimension,NomSysteme,typePresta,ligne,Quantite,formule,cte1,DateModif) values (2,'ALIM_REL_DN50_BAC','MOA',6,2,null,null,now());
</v>
      </c>
      <c r="AF12" t="str">
        <f t="shared" si="1"/>
        <v xml:space="preserve">INSERT INTO SC_SystemeProduits(RefDimension,NomSysteme,typePresta,ligne,Quantite,formule,cte1,DateModif) values (4,'ALIM_REL_DN50_BAC','MOA',6,2,null,null,now());
</v>
      </c>
      <c r="AI12" t="str">
        <f t="shared" si="1"/>
        <v xml:space="preserve">INSERT INTO SC_SystemeProduits(RefDimension,NomSysteme,typePresta,ligne,Quantite,formule,cte1,DateModif) values (5,'ALIM_REL_DN50_BAC','MOA',6,2,null,null,now());
</v>
      </c>
      <c r="AL12" t="str">
        <f t="shared" si="1"/>
        <v xml:space="preserve">INSERT INTO SC_SystemeProduits(RefDimension,NomSysteme,typePresta,ligne,Quantite,formule,cte1,DateModif) values (9,'ALIM_REL_DN50_BAC','MOA',6,4,null,null,now());
</v>
      </c>
      <c r="AO12" t="str">
        <f t="shared" si="1"/>
        <v xml:space="preserve">INSERT INTO SC_SystemeProduits(RefDimension,NomSysteme,typePresta,ligne,Quantite,formule,cte1,DateModif) values (10,'ALIM_REL_DN50_BAC','MOA',6,4,null,null,now());
</v>
      </c>
      <c r="AR12" t="str">
        <f t="shared" si="1"/>
        <v xml:space="preserve">INSERT INTO SC_SystemeProduits(RefDimension,NomSysteme,typePresta,ligne,Quantite,formule,cte1,DateModif) values (11,'ALIM_REL_DN50_BAC','MOA',6,4,null,null,now());
</v>
      </c>
      <c r="AU12" t="str">
        <f t="shared" si="1"/>
        <v xml:space="preserve">INSERT INTO SC_SystemeProduits(RefDimension,NomSysteme,typePresta,ligne,Quantite,formule,cte1,DateModif) values (17,'ALIM_REL_DN50_BAC','MOA',6,8,null,null,now());
</v>
      </c>
      <c r="AX12" t="str">
        <f t="shared" si="1"/>
        <v xml:space="preserve">INSERT INTO SC_SystemeProduits(RefDimension,NomSysteme,typePresta,ligne,Quantite,formule,cte1,DateModif) values (18,'ALIM_REL_DN50_BAC','MOA',6,8,null,null,now());
</v>
      </c>
    </row>
    <row r="13" spans="1:52" ht="14.25" customHeight="1" x14ac:dyDescent="0.25">
      <c r="C13" s="35"/>
      <c r="D13" s="36"/>
      <c r="E13" s="20"/>
      <c r="F13" s="21"/>
      <c r="G13" s="21"/>
      <c r="H13" s="20"/>
      <c r="I13" s="21"/>
      <c r="J13" s="21"/>
      <c r="K13" s="20"/>
      <c r="L13" s="21"/>
      <c r="M13" s="21"/>
      <c r="N13" s="20"/>
      <c r="O13" s="21"/>
      <c r="P13" s="21"/>
      <c r="Q13" s="20"/>
      <c r="R13" s="21"/>
      <c r="S13" s="21"/>
      <c r="T13" s="20"/>
      <c r="U13" s="21"/>
      <c r="V13" s="21"/>
      <c r="W13" s="20"/>
      <c r="X13" s="21"/>
      <c r="Y13" s="21"/>
      <c r="Z13" s="20"/>
      <c r="AA13" s="21"/>
      <c r="AB13" s="21"/>
      <c r="AC13" t="str">
        <f t="shared" si="2"/>
        <v/>
      </c>
      <c r="AF13" t="str">
        <f t="shared" si="1"/>
        <v/>
      </c>
      <c r="AI13" t="str">
        <f t="shared" si="1"/>
        <v/>
      </c>
      <c r="AL13" t="str">
        <f t="shared" si="1"/>
        <v/>
      </c>
      <c r="AO13" t="str">
        <f t="shared" si="1"/>
        <v/>
      </c>
      <c r="AR13" t="str">
        <f t="shared" si="1"/>
        <v/>
      </c>
      <c r="AU13" t="str">
        <f t="shared" si="1"/>
        <v/>
      </c>
      <c r="AX13" t="str">
        <f t="shared" si="1"/>
        <v/>
      </c>
    </row>
    <row r="14" spans="1:52" ht="14.25" customHeight="1" x14ac:dyDescent="0.25">
      <c r="A14" s="12">
        <f>VLOOKUP($C14,[1]CHANTIER!$A$2:$K$291,11,0)</f>
        <v>10</v>
      </c>
      <c r="B14" t="s">
        <v>299</v>
      </c>
      <c r="C14" s="37" t="s">
        <v>89</v>
      </c>
      <c r="D14" s="26" t="str">
        <f>IF(C14="","",VLOOKUP($C14,[2]CHANTIER!$A$2:$C$83,3,0))</f>
        <v>pc</v>
      </c>
      <c r="E14" s="20">
        <f>IF(G2&lt;12,2,4)</f>
        <v>2</v>
      </c>
      <c r="F14" s="21" t="s">
        <v>689</v>
      </c>
      <c r="G14" s="21" t="s">
        <v>881</v>
      </c>
      <c r="H14" s="20">
        <f>IF(K2&lt;12,2,4)</f>
        <v>2</v>
      </c>
      <c r="I14" s="21" t="s">
        <v>689</v>
      </c>
      <c r="J14" s="21" t="s">
        <v>881</v>
      </c>
      <c r="K14" s="20">
        <f>IF(M2&lt;12,2,4)</f>
        <v>2</v>
      </c>
      <c r="L14" s="21" t="s">
        <v>689</v>
      </c>
      <c r="M14" s="21" t="s">
        <v>881</v>
      </c>
      <c r="N14" s="20">
        <f>IF(X2&lt;12,2,4)</f>
        <v>2</v>
      </c>
      <c r="O14" s="21" t="s">
        <v>689</v>
      </c>
      <c r="P14" s="21" t="s">
        <v>881</v>
      </c>
      <c r="Q14" s="20">
        <f>IF(AC2&lt;12,2,4)</f>
        <v>2</v>
      </c>
      <c r="R14" s="21" t="s">
        <v>689</v>
      </c>
      <c r="S14" s="21" t="s">
        <v>881</v>
      </c>
      <c r="T14" s="20"/>
      <c r="U14" s="21" t="s">
        <v>689</v>
      </c>
      <c r="V14" s="21" t="s">
        <v>881</v>
      </c>
      <c r="W14" s="20">
        <f>IF(AK2&lt;12,2,4)</f>
        <v>2</v>
      </c>
      <c r="X14" s="21" t="s">
        <v>689</v>
      </c>
      <c r="Y14" s="21" t="s">
        <v>881</v>
      </c>
      <c r="Z14" s="20">
        <f>IF(AN2&lt;12,2,4)</f>
        <v>2</v>
      </c>
      <c r="AA14" s="21" t="s">
        <v>689</v>
      </c>
      <c r="AB14" s="21" t="s">
        <v>881</v>
      </c>
      <c r="AC14" t="str">
        <f t="shared" si="2"/>
        <v xml:space="preserve">INSERT INTO SC_SystemeProduits(RefDimension,NomSysteme,typePresta,ligne,Quantite,formule,cte1,DateModif) values (2,'ALIM_REL_DN50_BAC','MOC',10,null,'1*CTE1','RELBAC_REPARTITEURS',now());
</v>
      </c>
      <c r="AF14" t="str">
        <f t="shared" si="1"/>
        <v xml:space="preserve">INSERT INTO SC_SystemeProduits(RefDimension,NomSysteme,typePresta,ligne,Quantite,formule,cte1,DateModif) values (4,'ALIM_REL_DN50_BAC','MOC',10,null,'1*CTE1','RELBAC_REPARTITEURS',now());
</v>
      </c>
      <c r="AI14" t="str">
        <f t="shared" si="1"/>
        <v xml:space="preserve">INSERT INTO SC_SystemeProduits(RefDimension,NomSysteme,typePresta,ligne,Quantite,formule,cte1,DateModif) values (5,'ALIM_REL_DN50_BAC','MOC',10,null,'1*CTE1','RELBAC_REPARTITEURS',now());
</v>
      </c>
      <c r="AL14" t="str">
        <f t="shared" si="1"/>
        <v xml:space="preserve">INSERT INTO SC_SystemeProduits(RefDimension,NomSysteme,typePresta,ligne,Quantite,formule,cte1,DateModif) values (9,'ALIM_REL_DN50_BAC','MOC',10,null,'1*CTE1','RELBAC_REPARTITEURS',now());
</v>
      </c>
      <c r="AO14" t="str">
        <f t="shared" si="1"/>
        <v xml:space="preserve">INSERT INTO SC_SystemeProduits(RefDimension,NomSysteme,typePresta,ligne,Quantite,formule,cte1,DateModif) values (10,'ALIM_REL_DN50_BAC','MOC',10,null,'1*CTE1','RELBAC_REPARTITEURS',now());
</v>
      </c>
      <c r="AR14" t="str">
        <f t="shared" si="1"/>
        <v xml:space="preserve">INSERT INTO SC_SystemeProduits(RefDimension,NomSysteme,typePresta,ligne,Quantite,formule,cte1,DateModif) values (11,'ALIM_REL_DN50_BAC','MOC',10,null,'1*CTE1','RELBAC_REPARTITEURS',now());
</v>
      </c>
      <c r="AU14" t="str">
        <f t="shared" si="1"/>
        <v xml:space="preserve">INSERT INTO SC_SystemeProduits(RefDimension,NomSysteme,typePresta,ligne,Quantite,formule,cte1,DateModif) values (17,'ALIM_REL_DN50_BAC','MOC',10,null,'1*CTE1','RELBAC_REPARTITEURS',now());
</v>
      </c>
      <c r="AX14" t="str">
        <f t="shared" si="1"/>
        <v xml:space="preserve">INSERT INTO SC_SystemeProduits(RefDimension,NomSysteme,typePresta,ligne,Quantite,formule,cte1,DateModif) values (18,'ALIM_REL_DN50_BAC','MOC',10,null,'1*CTE1','RELBAC_REPARTITEURS',now());
</v>
      </c>
    </row>
    <row r="40" spans="5:28" x14ac:dyDescent="0.25">
      <c r="E40" s="20"/>
      <c r="F40" s="21"/>
      <c r="G40" s="21"/>
      <c r="H40" s="20"/>
      <c r="I40" s="21"/>
      <c r="J40" s="21"/>
      <c r="K40" s="20"/>
      <c r="L40" s="21"/>
      <c r="M40" s="21"/>
      <c r="N40" s="20"/>
      <c r="O40" s="21"/>
      <c r="P40" s="21"/>
      <c r="Q40" s="20"/>
      <c r="R40" s="21"/>
      <c r="S40" s="21"/>
      <c r="T40" s="20"/>
      <c r="U40" s="21"/>
      <c r="V40" s="21"/>
      <c r="W40" s="20"/>
      <c r="X40" s="21"/>
      <c r="Y40" s="21"/>
      <c r="Z40" s="20"/>
      <c r="AA40" s="21"/>
      <c r="AB40" s="21"/>
    </row>
  </sheetData>
  <dataValidations count="3">
    <dataValidation type="list" allowBlank="1" showInputMessage="1" showErrorMessage="1" promptTitle="Main d'oeuvre ATELIER" prompt="choisir la prestation" sqref="C10:C12">
      <formula1>INDIRECT(B10)</formula1>
    </dataValidation>
    <dataValidation type="list" allowBlank="1" showInputMessage="1" promptTitle="Main d'oeuvre CHANTIER" prompt="choisir la prestation" sqref="C14">
      <formula1>INDIRECT(B14)</formula1>
    </dataValidation>
    <dataValidation type="list" allowBlank="1" showInputMessage="1" showErrorMessage="1" promptTitle="MATIERES" prompt="choisir le produit" sqref="C4:C8">
      <formula1>INDIRECT(B4)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DH23"/>
  <sheetViews>
    <sheetView workbookViewId="0">
      <selection activeCell="BG4" sqref="BG4:DH52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684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5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X1" s="53"/>
      <c r="AC1" s="5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</row>
    <row r="4" spans="1:112" x14ac:dyDescent="0.25">
      <c r="D4" t="s">
        <v>286</v>
      </c>
      <c r="BH4"/>
      <c r="BI4"/>
      <c r="BK4"/>
      <c r="BL4"/>
    </row>
    <row r="5" spans="1:112" x14ac:dyDescent="0.25">
      <c r="A5" s="12">
        <f>VLOOKUP($C5,[1]MATIERES!$A$2:$K$379,11,0)</f>
        <v>374</v>
      </c>
      <c r="B5" t="s">
        <v>295</v>
      </c>
      <c r="C5" t="s">
        <v>277</v>
      </c>
      <c r="D5" t="s">
        <v>285</v>
      </c>
      <c r="E5">
        <v>1.5</v>
      </c>
      <c r="H5">
        <v>2.5</v>
      </c>
      <c r="K5">
        <v>3</v>
      </c>
      <c r="N5">
        <v>5</v>
      </c>
      <c r="Q5">
        <v>6</v>
      </c>
      <c r="T5">
        <v>10</v>
      </c>
      <c r="W5" s="50" t="str">
        <f t="shared" ref="W5:AA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(2,'FVBAC1','MATIERE',374,1.5,null,null,now());
</v>
      </c>
      <c r="X5" s="50" t="str">
        <f t="shared" si="0"/>
        <v/>
      </c>
      <c r="Y5" s="50"/>
      <c r="Z5" s="50" t="str">
        <f t="shared" si="0"/>
        <v xml:space="preserve">INSERT INTO SC_SystemeProduits(RefDimension,NomSysteme,typePresta,ligne,Quantite,formule,cte1,DateModif) values (4,'FVBAC1','MATIERE',374,2.5,null,null,now());
</v>
      </c>
      <c r="AA5" s="50" t="str">
        <f t="shared" si="0"/>
        <v/>
      </c>
      <c r="AB5" s="50"/>
      <c r="AC5" s="50" t="str">
        <f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(5,'FVBAC1','MATIERE',374,3,null,null,now());
</v>
      </c>
      <c r="AD5" s="50" t="str">
        <f t="shared" ref="AD5:AL5" si="1">IF(AND(M5="",L5=""),"",SUBSTITUTE(SUBSTITUTE(SUBSTITUTE(SUBSTITUTE(SUBSTITUTE(SUBSTITUTE(SUBSTITUTE($W$1,"#SYSTEME#",$A$1),"#DIM#",L$1),"#TYPE#",$B5),"#LIGNE#",$A5),"#Q#",IF(M5="",SUBSTITUTE(L5,",","."),"null")),"#FORMULE#",IF(M5="","null",CONCATENATE("'",M5,"'"))),"#CTE#",IF(N5="","null",CONCATENATE("'",N5,"'"))))</f>
        <v/>
      </c>
      <c r="AE5" s="50"/>
      <c r="AF5" s="50" t="str">
        <f t="shared" si="1"/>
        <v xml:space="preserve">INSERT INTO SC_SystemeProduits(RefDimension,NomSysteme,typePresta,ligne,Quantite,formule,cte1,DateModif) values (9,'FVBAC1','MATIERE',374,5,null,null,now());
</v>
      </c>
      <c r="AG5" s="50" t="str">
        <f t="shared" si="1"/>
        <v/>
      </c>
      <c r="AH5" s="50"/>
      <c r="AI5" s="50" t="str">
        <f t="shared" si="1"/>
        <v xml:space="preserve">INSERT INTO SC_SystemeProduits(RefDimension,NomSysteme,typePresta,ligne,Quantite,formule,cte1,DateModif) values (10,'FVBAC1','MATIERE',374,6,null,null,now());
</v>
      </c>
      <c r="AJ5" s="50" t="str">
        <f t="shared" si="1"/>
        <v/>
      </c>
      <c r="AK5" s="50"/>
      <c r="AL5" s="50" t="str">
        <f t="shared" si="1"/>
        <v xml:space="preserve">INSERT INTO SC_SystemeProduits(RefDimension,NomSysteme,typePresta,ligne,Quantite,formule,cte1,DateModif) values (17,'FVBAC1','MATIERE',374,10,null,null,now());
</v>
      </c>
      <c r="BH5"/>
      <c r="BI5"/>
      <c r="BK5"/>
      <c r="BL5"/>
    </row>
    <row r="6" spans="1:112" ht="30" customHeight="1" x14ac:dyDescent="0.25">
      <c r="W6" s="50" t="str">
        <f t="shared" ref="W6:W15" si="2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50" t="str">
        <f t="shared" ref="X6:X14" si="3">IF(AND(G6="",F6=""),"",SUBSTITUTE(SUBSTITUTE(SUBSTITUTE(SUBSTITUTE(SUBSTITUTE(SUBSTITUTE(SUBSTITUTE($W$1,"#SYSTEME#",$A$1),"#DIM#",F$1),"#TYPE#",$B6),"#LIGNE#",$A6),"#Q#",IF(G6="",SUBSTITUTE(F6,",","."),"null")),"#FORMULE#",IF(G6="","null",CONCATENATE("'",G6,"'"))),"#CTE#",IF(H6="","null",CONCATENATE("'",H6,"'"))))</f>
        <v/>
      </c>
      <c r="Y6" s="50"/>
      <c r="Z6" s="50" t="str">
        <f t="shared" ref="Z6:Z15" si="4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50" t="str">
        <f t="shared" ref="AA6:AA14" si="5">IF(AND(J6="",I6=""),"",SUBSTITUTE(SUBSTITUTE(SUBSTITUTE(SUBSTITUTE(SUBSTITUTE(SUBSTITUTE(SUBSTITUTE($W$1,"#SYSTEME#",$A$1),"#DIM#",I$1),"#TYPE#",$B6),"#LIGNE#",$A6),"#Q#",IF(J6="",SUBSTITUTE(I6,",","."),"null")),"#FORMULE#",IF(J6="","null",CONCATENATE("'",J6,"'"))),"#CTE#",IF(K6="","null",CONCATENATE("'",K6,"'"))))</f>
        <v/>
      </c>
      <c r="AB6" s="50"/>
      <c r="AC6" s="50" t="str">
        <f t="shared" ref="AC6:AC15" si="6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50" t="str">
        <f t="shared" ref="AD6:AD14" si="7">IF(AND(M6="",L6=""),"",SUBSTITUTE(SUBSTITUTE(SUBSTITUTE(SUBSTITUTE(SUBSTITUTE(SUBSTITUTE(SUBSTITUTE($W$1,"#SYSTEME#",$A$1),"#DIM#",L$1),"#TYPE#",$B6),"#LIGNE#",$A6),"#Q#",IF(M6="",SUBSTITUTE(L6,",","."),"null")),"#FORMULE#",IF(M6="","null",CONCATENATE("'",M6,"'"))),"#CTE#",IF(N6="","null",CONCATENATE("'",N6,"'"))))</f>
        <v/>
      </c>
      <c r="AE6" s="50"/>
      <c r="AF6" s="50" t="str">
        <f t="shared" ref="AF6:AF15" si="8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50" t="str">
        <f t="shared" ref="AG6:AG14" si="9">IF(AND(P6="",O6=""),"",SUBSTITUTE(SUBSTITUTE(SUBSTITUTE(SUBSTITUTE(SUBSTITUTE(SUBSTITUTE(SUBSTITUTE($W$1,"#SYSTEME#",$A$1),"#DIM#",O$1),"#TYPE#",$B6),"#LIGNE#",$A6),"#Q#",IF(P6="",SUBSTITUTE(O6,",","."),"null")),"#FORMULE#",IF(P6="","null",CONCATENATE("'",P6,"'"))),"#CTE#",IF(Q6="","null",CONCATENATE("'",Q6,"'"))))</f>
        <v/>
      </c>
      <c r="AH6" s="50"/>
      <c r="AI6" s="50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50" t="str">
        <f t="shared" ref="AJ6:AJ14" si="11">IF(AND(S6="",R6=""),"",SUBSTITUTE(SUBSTITUTE(SUBSTITUTE(SUBSTITUTE(SUBSTITUTE(SUBSTITUTE(SUBSTITUTE($W$1,"#SYSTEME#",$A$1),"#DIM#",R$1),"#TYPE#",$B6),"#LIGNE#",$A6),"#Q#",IF(S6="",SUBSTITUTE(R6,",","."),"null")),"#FORMULE#",IF(S6="","null",CONCATENATE("'",S6,"'"))),"#CTE#",IF(T6="","null",CONCATENATE("'",T6,"'"))))</f>
        <v/>
      </c>
      <c r="AK6" s="50"/>
      <c r="AL6" s="50" t="str">
        <f t="shared" ref="AL6:AL15" si="12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25">
      <c r="W7" s="50" t="str">
        <f t="shared" si="2"/>
        <v/>
      </c>
      <c r="X7" s="50" t="str">
        <f t="shared" si="3"/>
        <v/>
      </c>
      <c r="Y7" s="50"/>
      <c r="Z7" s="50" t="str">
        <f t="shared" si="4"/>
        <v/>
      </c>
      <c r="AA7" s="50" t="str">
        <f t="shared" si="5"/>
        <v/>
      </c>
      <c r="AB7" s="50"/>
      <c r="AC7" s="50" t="str">
        <f t="shared" si="6"/>
        <v/>
      </c>
      <c r="AD7" s="50" t="str">
        <f t="shared" si="7"/>
        <v/>
      </c>
      <c r="AE7" s="50"/>
      <c r="AF7" s="50" t="str">
        <f t="shared" si="8"/>
        <v/>
      </c>
      <c r="AG7" s="50" t="str">
        <f t="shared" si="9"/>
        <v/>
      </c>
      <c r="AH7" s="50"/>
      <c r="AI7" s="50" t="str">
        <f t="shared" si="10"/>
        <v/>
      </c>
      <c r="AJ7" s="50" t="str">
        <f t="shared" si="11"/>
        <v/>
      </c>
      <c r="AK7" s="50"/>
      <c r="AL7" s="50" t="str">
        <f t="shared" si="12"/>
        <v/>
      </c>
      <c r="BH7"/>
      <c r="BI7"/>
      <c r="BK7"/>
      <c r="BL7"/>
    </row>
    <row r="8" spans="1:112" x14ac:dyDescent="0.25">
      <c r="W8" s="50" t="str">
        <f t="shared" si="2"/>
        <v/>
      </c>
      <c r="X8" s="50" t="str">
        <f t="shared" si="3"/>
        <v/>
      </c>
      <c r="Y8" s="50"/>
      <c r="Z8" s="50" t="str">
        <f t="shared" si="4"/>
        <v/>
      </c>
      <c r="AA8" s="50" t="str">
        <f t="shared" si="5"/>
        <v/>
      </c>
      <c r="AB8" s="50"/>
      <c r="AC8" s="50" t="str">
        <f t="shared" si="6"/>
        <v/>
      </c>
      <c r="AD8" s="50" t="str">
        <f t="shared" si="7"/>
        <v/>
      </c>
      <c r="AE8" s="50"/>
      <c r="AF8" s="50" t="str">
        <f t="shared" si="8"/>
        <v/>
      </c>
      <c r="AG8" s="50" t="str">
        <f t="shared" si="9"/>
        <v/>
      </c>
      <c r="AH8" s="50"/>
      <c r="AI8" s="50" t="str">
        <f t="shared" si="10"/>
        <v/>
      </c>
      <c r="AJ8" s="50" t="str">
        <f t="shared" si="11"/>
        <v/>
      </c>
      <c r="AK8" s="50"/>
      <c r="AL8" s="50" t="str">
        <f t="shared" si="12"/>
        <v/>
      </c>
      <c r="BH8"/>
      <c r="BI8"/>
      <c r="BK8"/>
      <c r="BL8"/>
    </row>
    <row r="9" spans="1:112" x14ac:dyDescent="0.25">
      <c r="W9" s="50" t="str">
        <f t="shared" si="2"/>
        <v/>
      </c>
      <c r="X9" s="50" t="str">
        <f t="shared" si="3"/>
        <v/>
      </c>
      <c r="Y9" s="50"/>
      <c r="Z9" s="50" t="str">
        <f t="shared" si="4"/>
        <v/>
      </c>
      <c r="AA9" s="50" t="str">
        <f t="shared" si="5"/>
        <v/>
      </c>
      <c r="AB9" s="50"/>
      <c r="AC9" s="50" t="str">
        <f t="shared" si="6"/>
        <v/>
      </c>
      <c r="AD9" s="50" t="str">
        <f t="shared" si="7"/>
        <v/>
      </c>
      <c r="AE9" s="50"/>
      <c r="AF9" s="50" t="str">
        <f t="shared" si="8"/>
        <v/>
      </c>
      <c r="AG9" s="50" t="str">
        <f t="shared" si="9"/>
        <v/>
      </c>
      <c r="AH9" s="50"/>
      <c r="AI9" s="50" t="str">
        <f t="shared" si="10"/>
        <v/>
      </c>
      <c r="AJ9" s="50" t="str">
        <f t="shared" si="11"/>
        <v/>
      </c>
      <c r="AK9" s="50"/>
      <c r="AL9" s="50" t="str">
        <f t="shared" si="12"/>
        <v/>
      </c>
      <c r="BH9"/>
      <c r="BI9"/>
      <c r="BK9"/>
      <c r="BL9"/>
    </row>
    <row r="10" spans="1:112" x14ac:dyDescent="0.25">
      <c r="W10" s="50" t="str">
        <f t="shared" si="2"/>
        <v/>
      </c>
      <c r="X10" s="50" t="str">
        <f t="shared" si="3"/>
        <v/>
      </c>
      <c r="Y10" s="50"/>
      <c r="Z10" s="50" t="str">
        <f t="shared" si="4"/>
        <v/>
      </c>
      <c r="AA10" s="50" t="str">
        <f t="shared" si="5"/>
        <v/>
      </c>
      <c r="AB10" s="50"/>
      <c r="AC10" s="50" t="str">
        <f t="shared" si="6"/>
        <v/>
      </c>
      <c r="AD10" s="50" t="str">
        <f t="shared" si="7"/>
        <v/>
      </c>
      <c r="AE10" s="50"/>
      <c r="AF10" s="50" t="str">
        <f t="shared" si="8"/>
        <v/>
      </c>
      <c r="AG10" s="50" t="str">
        <f t="shared" si="9"/>
        <v/>
      </c>
      <c r="AH10" s="50"/>
      <c r="AI10" s="50" t="str">
        <f t="shared" si="10"/>
        <v/>
      </c>
      <c r="AJ10" s="50" t="str">
        <f t="shared" si="11"/>
        <v/>
      </c>
      <c r="AK10" s="50"/>
      <c r="AL10" s="50" t="str">
        <f t="shared" si="12"/>
        <v/>
      </c>
      <c r="BH10"/>
      <c r="BI10"/>
      <c r="BK10"/>
      <c r="BL10"/>
    </row>
    <row r="11" spans="1:112" x14ac:dyDescent="0.25">
      <c r="W11" s="50" t="str">
        <f t="shared" si="2"/>
        <v/>
      </c>
      <c r="X11" s="50" t="str">
        <f t="shared" si="3"/>
        <v/>
      </c>
      <c r="Y11" s="50"/>
      <c r="Z11" s="50" t="str">
        <f t="shared" si="4"/>
        <v/>
      </c>
      <c r="AA11" s="50" t="str">
        <f t="shared" si="5"/>
        <v/>
      </c>
      <c r="AB11" s="50"/>
      <c r="AC11" s="50" t="str">
        <f t="shared" si="6"/>
        <v/>
      </c>
      <c r="AD11" s="50" t="str">
        <f t="shared" si="7"/>
        <v/>
      </c>
      <c r="AE11" s="50"/>
      <c r="AF11" s="50" t="str">
        <f t="shared" si="8"/>
        <v/>
      </c>
      <c r="AG11" s="50" t="str">
        <f t="shared" si="9"/>
        <v/>
      </c>
      <c r="AH11" s="50"/>
      <c r="AI11" s="50" t="str">
        <f t="shared" si="10"/>
        <v/>
      </c>
      <c r="AJ11" s="50" t="str">
        <f t="shared" si="11"/>
        <v/>
      </c>
      <c r="AK11" s="50"/>
      <c r="AL11" s="50" t="str">
        <f t="shared" si="12"/>
        <v/>
      </c>
      <c r="BH11"/>
      <c r="BI11"/>
      <c r="BK11"/>
      <c r="BL11"/>
    </row>
    <row r="12" spans="1:112" x14ac:dyDescent="0.25">
      <c r="W12" s="50" t="str">
        <f t="shared" si="2"/>
        <v/>
      </c>
      <c r="X12" s="50" t="str">
        <f t="shared" si="3"/>
        <v/>
      </c>
      <c r="Y12" s="50"/>
      <c r="Z12" s="50" t="str">
        <f t="shared" si="4"/>
        <v/>
      </c>
      <c r="AA12" s="50" t="str">
        <f t="shared" si="5"/>
        <v/>
      </c>
      <c r="AB12" s="50"/>
      <c r="AC12" s="50" t="str">
        <f t="shared" si="6"/>
        <v/>
      </c>
      <c r="AD12" s="50" t="str">
        <f t="shared" si="7"/>
        <v/>
      </c>
      <c r="AE12" s="50"/>
      <c r="AF12" s="50" t="str">
        <f t="shared" si="8"/>
        <v/>
      </c>
      <c r="AG12" s="50" t="str">
        <f t="shared" si="9"/>
        <v/>
      </c>
      <c r="AH12" s="50"/>
      <c r="AI12" s="50" t="str">
        <f t="shared" si="10"/>
        <v/>
      </c>
      <c r="AJ12" s="50" t="str">
        <f t="shared" si="11"/>
        <v/>
      </c>
      <c r="AK12" s="50"/>
      <c r="AL12" s="50" t="str">
        <f t="shared" si="12"/>
        <v/>
      </c>
      <c r="BH12"/>
      <c r="BI12"/>
      <c r="BK12"/>
      <c r="BL12"/>
    </row>
    <row r="13" spans="1:112" x14ac:dyDescent="0.25">
      <c r="A13" s="12">
        <f>VLOOKUP($C13,[1]MINIPELLE!$A$2:$K$291,11,0)</f>
        <v>13</v>
      </c>
      <c r="B13" t="s">
        <v>300</v>
      </c>
      <c r="C13" t="s">
        <v>159</v>
      </c>
      <c r="D13" t="s">
        <v>160</v>
      </c>
      <c r="E13">
        <v>5.9400000000000013</v>
      </c>
      <c r="H13">
        <v>9.9</v>
      </c>
      <c r="K13">
        <v>10.560000000000002</v>
      </c>
      <c r="N13">
        <v>19.8</v>
      </c>
      <c r="Q13">
        <v>23.760000000000005</v>
      </c>
      <c r="T13">
        <v>39.6</v>
      </c>
      <c r="W13" s="50" t="str">
        <f t="shared" si="2"/>
        <v xml:space="preserve">INSERT INTO SC_SystemeProduits(RefDimension,NomSysteme,typePresta,ligne,Quantite,formule,cte1,DateModif) values (2,'FVBAC1','MP',13,5.94,null,null,now());
</v>
      </c>
      <c r="X13" s="50" t="str">
        <f t="shared" si="3"/>
        <v/>
      </c>
      <c r="Y13" s="50"/>
      <c r="Z13" s="50" t="str">
        <f t="shared" si="4"/>
        <v xml:space="preserve">INSERT INTO SC_SystemeProduits(RefDimension,NomSysteme,typePresta,ligne,Quantite,formule,cte1,DateModif) values (4,'FVBAC1','MP',13,9.9,null,null,now());
</v>
      </c>
      <c r="AA13" s="50" t="str">
        <f t="shared" si="5"/>
        <v/>
      </c>
      <c r="AB13" s="50"/>
      <c r="AC13" s="50" t="str">
        <f t="shared" si="6"/>
        <v xml:space="preserve">INSERT INTO SC_SystemeProduits(RefDimension,NomSysteme,typePresta,ligne,Quantite,formule,cte1,DateModif) values (5,'FVBAC1','MP',13,10.56,null,null,now());
</v>
      </c>
      <c r="AD13" s="50" t="str">
        <f t="shared" si="7"/>
        <v/>
      </c>
      <c r="AE13" s="50"/>
      <c r="AF13" s="50" t="str">
        <f t="shared" si="8"/>
        <v xml:space="preserve">INSERT INTO SC_SystemeProduits(RefDimension,NomSysteme,typePresta,ligne,Quantite,formule,cte1,DateModif) values (9,'FVBAC1','MP',13,19.8,null,null,now());
</v>
      </c>
      <c r="AG13" s="50" t="str">
        <f t="shared" si="9"/>
        <v/>
      </c>
      <c r="AH13" s="50"/>
      <c r="AI13" s="50" t="str">
        <f t="shared" si="10"/>
        <v xml:space="preserve">INSERT INTO SC_SystemeProduits(RefDimension,NomSysteme,typePresta,ligne,Quantite,formule,cte1,DateModif) values (10,'FVBAC1','MP',13,23.76,null,null,now());
</v>
      </c>
      <c r="AJ13" s="50" t="str">
        <f t="shared" si="11"/>
        <v/>
      </c>
      <c r="AK13" s="50"/>
      <c r="AL13" s="50" t="str">
        <f t="shared" si="12"/>
        <v xml:space="preserve">INSERT INTO SC_SystemeProduits(RefDimension,NomSysteme,typePresta,ligne,Quantite,formule,cte1,DateModif) values (17,'FVBAC1','MP',13,39.6,null,null,now());
</v>
      </c>
      <c r="BH13"/>
      <c r="BI13"/>
      <c r="BK13"/>
      <c r="BL13"/>
    </row>
    <row r="14" spans="1:112" x14ac:dyDescent="0.25">
      <c r="A14" s="12">
        <f>VLOOKUP($C14,[1]MINIPELLE!$A$2:$K$291,11,0)</f>
        <v>25</v>
      </c>
      <c r="B14" t="s">
        <v>300</v>
      </c>
      <c r="C14" t="s">
        <v>235</v>
      </c>
      <c r="D14" t="s">
        <v>8</v>
      </c>
      <c r="E14">
        <v>1</v>
      </c>
      <c r="H14">
        <v>2</v>
      </c>
      <c r="K14">
        <v>2</v>
      </c>
      <c r="N14">
        <v>4</v>
      </c>
      <c r="Q14">
        <v>4</v>
      </c>
      <c r="T14">
        <v>8</v>
      </c>
      <c r="W14" s="50" t="str">
        <f t="shared" si="2"/>
        <v xml:space="preserve">INSERT INTO SC_SystemeProduits(RefDimension,NomSysteme,typePresta,ligne,Quantite,formule,cte1,DateModif) values (2,'FVBAC1','MP',25,1,null,null,now());
</v>
      </c>
      <c r="X14" s="50" t="str">
        <f t="shared" si="3"/>
        <v/>
      </c>
      <c r="Y14" s="50"/>
      <c r="Z14" s="50" t="str">
        <f t="shared" si="4"/>
        <v xml:space="preserve">INSERT INTO SC_SystemeProduits(RefDimension,NomSysteme,typePresta,ligne,Quantite,formule,cte1,DateModif) values (4,'FVBAC1','MP',25,2,null,null,now());
</v>
      </c>
      <c r="AA14" s="50" t="str">
        <f t="shared" si="5"/>
        <v/>
      </c>
      <c r="AB14" s="50"/>
      <c r="AC14" s="50" t="str">
        <f t="shared" si="6"/>
        <v xml:space="preserve">INSERT INTO SC_SystemeProduits(RefDimension,NomSysteme,typePresta,ligne,Quantite,formule,cte1,DateModif) values (5,'FVBAC1','MP',25,2,null,null,now());
</v>
      </c>
      <c r="AD14" s="50" t="str">
        <f t="shared" si="7"/>
        <v/>
      </c>
      <c r="AE14" s="50"/>
      <c r="AF14" s="50" t="str">
        <f t="shared" si="8"/>
        <v xml:space="preserve">INSERT INTO SC_SystemeProduits(RefDimension,NomSysteme,typePresta,ligne,Quantite,formule,cte1,DateModif) values (9,'FVBAC1','MP',25,4,null,null,now());
</v>
      </c>
      <c r="AG14" s="50" t="str">
        <f t="shared" si="9"/>
        <v/>
      </c>
      <c r="AH14" s="50"/>
      <c r="AI14" s="50" t="str">
        <f t="shared" si="10"/>
        <v xml:space="preserve">INSERT INTO SC_SystemeProduits(RefDimension,NomSysteme,typePresta,ligne,Quantite,formule,cte1,DateModif) values (10,'FVBAC1','MP',25,4,null,null,now());
</v>
      </c>
      <c r="AJ14" s="50" t="str">
        <f t="shared" si="11"/>
        <v/>
      </c>
      <c r="AK14" s="50"/>
      <c r="AL14" s="50" t="str">
        <f t="shared" si="12"/>
        <v xml:space="preserve">INSERT INTO SC_SystemeProduits(RefDimension,NomSysteme,typePresta,ligne,Quantite,formule,cte1,DateModif) values (17,'FVBAC1','MP',25,8,null,null,now());
</v>
      </c>
      <c r="BH14"/>
      <c r="BI14"/>
      <c r="BK14"/>
      <c r="BL14"/>
    </row>
    <row r="15" spans="1:112" x14ac:dyDescent="0.25">
      <c r="A15" s="51">
        <f>VLOOKUP($C15,[1]MINIPELLE!$A$2:$K$291,11,0)</f>
        <v>27</v>
      </c>
      <c r="B15" s="50" t="s">
        <v>300</v>
      </c>
      <c r="C15" s="50" t="s">
        <v>238</v>
      </c>
      <c r="D15" s="50" t="s">
        <v>42</v>
      </c>
      <c r="E15" s="50"/>
      <c r="F15" s="53" t="s">
        <v>689</v>
      </c>
      <c r="G15" s="53" t="s">
        <v>632</v>
      </c>
      <c r="I15" s="53" t="s">
        <v>689</v>
      </c>
      <c r="J15" s="53" t="s">
        <v>632</v>
      </c>
      <c r="L15" s="53" t="s">
        <v>689</v>
      </c>
      <c r="M15" s="53" t="s">
        <v>632</v>
      </c>
      <c r="O15" s="53" t="s">
        <v>689</v>
      </c>
      <c r="P15" s="53" t="s">
        <v>632</v>
      </c>
      <c r="R15" s="53" t="s">
        <v>689</v>
      </c>
      <c r="S15" s="53" t="s">
        <v>632</v>
      </c>
      <c r="U15" s="53" t="s">
        <v>689</v>
      </c>
      <c r="V15" s="53" t="s">
        <v>632</v>
      </c>
      <c r="W15" s="50" t="str">
        <f t="shared" si="2"/>
        <v xml:space="preserve">INSERT INTO SC_SystemeProduits(RefDimension,NomSysteme,typePresta,ligne,Quantite,formule,cte1,DateModif) values (2,'FVBAC1','MP',27,null,'1*CTE1','PERIMETRE',now());
</v>
      </c>
      <c r="X15" s="50"/>
      <c r="Y15" s="50"/>
      <c r="Z15" s="50" t="str">
        <f t="shared" si="4"/>
        <v xml:space="preserve">INSERT INTO SC_SystemeProduits(RefDimension,NomSysteme,typePresta,ligne,Quantite,formule,cte1,DateModif) values (4,'FVBAC1','MP',27,null,'1*CTE1','PERIMETRE',now());
</v>
      </c>
      <c r="AA15" s="50"/>
      <c r="AB15" s="50"/>
      <c r="AC15" s="50" t="str">
        <f t="shared" si="6"/>
        <v xml:space="preserve">INSERT INTO SC_SystemeProduits(RefDimension,NomSysteme,typePresta,ligne,Quantite,formule,cte1,DateModif) values (5,'FVBAC1','MP',27,null,'1*CTE1','PERIMETRE',now());
</v>
      </c>
      <c r="AD15" s="50"/>
      <c r="AE15" s="50"/>
      <c r="AF15" s="50" t="str">
        <f t="shared" si="8"/>
        <v xml:space="preserve">INSERT INTO SC_SystemeProduits(RefDimension,NomSysteme,typePresta,ligne,Quantite,formule,cte1,DateModif) values (9,'FVBAC1','MP',27,null,'1*CTE1','PERIMETRE',now());
</v>
      </c>
      <c r="AG15" s="50"/>
      <c r="AH15" s="50"/>
      <c r="AI15" s="50" t="str">
        <f t="shared" si="10"/>
        <v xml:space="preserve">INSERT INTO SC_SystemeProduits(RefDimension,NomSysteme,typePresta,ligne,Quantite,formule,cte1,DateModif) values (10,'FVBAC1','MP',27,null,'1*CTE1','PERIMETRE',now());
</v>
      </c>
      <c r="AJ15" s="50"/>
      <c r="AK15" s="50"/>
      <c r="AL15" s="50" t="str">
        <f t="shared" si="12"/>
        <v xml:space="preserve">INSERT INTO SC_SystemeProduits(RefDimension,NomSysteme,typePresta,ligne,Quantite,formule,cte1,DateModif) values (17,'FVBAC1','MP',27,null,'1*CTE1','PERIMETRE',now());
</v>
      </c>
      <c r="BH15"/>
      <c r="BI15"/>
      <c r="BK15"/>
      <c r="BL15"/>
    </row>
    <row r="16" spans="1:112" x14ac:dyDescent="0.25">
      <c r="BH16"/>
      <c r="BI16"/>
      <c r="BK16"/>
      <c r="BL16"/>
    </row>
    <row r="17" spans="60:64" x14ac:dyDescent="0.25">
      <c r="BH17"/>
      <c r="BI17"/>
      <c r="BK17"/>
      <c r="BL17"/>
    </row>
    <row r="18" spans="60:64" x14ac:dyDescent="0.25">
      <c r="BH18"/>
      <c r="BI18"/>
      <c r="BK18"/>
      <c r="BL18"/>
    </row>
    <row r="19" spans="60:64" x14ac:dyDescent="0.25">
      <c r="BH19"/>
      <c r="BI19"/>
      <c r="BK19"/>
      <c r="BL19"/>
    </row>
    <row r="20" spans="60:64" x14ac:dyDescent="0.25">
      <c r="BH20"/>
      <c r="BI20"/>
      <c r="BK20"/>
      <c r="BL20"/>
    </row>
    <row r="21" spans="60:64" x14ac:dyDescent="0.25">
      <c r="BH21"/>
      <c r="BI21"/>
      <c r="BK21"/>
      <c r="BL21"/>
    </row>
    <row r="22" spans="60:64" x14ac:dyDescent="0.25">
      <c r="BH22"/>
      <c r="BI22"/>
      <c r="BK22"/>
      <c r="BL22"/>
    </row>
    <row r="23" spans="60:64" x14ac:dyDescent="0.25">
      <c r="BH23"/>
      <c r="BI23"/>
      <c r="BK23"/>
      <c r="BL2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DH23"/>
  <sheetViews>
    <sheetView workbookViewId="0">
      <selection activeCell="BG4" sqref="BG4:DH52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685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5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 s="50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s="50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</row>
    <row r="4" spans="1:112" x14ac:dyDescent="0.25">
      <c r="D4" t="s">
        <v>286</v>
      </c>
      <c r="W4" s="50"/>
      <c r="BH4"/>
      <c r="BI4"/>
      <c r="BK4"/>
      <c r="BL4"/>
    </row>
    <row r="5" spans="1:112" x14ac:dyDescent="0.25">
      <c r="A5" s="12">
        <f>VLOOKUP($C5,[1]MATIERES!$A$2:$K$379,11,0)</f>
        <v>374</v>
      </c>
      <c r="B5" t="s">
        <v>295</v>
      </c>
      <c r="C5" t="s">
        <v>277</v>
      </c>
      <c r="D5" t="s">
        <v>285</v>
      </c>
      <c r="E5">
        <v>0.75</v>
      </c>
      <c r="H5">
        <v>1.25</v>
      </c>
      <c r="K5">
        <v>1.5</v>
      </c>
      <c r="N5">
        <v>2.5</v>
      </c>
      <c r="Q5">
        <v>3</v>
      </c>
      <c r="T5">
        <v>5</v>
      </c>
      <c r="W5" s="50" t="str">
        <f t="shared" ref="W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(2,'FVBAC2','MATIERE',374,0.75,null,null,now());
</v>
      </c>
      <c r="X5" s="50"/>
      <c r="Y5" s="50"/>
      <c r="Z5" s="50" t="str">
        <f t="shared" ref="Z5" si="1">IF(AND(I5="",H5=""),"",SUBSTITUTE(SUBSTITUTE(SUBSTITUTE(SUBSTITUTE(SUBSTITUTE(SUBSTITUTE(SUBSTITUTE($W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(4,'FVBAC2','MATIERE',374,1.25,null,null,now());
</v>
      </c>
      <c r="AA5" s="50"/>
      <c r="AB5" s="50"/>
      <c r="AC5" s="50" t="str">
        <f t="shared" ref="AC5" si="2"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(5,'FVBAC2','MATIERE',374,1.5,null,null,now());
</v>
      </c>
      <c r="AD5" s="50"/>
      <c r="AE5" s="50"/>
      <c r="AF5" s="50" t="str">
        <f t="shared" ref="AF5" si="3">IF(AND(O5="",N5=""),"",SUBSTITUTE(SUBSTITUTE(SUBSTITUTE(SUBSTITUTE(SUBSTITUTE(SUBSTITUTE(SUBSTITUTE($W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(9,'FVBAC2','MATIERE',374,2.5,null,null,now());
</v>
      </c>
      <c r="AG5" s="50"/>
      <c r="AH5" s="50"/>
      <c r="AI5" s="50" t="str">
        <f t="shared" ref="AI5" si="4">IF(AND(R5="",Q5=""),"",SUBSTITUTE(SUBSTITUTE(SUBSTITUTE(SUBSTITUTE(SUBSTITUTE(SUBSTITUTE(SUBSTITUTE($W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(10,'FVBAC2','MATIERE',374,3,null,null,now());
</v>
      </c>
      <c r="AJ5" s="50"/>
      <c r="AK5" s="50"/>
      <c r="AL5" s="50" t="str">
        <f t="shared" ref="AL5" si="5">IF(AND(U5="",T5=""),"",SUBSTITUTE(SUBSTITUTE(SUBSTITUTE(SUBSTITUTE(SUBSTITUTE(SUBSTITUTE(SUBSTITUTE($W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(17,'FVBAC2','MATIERE',374,5,null,null,now());
</v>
      </c>
      <c r="BH5"/>
      <c r="BI5"/>
      <c r="BK5"/>
      <c r="BL5"/>
    </row>
    <row r="6" spans="1:112" x14ac:dyDescent="0.25">
      <c r="W6" s="50" t="str">
        <f t="shared" ref="W6:W15" si="6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50"/>
      <c r="Y6" s="50"/>
      <c r="Z6" s="50" t="str">
        <f t="shared" ref="Z6:Z15" si="7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50"/>
      <c r="AB6" s="50"/>
      <c r="AC6" s="50" t="str">
        <f t="shared" ref="AC6:AC15" si="8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50"/>
      <c r="AE6" s="50"/>
      <c r="AF6" s="50" t="str">
        <f t="shared" ref="AF6:AF15" si="9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50"/>
      <c r="AH6" s="50"/>
      <c r="AI6" s="50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50"/>
      <c r="AK6" s="50"/>
      <c r="AL6" s="50" t="str">
        <f t="shared" ref="AL6:AL15" si="11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25">
      <c r="W7" s="50" t="str">
        <f t="shared" si="6"/>
        <v/>
      </c>
      <c r="X7" s="50"/>
      <c r="Y7" s="50"/>
      <c r="Z7" s="50" t="str">
        <f t="shared" si="7"/>
        <v/>
      </c>
      <c r="AA7" s="50"/>
      <c r="AB7" s="50"/>
      <c r="AC7" s="50" t="str">
        <f t="shared" si="8"/>
        <v/>
      </c>
      <c r="AD7" s="50"/>
      <c r="AE7" s="50"/>
      <c r="AF7" s="50" t="str">
        <f t="shared" si="9"/>
        <v/>
      </c>
      <c r="AG7" s="50"/>
      <c r="AH7" s="50"/>
      <c r="AI7" s="50" t="str">
        <f t="shared" si="10"/>
        <v/>
      </c>
      <c r="AJ7" s="50"/>
      <c r="AK7" s="50"/>
      <c r="AL7" s="50" t="str">
        <f t="shared" si="11"/>
        <v/>
      </c>
      <c r="BH7"/>
      <c r="BI7"/>
      <c r="BK7"/>
      <c r="BL7"/>
    </row>
    <row r="8" spans="1:112" x14ac:dyDescent="0.25">
      <c r="W8" s="50" t="str">
        <f t="shared" si="6"/>
        <v/>
      </c>
      <c r="X8" s="50"/>
      <c r="Y8" s="50"/>
      <c r="Z8" s="50" t="str">
        <f t="shared" si="7"/>
        <v/>
      </c>
      <c r="AA8" s="50"/>
      <c r="AB8" s="50"/>
      <c r="AC8" s="50" t="str">
        <f t="shared" si="8"/>
        <v/>
      </c>
      <c r="AD8" s="50"/>
      <c r="AE8" s="50"/>
      <c r="AF8" s="50" t="str">
        <f t="shared" si="9"/>
        <v/>
      </c>
      <c r="AG8" s="50"/>
      <c r="AH8" s="50"/>
      <c r="AI8" s="50" t="str">
        <f t="shared" si="10"/>
        <v/>
      </c>
      <c r="AJ8" s="50"/>
      <c r="AK8" s="50"/>
      <c r="AL8" s="50" t="str">
        <f t="shared" si="11"/>
        <v/>
      </c>
      <c r="BH8"/>
      <c r="BI8"/>
      <c r="BK8"/>
      <c r="BL8"/>
    </row>
    <row r="9" spans="1:112" x14ac:dyDescent="0.25">
      <c r="W9" s="50" t="str">
        <f t="shared" si="6"/>
        <v/>
      </c>
      <c r="X9" s="50"/>
      <c r="Y9" s="50"/>
      <c r="Z9" s="50" t="str">
        <f t="shared" si="7"/>
        <v/>
      </c>
      <c r="AA9" s="50"/>
      <c r="AB9" s="50"/>
      <c r="AC9" s="50" t="str">
        <f t="shared" si="8"/>
        <v/>
      </c>
      <c r="AD9" s="50"/>
      <c r="AE9" s="50"/>
      <c r="AF9" s="50" t="str">
        <f t="shared" si="9"/>
        <v/>
      </c>
      <c r="AG9" s="50"/>
      <c r="AH9" s="50"/>
      <c r="AI9" s="50" t="str">
        <f t="shared" si="10"/>
        <v/>
      </c>
      <c r="AJ9" s="50"/>
      <c r="AK9" s="50"/>
      <c r="AL9" s="50" t="str">
        <f t="shared" si="11"/>
        <v/>
      </c>
      <c r="BH9"/>
      <c r="BI9"/>
      <c r="BK9"/>
      <c r="BL9"/>
    </row>
    <row r="10" spans="1:112" x14ac:dyDescent="0.25">
      <c r="W10" s="50" t="str">
        <f t="shared" si="6"/>
        <v/>
      </c>
      <c r="X10" s="50"/>
      <c r="Y10" s="50"/>
      <c r="Z10" s="50" t="str">
        <f t="shared" si="7"/>
        <v/>
      </c>
      <c r="AA10" s="50"/>
      <c r="AB10" s="50"/>
      <c r="AC10" s="50" t="str">
        <f t="shared" si="8"/>
        <v/>
      </c>
      <c r="AD10" s="50"/>
      <c r="AE10" s="50"/>
      <c r="AF10" s="50" t="str">
        <f t="shared" si="9"/>
        <v/>
      </c>
      <c r="AG10" s="50"/>
      <c r="AH10" s="50"/>
      <c r="AI10" s="50" t="str">
        <f t="shared" si="10"/>
        <v/>
      </c>
      <c r="AJ10" s="50"/>
      <c r="AK10" s="50"/>
      <c r="AL10" s="50" t="str">
        <f t="shared" si="11"/>
        <v/>
      </c>
      <c r="BH10"/>
      <c r="BI10"/>
      <c r="BK10"/>
      <c r="BL10"/>
    </row>
    <row r="11" spans="1:112" x14ac:dyDescent="0.25">
      <c r="W11" s="50" t="str">
        <f t="shared" si="6"/>
        <v/>
      </c>
      <c r="X11" s="50"/>
      <c r="Y11" s="50"/>
      <c r="Z11" s="50" t="str">
        <f t="shared" si="7"/>
        <v/>
      </c>
      <c r="AA11" s="50"/>
      <c r="AB11" s="50"/>
      <c r="AC11" s="50" t="str">
        <f t="shared" si="8"/>
        <v/>
      </c>
      <c r="AD11" s="50"/>
      <c r="AE11" s="50"/>
      <c r="AF11" s="50" t="str">
        <f t="shared" si="9"/>
        <v/>
      </c>
      <c r="AG11" s="50"/>
      <c r="AH11" s="50"/>
      <c r="AI11" s="50" t="str">
        <f t="shared" si="10"/>
        <v/>
      </c>
      <c r="AJ11" s="50"/>
      <c r="AK11" s="50"/>
      <c r="AL11" s="50" t="str">
        <f t="shared" si="11"/>
        <v/>
      </c>
      <c r="BH11"/>
      <c r="BI11"/>
      <c r="BK11"/>
      <c r="BL11"/>
    </row>
    <row r="12" spans="1:112" x14ac:dyDescent="0.25">
      <c r="W12" s="50" t="str">
        <f t="shared" si="6"/>
        <v/>
      </c>
      <c r="X12" s="50"/>
      <c r="Y12" s="50"/>
      <c r="Z12" s="50" t="str">
        <f t="shared" si="7"/>
        <v/>
      </c>
      <c r="AA12" s="50"/>
      <c r="AB12" s="50"/>
      <c r="AC12" s="50" t="str">
        <f t="shared" si="8"/>
        <v/>
      </c>
      <c r="AD12" s="50"/>
      <c r="AE12" s="50"/>
      <c r="AF12" s="50" t="str">
        <f t="shared" si="9"/>
        <v/>
      </c>
      <c r="AG12" s="50"/>
      <c r="AH12" s="50"/>
      <c r="AI12" s="50" t="str">
        <f t="shared" si="10"/>
        <v/>
      </c>
      <c r="AJ12" s="50"/>
      <c r="AK12" s="50"/>
      <c r="AL12" s="50" t="str">
        <f t="shared" si="11"/>
        <v/>
      </c>
      <c r="BH12"/>
      <c r="BI12"/>
      <c r="BK12"/>
      <c r="BL12"/>
    </row>
    <row r="13" spans="1:112" x14ac:dyDescent="0.25">
      <c r="A13" s="12">
        <f>VLOOKUP($C13,[1]MINIPELLE!$A$2:$K$291,11,0)</f>
        <v>13</v>
      </c>
      <c r="B13" t="s">
        <v>300</v>
      </c>
      <c r="C13" t="s">
        <v>159</v>
      </c>
      <c r="D13" t="s">
        <v>160</v>
      </c>
      <c r="E13">
        <v>2.6400000000000006</v>
      </c>
      <c r="H13">
        <v>4.4000000000000004</v>
      </c>
      <c r="K13">
        <v>5.2800000000000011</v>
      </c>
      <c r="N13">
        <v>8.8000000000000007</v>
      </c>
      <c r="Q13">
        <v>10.560000000000002</v>
      </c>
      <c r="T13">
        <v>17.600000000000001</v>
      </c>
      <c r="W13" s="50" t="str">
        <f t="shared" si="6"/>
        <v xml:space="preserve">INSERT INTO SC_SystemeProduits(RefDimension,NomSysteme,typePresta,ligne,Quantite,formule,cte1,DateModif) values (2,'FVBAC2','MP',13,2.64,null,null,now());
</v>
      </c>
      <c r="X13" s="50"/>
      <c r="Y13" s="50"/>
      <c r="Z13" s="50" t="str">
        <f t="shared" si="7"/>
        <v xml:space="preserve">INSERT INTO SC_SystemeProduits(RefDimension,NomSysteme,typePresta,ligne,Quantite,formule,cte1,DateModif) values (4,'FVBAC2','MP',13,4.4,null,null,now());
</v>
      </c>
      <c r="AA13" s="50"/>
      <c r="AB13" s="50"/>
      <c r="AC13" s="50" t="str">
        <f t="shared" si="8"/>
        <v xml:space="preserve">INSERT INTO SC_SystemeProduits(RefDimension,NomSysteme,typePresta,ligne,Quantite,formule,cte1,DateModif) values (5,'FVBAC2','MP',13,5.28,null,null,now());
</v>
      </c>
      <c r="AD13" s="50"/>
      <c r="AE13" s="50"/>
      <c r="AF13" s="50" t="str">
        <f t="shared" si="9"/>
        <v xml:space="preserve">INSERT INTO SC_SystemeProduits(RefDimension,NomSysteme,typePresta,ligne,Quantite,formule,cte1,DateModif) values (9,'FVBAC2','MP',13,8.8,null,null,now());
</v>
      </c>
      <c r="AG13" s="50"/>
      <c r="AH13" s="50"/>
      <c r="AI13" s="50" t="str">
        <f t="shared" si="10"/>
        <v xml:space="preserve">INSERT INTO SC_SystemeProduits(RefDimension,NomSysteme,typePresta,ligne,Quantite,formule,cte1,DateModif) values (10,'FVBAC2','MP',13,10.56,null,null,now());
</v>
      </c>
      <c r="AJ13" s="50"/>
      <c r="AK13" s="50"/>
      <c r="AL13" s="50" t="str">
        <f t="shared" si="11"/>
        <v xml:space="preserve">INSERT INTO SC_SystemeProduits(RefDimension,NomSysteme,typePresta,ligne,Quantite,formule,cte1,DateModif) values (17,'FVBAC2','MP',13,17.6,null,null,now());
</v>
      </c>
      <c r="BH13"/>
      <c r="BI13"/>
      <c r="BK13"/>
      <c r="BL13"/>
    </row>
    <row r="14" spans="1:112" x14ac:dyDescent="0.25">
      <c r="A14" s="12">
        <f>VLOOKUP($C14,[1]MINIPELLE!$A$2:$K$291,11,0)</f>
        <v>25</v>
      </c>
      <c r="B14" t="s">
        <v>300</v>
      </c>
      <c r="C14" t="s">
        <v>235</v>
      </c>
      <c r="D14" t="s">
        <v>8</v>
      </c>
      <c r="E14">
        <v>0.5</v>
      </c>
      <c r="H14">
        <v>1</v>
      </c>
      <c r="K14">
        <v>1</v>
      </c>
      <c r="N14">
        <v>2</v>
      </c>
      <c r="Q14">
        <v>2</v>
      </c>
      <c r="T14">
        <v>4</v>
      </c>
      <c r="W14" s="50" t="str">
        <f t="shared" si="6"/>
        <v xml:space="preserve">INSERT INTO SC_SystemeProduits(RefDimension,NomSysteme,typePresta,ligne,Quantite,formule,cte1,DateModif) values (2,'FVBAC2','MP',25,0.5,null,null,now());
</v>
      </c>
      <c r="X14" s="50"/>
      <c r="Y14" s="50"/>
      <c r="Z14" s="50" t="str">
        <f t="shared" si="7"/>
        <v xml:space="preserve">INSERT INTO SC_SystemeProduits(RefDimension,NomSysteme,typePresta,ligne,Quantite,formule,cte1,DateModif) values (4,'FVBAC2','MP',25,1,null,null,now());
</v>
      </c>
      <c r="AA14" s="50"/>
      <c r="AB14" s="50"/>
      <c r="AC14" s="50" t="str">
        <f t="shared" si="8"/>
        <v xml:space="preserve">INSERT INTO SC_SystemeProduits(RefDimension,NomSysteme,typePresta,ligne,Quantite,formule,cte1,DateModif) values (5,'FVBAC2','MP',25,1,null,null,now());
</v>
      </c>
      <c r="AD14" s="50"/>
      <c r="AE14" s="50"/>
      <c r="AF14" s="50" t="str">
        <f t="shared" si="9"/>
        <v xml:space="preserve">INSERT INTO SC_SystemeProduits(RefDimension,NomSysteme,typePresta,ligne,Quantite,formule,cte1,DateModif) values (9,'FVBAC2','MP',25,2,null,null,now());
</v>
      </c>
      <c r="AG14" s="50"/>
      <c r="AH14" s="50"/>
      <c r="AI14" s="50" t="str">
        <f t="shared" si="10"/>
        <v xml:space="preserve">INSERT INTO SC_SystemeProduits(RefDimension,NomSysteme,typePresta,ligne,Quantite,formule,cte1,DateModif) values (10,'FVBAC2','MP',25,2,null,null,now());
</v>
      </c>
      <c r="AJ14" s="50"/>
      <c r="AK14" s="50"/>
      <c r="AL14" s="50" t="str">
        <f t="shared" si="11"/>
        <v xml:space="preserve">INSERT INTO SC_SystemeProduits(RefDimension,NomSysteme,typePresta,ligne,Quantite,formule,cte1,DateModif) values (17,'FVBAC2','MP',25,4,null,null,now());
</v>
      </c>
      <c r="BH14"/>
      <c r="BI14"/>
      <c r="BK14"/>
      <c r="BL14"/>
    </row>
    <row r="15" spans="1:112" x14ac:dyDescent="0.25">
      <c r="A15" s="51">
        <f>VLOOKUP($C15,[1]MINIPELLE!$A$2:$K$291,11,0)</f>
        <v>26</v>
      </c>
      <c r="B15" s="50" t="s">
        <v>300</v>
      </c>
      <c r="C15" s="50" t="s">
        <v>237</v>
      </c>
      <c r="F15" s="14" t="s">
        <v>689</v>
      </c>
      <c r="G15" s="14" t="s">
        <v>632</v>
      </c>
      <c r="I15" s="53" t="s">
        <v>689</v>
      </c>
      <c r="J15" s="53" t="s">
        <v>632</v>
      </c>
      <c r="L15" s="53" t="s">
        <v>689</v>
      </c>
      <c r="M15" s="53" t="s">
        <v>632</v>
      </c>
      <c r="O15" s="53" t="s">
        <v>689</v>
      </c>
      <c r="P15" s="53" t="s">
        <v>632</v>
      </c>
      <c r="R15" s="53" t="s">
        <v>689</v>
      </c>
      <c r="S15" s="53" t="s">
        <v>632</v>
      </c>
      <c r="U15" s="53" t="s">
        <v>689</v>
      </c>
      <c r="V15" s="53" t="s">
        <v>632</v>
      </c>
      <c r="W15" s="50" t="str">
        <f t="shared" si="6"/>
        <v xml:space="preserve">INSERT INTO SC_SystemeProduits(RefDimension,NomSysteme,typePresta,ligne,Quantite,formule,cte1,DateModif) values (2,'FVBAC2','MP',26,null,'1*CTE1','PERIMETRE',now());
</v>
      </c>
      <c r="X15" s="50"/>
      <c r="Y15" s="50"/>
      <c r="Z15" s="50" t="str">
        <f t="shared" si="7"/>
        <v xml:space="preserve">INSERT INTO SC_SystemeProduits(RefDimension,NomSysteme,typePresta,ligne,Quantite,formule,cte1,DateModif) values (4,'FVBAC2','MP',26,null,'1*CTE1','PERIMETRE',now());
</v>
      </c>
      <c r="AA15" s="50"/>
      <c r="AB15" s="50"/>
      <c r="AC15" s="50" t="str">
        <f t="shared" si="8"/>
        <v xml:space="preserve">INSERT INTO SC_SystemeProduits(RefDimension,NomSysteme,typePresta,ligne,Quantite,formule,cte1,DateModif) values (5,'FVBAC2','MP',26,null,'1*CTE1','PERIMETRE',now());
</v>
      </c>
      <c r="AD15" s="50"/>
      <c r="AE15" s="50"/>
      <c r="AF15" s="50" t="str">
        <f t="shared" si="9"/>
        <v xml:space="preserve">INSERT INTO SC_SystemeProduits(RefDimension,NomSysteme,typePresta,ligne,Quantite,formule,cte1,DateModif) values (9,'FVBAC2','MP',26,null,'1*CTE1','PERIMETRE',now());
</v>
      </c>
      <c r="AG15" s="50"/>
      <c r="AH15" s="50"/>
      <c r="AI15" s="50" t="str">
        <f t="shared" si="10"/>
        <v xml:space="preserve">INSERT INTO SC_SystemeProduits(RefDimension,NomSysteme,typePresta,ligne,Quantite,formule,cte1,DateModif) values (10,'FVBAC2','MP',26,null,'1*CTE1','PERIMETRE',now());
</v>
      </c>
      <c r="AJ15" s="50"/>
      <c r="AK15" s="50"/>
      <c r="AL15" s="50" t="str">
        <f t="shared" si="11"/>
        <v xml:space="preserve">INSERT INTO SC_SystemeProduits(RefDimension,NomSysteme,typePresta,ligne,Quantite,formule,cte1,DateModif) values (17,'FVBAC2','MP',26,null,'1*CTE1','PERIMETRE',now());
</v>
      </c>
      <c r="BH15"/>
      <c r="BI15"/>
      <c r="BK15"/>
      <c r="BL15"/>
    </row>
    <row r="16" spans="1:112" x14ac:dyDescent="0.25">
      <c r="BH16"/>
      <c r="BI16"/>
      <c r="BK16"/>
      <c r="BL16"/>
    </row>
    <row r="17" spans="60:64" x14ac:dyDescent="0.25">
      <c r="BH17"/>
      <c r="BI17"/>
      <c r="BK17"/>
      <c r="BL17"/>
    </row>
    <row r="18" spans="60:64" x14ac:dyDescent="0.25">
      <c r="BH18"/>
      <c r="BI18"/>
      <c r="BK18"/>
      <c r="BL18"/>
    </row>
    <row r="19" spans="60:64" x14ac:dyDescent="0.25">
      <c r="BH19"/>
      <c r="BI19"/>
      <c r="BK19"/>
      <c r="BL19"/>
    </row>
    <row r="20" spans="60:64" x14ac:dyDescent="0.25">
      <c r="BH20"/>
      <c r="BI20"/>
      <c r="BK20"/>
      <c r="BL20"/>
    </row>
    <row r="21" spans="60:64" x14ac:dyDescent="0.25">
      <c r="BH21"/>
      <c r="BI21"/>
      <c r="BK21"/>
      <c r="BL21"/>
    </row>
    <row r="22" spans="60:64" x14ac:dyDescent="0.25">
      <c r="BH22"/>
      <c r="BI22"/>
      <c r="BK22"/>
      <c r="BL22"/>
    </row>
    <row r="23" spans="60:64" x14ac:dyDescent="0.25">
      <c r="BH23"/>
      <c r="BI23"/>
      <c r="BK23"/>
      <c r="BL2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DH23"/>
  <sheetViews>
    <sheetView workbookViewId="0">
      <selection activeCell="BG4" sqref="BG4:DH52"/>
    </sheetView>
  </sheetViews>
  <sheetFormatPr baseColWidth="10" defaultColWidth="11.42578125" defaultRowHeight="15" x14ac:dyDescent="0.25"/>
  <cols>
    <col min="1" max="4" width="11.42578125" style="50"/>
    <col min="5" max="5" width="4.42578125" style="50" customWidth="1"/>
    <col min="6" max="7" width="4.42578125" style="53" customWidth="1"/>
    <col min="8" max="8" width="4.42578125" style="50" customWidth="1"/>
    <col min="9" max="10" width="4.42578125" style="53" customWidth="1"/>
    <col min="11" max="11" width="4.42578125" style="50" customWidth="1"/>
    <col min="12" max="13" width="4.42578125" style="53" customWidth="1"/>
    <col min="14" max="14" width="4.42578125" style="50" customWidth="1"/>
    <col min="15" max="16" width="4.42578125" style="53" customWidth="1"/>
    <col min="17" max="17" width="4.42578125" style="50" customWidth="1"/>
    <col min="18" max="19" width="4.42578125" style="53" customWidth="1"/>
    <col min="20" max="20" width="4.42578125" style="50" customWidth="1"/>
    <col min="21" max="22" width="4.42578125" style="53" customWidth="1"/>
    <col min="23" max="23" width="4.42578125" style="50" customWidth="1"/>
    <col min="24" max="25" width="4.42578125" style="53" customWidth="1"/>
    <col min="26" max="26" width="4.42578125" style="50" customWidth="1"/>
    <col min="27" max="28" width="4.42578125" style="53" customWidth="1"/>
    <col min="29" max="29" width="4.42578125" style="50" customWidth="1"/>
    <col min="30" max="31" width="4.42578125" style="53" customWidth="1"/>
    <col min="32" max="32" width="4.42578125" style="50" customWidth="1"/>
    <col min="33" max="34" width="4.42578125" style="53" customWidth="1"/>
    <col min="35" max="35" width="4.42578125" style="50" customWidth="1"/>
    <col min="36" max="37" width="4.42578125" style="53" customWidth="1"/>
    <col min="38" max="38" width="4.42578125" style="50" customWidth="1"/>
    <col min="39" max="40" width="4.42578125" style="53" customWidth="1"/>
    <col min="41" max="41" width="4.42578125" style="50" customWidth="1"/>
    <col min="42" max="43" width="4.42578125" style="53" customWidth="1"/>
    <col min="44" max="44" width="4.42578125" style="50" customWidth="1"/>
    <col min="45" max="46" width="4.42578125" style="53" customWidth="1"/>
    <col min="47" max="47" width="4.42578125" style="50" customWidth="1"/>
    <col min="48" max="49" width="4.42578125" style="53" customWidth="1"/>
    <col min="50" max="50" width="4.42578125" style="50" customWidth="1"/>
    <col min="51" max="52" width="4.42578125" style="53" customWidth="1"/>
    <col min="53" max="53" width="4.42578125" style="50" customWidth="1"/>
    <col min="54" max="55" width="4.42578125" style="53" customWidth="1"/>
    <col min="56" max="56" width="4.42578125" style="50" customWidth="1"/>
    <col min="57" max="58" width="4.42578125" style="53" customWidth="1"/>
    <col min="59" max="59" width="3.28515625" style="50" customWidth="1"/>
    <col min="60" max="61" width="3.28515625" style="53" customWidth="1"/>
    <col min="62" max="62" width="3.28515625" style="50" customWidth="1"/>
    <col min="63" max="64" width="3.28515625" style="53" customWidth="1"/>
    <col min="65" max="112" width="3.28515625" style="50" customWidth="1"/>
    <col min="113" max="16384" width="11.42578125" style="50"/>
  </cols>
  <sheetData>
    <row r="1" spans="1:112" x14ac:dyDescent="0.25">
      <c r="A1" s="50" t="s">
        <v>1039</v>
      </c>
      <c r="D1" s="50" t="s">
        <v>297</v>
      </c>
      <c r="E1" s="50">
        <v>2</v>
      </c>
      <c r="H1" s="50">
        <v>4</v>
      </c>
      <c r="K1" s="50">
        <v>5</v>
      </c>
      <c r="N1" s="50">
        <v>9</v>
      </c>
      <c r="Q1" s="50">
        <v>10</v>
      </c>
      <c r="T1" s="50">
        <v>17</v>
      </c>
      <c r="W1" s="5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AC1" s="5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s="50" t="s">
        <v>301</v>
      </c>
      <c r="D2" s="50" t="s">
        <v>244</v>
      </c>
      <c r="E2" s="50">
        <v>3</v>
      </c>
      <c r="H2" s="50">
        <v>5</v>
      </c>
      <c r="K2" s="50">
        <v>6</v>
      </c>
      <c r="N2" s="50">
        <v>10</v>
      </c>
      <c r="Q2" s="50">
        <v>12</v>
      </c>
      <c r="T2" s="50">
        <v>20</v>
      </c>
      <c r="W2" s="50">
        <v>3</v>
      </c>
      <c r="Z2" s="50">
        <v>5</v>
      </c>
      <c r="AC2" s="50">
        <v>6</v>
      </c>
      <c r="AF2" s="50">
        <v>10</v>
      </c>
      <c r="AI2" s="50">
        <v>12</v>
      </c>
      <c r="AL2" s="50">
        <v>20</v>
      </c>
      <c r="BN2" s="53"/>
      <c r="BO2" s="53"/>
      <c r="BQ2" s="53"/>
      <c r="BR2" s="53"/>
      <c r="BT2" s="53"/>
      <c r="BU2" s="53"/>
      <c r="BW2" s="53"/>
      <c r="BX2" s="53"/>
      <c r="BZ2" s="53"/>
      <c r="CA2" s="53"/>
      <c r="CC2" s="53"/>
      <c r="CD2" s="53"/>
      <c r="CF2" s="53"/>
      <c r="CG2" s="53"/>
      <c r="CI2" s="53"/>
      <c r="CJ2" s="53"/>
      <c r="CL2" s="53"/>
      <c r="CM2" s="53"/>
      <c r="CO2" s="53"/>
      <c r="CP2" s="53"/>
      <c r="CR2" s="53"/>
      <c r="CS2" s="53"/>
      <c r="CU2" s="53"/>
      <c r="CV2" s="53"/>
      <c r="CX2" s="53"/>
      <c r="CY2" s="53"/>
      <c r="DA2" s="53"/>
      <c r="DB2" s="53"/>
      <c r="DD2" s="53"/>
      <c r="DE2" s="53"/>
      <c r="DG2" s="53"/>
      <c r="DH2" s="53"/>
    </row>
    <row r="3" spans="1:112" x14ac:dyDescent="0.25">
      <c r="D3" s="50" t="s">
        <v>245</v>
      </c>
      <c r="E3" s="50" t="s">
        <v>246</v>
      </c>
      <c r="H3" s="50" t="s">
        <v>246</v>
      </c>
      <c r="K3" s="50" t="s">
        <v>246</v>
      </c>
      <c r="N3" s="50" t="s">
        <v>246</v>
      </c>
      <c r="Q3" s="50" t="s">
        <v>246</v>
      </c>
      <c r="T3" s="50" t="s">
        <v>246</v>
      </c>
      <c r="W3" s="50" t="s">
        <v>246</v>
      </c>
      <c r="Z3" s="50" t="s">
        <v>246</v>
      </c>
      <c r="AC3" s="50" t="s">
        <v>246</v>
      </c>
      <c r="AF3" s="50" t="s">
        <v>246</v>
      </c>
      <c r="AI3" s="50" t="s">
        <v>246</v>
      </c>
      <c r="AL3" s="50" t="s">
        <v>246</v>
      </c>
    </row>
    <row r="4" spans="1:112" x14ac:dyDescent="0.25">
      <c r="D4" s="50" t="s">
        <v>286</v>
      </c>
      <c r="BH4" s="50"/>
      <c r="BI4" s="50"/>
      <c r="BK4" s="50"/>
      <c r="BL4" s="50"/>
    </row>
    <row r="5" spans="1:112" x14ac:dyDescent="0.25">
      <c r="A5" s="51"/>
      <c r="X5" s="50"/>
      <c r="Y5" s="50"/>
      <c r="AA5" s="50"/>
      <c r="AB5" s="50"/>
      <c r="AD5" s="50"/>
      <c r="AE5" s="50"/>
      <c r="AG5" s="50"/>
      <c r="AH5" s="50"/>
      <c r="AJ5" s="50"/>
      <c r="AK5" s="50"/>
      <c r="BH5" s="50"/>
      <c r="BI5" s="50"/>
      <c r="BK5" s="50"/>
      <c r="BL5" s="50"/>
    </row>
    <row r="6" spans="1:112" ht="30" customHeight="1" x14ac:dyDescent="0.25">
      <c r="X6" s="50"/>
      <c r="Y6" s="50"/>
      <c r="AA6" s="50"/>
      <c r="AB6" s="50"/>
      <c r="AD6" s="50"/>
      <c r="AE6" s="50"/>
      <c r="AG6" s="50"/>
      <c r="AH6" s="50"/>
      <c r="AJ6" s="50"/>
      <c r="AK6" s="50"/>
      <c r="BH6" s="50"/>
      <c r="BI6" s="50"/>
      <c r="BK6" s="50"/>
      <c r="BL6" s="50"/>
    </row>
    <row r="7" spans="1:112" x14ac:dyDescent="0.25">
      <c r="X7" s="50"/>
      <c r="Y7" s="50"/>
      <c r="AA7" s="50"/>
      <c r="AB7" s="50"/>
      <c r="AD7" s="50"/>
      <c r="AE7" s="50"/>
      <c r="AG7" s="50"/>
      <c r="AH7" s="50"/>
      <c r="AJ7" s="50"/>
      <c r="AK7" s="50"/>
      <c r="BH7" s="50"/>
      <c r="BI7" s="50"/>
      <c r="BK7" s="50"/>
      <c r="BL7" s="50"/>
    </row>
    <row r="8" spans="1:112" x14ac:dyDescent="0.25">
      <c r="X8" s="50"/>
      <c r="Y8" s="50"/>
      <c r="AA8" s="50"/>
      <c r="AB8" s="50"/>
      <c r="AD8" s="50"/>
      <c r="AE8" s="50"/>
      <c r="AG8" s="50"/>
      <c r="AH8" s="50"/>
      <c r="AJ8" s="50"/>
      <c r="AK8" s="50"/>
      <c r="BH8" s="50"/>
      <c r="BI8" s="50"/>
      <c r="BK8" s="50"/>
      <c r="BL8" s="50"/>
    </row>
    <row r="9" spans="1:112" x14ac:dyDescent="0.25">
      <c r="X9" s="50"/>
      <c r="Y9" s="50"/>
      <c r="AA9" s="50"/>
      <c r="AB9" s="50"/>
      <c r="AD9" s="50"/>
      <c r="AE9" s="50"/>
      <c r="AG9" s="50"/>
      <c r="AH9" s="50"/>
      <c r="AJ9" s="50"/>
      <c r="AK9" s="50"/>
      <c r="BH9" s="50"/>
      <c r="BI9" s="50"/>
      <c r="BK9" s="50"/>
      <c r="BL9" s="50"/>
    </row>
    <row r="10" spans="1:112" x14ac:dyDescent="0.25">
      <c r="X10" s="50"/>
      <c r="Y10" s="50"/>
      <c r="AA10" s="50"/>
      <c r="AB10" s="50"/>
      <c r="AD10" s="50"/>
      <c r="AE10" s="50"/>
      <c r="AG10" s="50"/>
      <c r="AH10" s="50"/>
      <c r="AJ10" s="50"/>
      <c r="AK10" s="50"/>
      <c r="BH10" s="50"/>
      <c r="BI10" s="50"/>
      <c r="BK10" s="50"/>
      <c r="BL10" s="50"/>
    </row>
    <row r="11" spans="1:112" x14ac:dyDescent="0.25">
      <c r="X11" s="50"/>
      <c r="Y11" s="50"/>
      <c r="AA11" s="50"/>
      <c r="AB11" s="50"/>
      <c r="AD11" s="50"/>
      <c r="AE11" s="50"/>
      <c r="AG11" s="50"/>
      <c r="AH11" s="50"/>
      <c r="AJ11" s="50"/>
      <c r="AK11" s="50"/>
      <c r="BH11" s="50"/>
      <c r="BI11" s="50"/>
      <c r="BK11" s="50"/>
      <c r="BL11" s="50"/>
    </row>
    <row r="12" spans="1:112" x14ac:dyDescent="0.25">
      <c r="X12" s="50"/>
      <c r="Y12" s="50"/>
      <c r="AA12" s="50"/>
      <c r="AB12" s="50"/>
      <c r="AD12" s="50"/>
      <c r="AE12" s="50"/>
      <c r="AG12" s="50"/>
      <c r="AH12" s="50"/>
      <c r="AJ12" s="50"/>
      <c r="AK12" s="50"/>
      <c r="BH12" s="50"/>
      <c r="BI12" s="50"/>
      <c r="BK12" s="50"/>
      <c r="BL12" s="50"/>
    </row>
    <row r="13" spans="1:112" x14ac:dyDescent="0.25">
      <c r="A13" s="51"/>
      <c r="X13" s="50"/>
      <c r="Y13" s="50"/>
      <c r="AA13" s="50"/>
      <c r="AB13" s="50"/>
      <c r="AD13" s="50"/>
      <c r="AE13" s="50"/>
      <c r="AG13" s="50"/>
      <c r="AH13" s="50"/>
      <c r="AJ13" s="50"/>
      <c r="AK13" s="50"/>
      <c r="BH13" s="50"/>
      <c r="BI13" s="50"/>
      <c r="BK13" s="50"/>
      <c r="BL13" s="50"/>
    </row>
    <row r="14" spans="1:112" x14ac:dyDescent="0.25">
      <c r="A14" s="51"/>
      <c r="X14" s="50"/>
      <c r="Y14" s="50"/>
      <c r="AA14" s="50"/>
      <c r="AB14" s="50"/>
      <c r="AD14" s="50"/>
      <c r="AE14" s="50"/>
      <c r="AG14" s="50"/>
      <c r="AH14" s="50"/>
      <c r="AJ14" s="50"/>
      <c r="AK14" s="50"/>
      <c r="BH14" s="50"/>
      <c r="BI14" s="50"/>
      <c r="BK14" s="50"/>
      <c r="BL14" s="50"/>
    </row>
    <row r="15" spans="1:112" x14ac:dyDescent="0.25">
      <c r="A15" s="51">
        <f>VLOOKUP($C15,[1]MINIPELLE!$A$2:$K$291,11,0)</f>
        <v>27</v>
      </c>
      <c r="B15" s="50" t="s">
        <v>300</v>
      </c>
      <c r="C15" s="50" t="s">
        <v>238</v>
      </c>
      <c r="D15" s="50" t="s">
        <v>42</v>
      </c>
      <c r="F15" s="53" t="s">
        <v>689</v>
      </c>
      <c r="G15" s="53" t="s">
        <v>632</v>
      </c>
      <c r="I15" s="53" t="s">
        <v>689</v>
      </c>
      <c r="J15" s="53" t="s">
        <v>632</v>
      </c>
      <c r="L15" s="53" t="s">
        <v>689</v>
      </c>
      <c r="M15" s="53" t="s">
        <v>632</v>
      </c>
      <c r="O15" s="53" t="s">
        <v>689</v>
      </c>
      <c r="P15" s="53" t="s">
        <v>632</v>
      </c>
      <c r="R15" s="53" t="s">
        <v>689</v>
      </c>
      <c r="S15" s="53" t="s">
        <v>632</v>
      </c>
      <c r="U15" s="53" t="s">
        <v>689</v>
      </c>
      <c r="V15" s="53" t="s">
        <v>632</v>
      </c>
      <c r="W15" s="50" t="str">
        <f t="shared" ref="W15:Z15" si="0">IF(AND(F15="",E15=""),"",SUBSTITUTE(SUBSTITUTE(SUBSTITUTE(SUBSTITUTE(SUBSTITUTE(SUBSTITUTE(SUBSTITUTE($W$1,"#SYSTEME#",$A$1),"#DIM#",E$1),"#TYPE#",$B15),"#LIGNE#",$A15),"#Q#",IF(F15="",SUBSTITUTE(E15,",","."),"null")),"#FORMULE#",IF(F15="","null",CONCATENATE("'",F15,"'"))),"#CTE#",IF(G15="","null",CONCATENATE("'",G15,"'"))))</f>
        <v xml:space="preserve">INSERT INTO SC_SystemeProduits(RefDimension,NomSysteme,typePresta,ligne,Quantite,formule,cte1,DateModif) values (2,'FVBAC3','MP',27,null,'1*CTE1','PERIMETRE',now());
</v>
      </c>
      <c r="X15" s="50"/>
      <c r="Y15" s="50"/>
      <c r="Z15" s="50" t="str">
        <f t="shared" si="0"/>
        <v xml:space="preserve">INSERT INTO SC_SystemeProduits(RefDimension,NomSysteme,typePresta,ligne,Quantite,formule,cte1,DateModif) values (4,'FVBAC3','MP',27,null,'1*CTE1','PERIMETRE',now());
</v>
      </c>
      <c r="AA15" s="50"/>
      <c r="AB15" s="50"/>
      <c r="AC15" s="50" t="str">
        <f t="shared" ref="AC15" si="1">IF(AND(L15="",K15=""),"",SUBSTITUTE(SUBSTITUTE(SUBSTITUTE(SUBSTITUTE(SUBSTITUTE(SUBSTITUTE(SUBSTITUTE($W$1,"#SYSTEME#",$A$1),"#DIM#",K$1),"#TYPE#",$B15),"#LIGNE#",$A15),"#Q#",IF(L15="",SUBSTITUTE(K15,",","."),"null")),"#FORMULE#",IF(L15="","null",CONCATENATE("'",L15,"'"))),"#CTE#",IF(M15="","null",CONCATENATE("'",M15,"'"))))</f>
        <v xml:space="preserve">INSERT INTO SC_SystemeProduits(RefDimension,NomSysteme,typePresta,ligne,Quantite,formule,cte1,DateModif) values (5,'FVBAC3','MP',27,null,'1*CTE1','PERIMETRE',now());
</v>
      </c>
      <c r="AD15" s="50"/>
      <c r="AE15" s="50"/>
      <c r="AF15" s="50" t="str">
        <f t="shared" ref="AF15:AL15" si="2">IF(AND(O15="",N15=""),"",SUBSTITUTE(SUBSTITUTE(SUBSTITUTE(SUBSTITUTE(SUBSTITUTE(SUBSTITUTE(SUBSTITUTE($W$1,"#SYSTEME#",$A$1),"#DIM#",N$1),"#TYPE#",$B15),"#LIGNE#",$A15),"#Q#",IF(O15="",SUBSTITUTE(N15,",","."),"null")),"#FORMULE#",IF(O15="","null",CONCATENATE("'",O15,"'"))),"#CTE#",IF(P15="","null",CONCATENATE("'",P15,"'"))))</f>
        <v xml:space="preserve">INSERT INTO SC_SystemeProduits(RefDimension,NomSysteme,typePresta,ligne,Quantite,formule,cte1,DateModif) values (9,'FVBAC3','MP',27,null,'1*CTE1','PERIMETRE',now());
</v>
      </c>
      <c r="AG15" s="50"/>
      <c r="AH15" s="50"/>
      <c r="AI15" s="50" t="str">
        <f t="shared" si="2"/>
        <v xml:space="preserve">INSERT INTO SC_SystemeProduits(RefDimension,NomSysteme,typePresta,ligne,Quantite,formule,cte1,DateModif) values (10,'FVBAC3','MP',27,null,'1*CTE1','PERIMETRE',now());
</v>
      </c>
      <c r="AJ15" s="50"/>
      <c r="AK15" s="50"/>
      <c r="AL15" s="50" t="str">
        <f t="shared" si="2"/>
        <v xml:space="preserve">INSERT INTO SC_SystemeProduits(RefDimension,NomSysteme,typePresta,ligne,Quantite,formule,cte1,DateModif) values (17,'FVBAC3','MP',27,null,'1*CTE1','PERIMETRE',now());
</v>
      </c>
      <c r="BH15" s="50"/>
      <c r="BI15" s="50"/>
      <c r="BK15" s="50"/>
      <c r="BL15" s="50"/>
    </row>
    <row r="16" spans="1:112" x14ac:dyDescent="0.25">
      <c r="BH16" s="50"/>
      <c r="BI16" s="50"/>
      <c r="BK16" s="50"/>
      <c r="BL16" s="50"/>
    </row>
    <row r="17" spans="60:64" x14ac:dyDescent="0.25">
      <c r="BH17" s="50"/>
      <c r="BI17" s="50"/>
      <c r="BK17" s="50"/>
      <c r="BL17" s="50"/>
    </row>
    <row r="18" spans="60:64" x14ac:dyDescent="0.25">
      <c r="BH18" s="50"/>
      <c r="BI18" s="50"/>
      <c r="BK18" s="50"/>
      <c r="BL18" s="50"/>
    </row>
    <row r="19" spans="60:64" x14ac:dyDescent="0.25">
      <c r="BH19" s="50"/>
      <c r="BI19" s="50"/>
      <c r="BK19" s="50"/>
      <c r="BL19" s="50"/>
    </row>
    <row r="20" spans="60:64" x14ac:dyDescent="0.25">
      <c r="BH20" s="50"/>
      <c r="BI20" s="50"/>
      <c r="BK20" s="50"/>
      <c r="BL20" s="50"/>
    </row>
    <row r="21" spans="60:64" x14ac:dyDescent="0.25">
      <c r="BH21" s="50"/>
      <c r="BI21" s="50"/>
      <c r="BK21" s="50"/>
      <c r="BL21" s="50"/>
    </row>
    <row r="22" spans="60:64" x14ac:dyDescent="0.25">
      <c r="BH22" s="50"/>
      <c r="BI22" s="50"/>
      <c r="BK22" s="50"/>
      <c r="BL22" s="50"/>
    </row>
    <row r="23" spans="60:64" x14ac:dyDescent="0.25">
      <c r="BH23" s="50"/>
      <c r="BI23" s="50"/>
      <c r="BK23" s="50"/>
      <c r="BL23" s="5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A1:DH23"/>
  <sheetViews>
    <sheetView topLeftCell="BE1" workbookViewId="0">
      <selection activeCell="BG4" sqref="BG4:DH52"/>
    </sheetView>
  </sheetViews>
  <sheetFormatPr baseColWidth="10" defaultRowHeight="15" x14ac:dyDescent="0.25"/>
  <cols>
    <col min="1" max="1" width="35.28515625" customWidth="1"/>
    <col min="3" max="3" width="31.42578125" customWidth="1"/>
    <col min="5" max="5" width="8.8554687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710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(#DIM#,'#SYSTEME#','#TYPE#',#LIGNE#,#Q#,#FORMULE#,#CTE#,'LARGEUR',now());",CHAR(10))</f>
        <v xml:space="preserve">INSERT INTO SC_SystemeProduits(RefDimension,NomSysteme,typePresta,ligne,Quantite,formule,cte1,cte2,DateModif) values (#DIM#,'#SYSTEME#','#TYPE#',#LIGNE#,#Q#,#FORMULE#,#CTE#,'LARGEUR',now());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s="20" customFormat="1" x14ac:dyDescent="0.25">
      <c r="A4" s="19">
        <f>VLOOKUP($C4,[1]MATIERES!$A$2:$K$379,11,0)</f>
        <v>65</v>
      </c>
      <c r="B4" s="20" t="s">
        <v>295</v>
      </c>
      <c r="C4" s="20" t="s">
        <v>343</v>
      </c>
      <c r="D4" s="20" t="s">
        <v>42</v>
      </c>
      <c r="E4" s="20">
        <v>10.050000000000001</v>
      </c>
      <c r="F4" s="21" t="s">
        <v>711</v>
      </c>
      <c r="G4" s="21" t="s">
        <v>632</v>
      </c>
      <c r="H4" s="20">
        <v>13.600000000000001</v>
      </c>
      <c r="I4" s="21" t="s">
        <v>711</v>
      </c>
      <c r="J4" s="21" t="s">
        <v>632</v>
      </c>
      <c r="K4" s="20">
        <v>15.200000000000001</v>
      </c>
      <c r="L4" s="21" t="s">
        <v>711</v>
      </c>
      <c r="M4" s="21" t="s">
        <v>632</v>
      </c>
      <c r="N4" s="20">
        <v>17.400000000000002</v>
      </c>
      <c r="O4" s="21" t="s">
        <v>711</v>
      </c>
      <c r="P4" s="21" t="s">
        <v>632</v>
      </c>
      <c r="Q4" s="20">
        <v>19.600000000000001</v>
      </c>
      <c r="R4" s="21" t="s">
        <v>711</v>
      </c>
      <c r="S4" s="21" t="s">
        <v>632</v>
      </c>
      <c r="T4" s="20">
        <v>21.8</v>
      </c>
      <c r="U4" s="21" t="s">
        <v>711</v>
      </c>
      <c r="V4" s="21" t="s">
        <v>632</v>
      </c>
      <c r="W4" s="20">
        <v>24</v>
      </c>
      <c r="X4" s="21" t="s">
        <v>711</v>
      </c>
      <c r="Y4" s="21" t="s">
        <v>632</v>
      </c>
      <c r="Z4" s="20">
        <v>23.84</v>
      </c>
      <c r="AA4" s="21" t="s">
        <v>711</v>
      </c>
      <c r="AB4" s="21" t="s">
        <v>632</v>
      </c>
      <c r="AC4" s="20">
        <v>25.6</v>
      </c>
      <c r="AD4" s="21" t="s">
        <v>711</v>
      </c>
      <c r="AE4" s="21" t="s">
        <v>632</v>
      </c>
      <c r="AF4" s="20">
        <v>29.12</v>
      </c>
      <c r="AG4" s="21" t="s">
        <v>711</v>
      </c>
      <c r="AH4" s="21" t="s">
        <v>632</v>
      </c>
      <c r="AI4" s="20">
        <v>29.12</v>
      </c>
      <c r="AJ4" s="21" t="s">
        <v>711</v>
      </c>
      <c r="AK4" s="21" t="s">
        <v>632</v>
      </c>
      <c r="AL4" s="20">
        <v>30.960000000000004</v>
      </c>
      <c r="AM4" s="21" t="s">
        <v>711</v>
      </c>
      <c r="AN4" s="21" t="s">
        <v>632</v>
      </c>
      <c r="AO4" s="20">
        <v>30.960000000000004</v>
      </c>
      <c r="AP4" s="21" t="s">
        <v>711</v>
      </c>
      <c r="AQ4" s="21" t="s">
        <v>632</v>
      </c>
      <c r="AR4" s="20">
        <v>33.14</v>
      </c>
      <c r="AS4" s="21" t="s">
        <v>711</v>
      </c>
      <c r="AT4" s="21" t="s">
        <v>632</v>
      </c>
      <c r="AU4" s="20">
        <v>36</v>
      </c>
      <c r="AV4" s="21" t="s">
        <v>711</v>
      </c>
      <c r="AW4" s="21" t="s">
        <v>632</v>
      </c>
      <c r="AX4" s="20">
        <v>36</v>
      </c>
      <c r="AY4" s="21" t="s">
        <v>711</v>
      </c>
      <c r="AZ4" s="21" t="s">
        <v>632</v>
      </c>
      <c r="BA4" s="20">
        <v>37.74</v>
      </c>
      <c r="BB4" s="21" t="s">
        <v>711</v>
      </c>
      <c r="BC4" s="21" t="s">
        <v>632</v>
      </c>
      <c r="BD4" s="20">
        <v>37.74</v>
      </c>
      <c r="BE4" s="21" t="s">
        <v>711</v>
      </c>
      <c r="BF4" s="21" t="s">
        <v>632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(1,'FH9','MATIERE',65,null,'CTE1+CTE2','PERIMETRE','LARGEUR',now());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(2,'FH9','MATIERE',65,null,'CTE1+CTE2','PERIMETRE','LARGEUR',now());
</v>
      </c>
      <c r="BK4"/>
      <c r="BL4"/>
      <c r="BM4" t="str">
        <f t="shared" si="0"/>
        <v xml:space="preserve">INSERT INTO SC_SystemeProduits(RefDimension,NomSysteme,typePresta,ligne,Quantite,formule,cte1,cte2,DateModif) values (3,'FH9','MATIERE',65,null,'CTE1+CTE2','PERIMETRE','LARGEUR',now());
</v>
      </c>
      <c r="BN4"/>
      <c r="BO4"/>
      <c r="BP4" t="str">
        <f t="shared" si="0"/>
        <v xml:space="preserve">INSERT INTO SC_SystemeProduits(RefDimension,NomSysteme,typePresta,ligne,Quantite,formule,cte1,cte2,DateModif) values (4,'FH9','MATIERE',65,null,'CTE1+CTE2','PERIMETRE','LARGEUR',now());
</v>
      </c>
      <c r="BQ4"/>
      <c r="BR4"/>
      <c r="BS4" t="str">
        <f t="shared" si="0"/>
        <v xml:space="preserve">INSERT INTO SC_SystemeProduits(RefDimension,NomSysteme,typePresta,ligne,Quantite,formule,cte1,cte2,DateModif) values (5,'FH9','MATIERE',65,null,'CTE1+CTE2','PERIMETRE','LARGEUR',now());
</v>
      </c>
      <c r="BT4"/>
      <c r="BU4"/>
      <c r="BV4" t="str">
        <f t="shared" si="0"/>
        <v xml:space="preserve">INSERT INTO SC_SystemeProduits(RefDimension,NomSysteme,typePresta,ligne,Quantite,formule,cte1,cte2,DateModif) values (6,'FH9','MATIERE',65,null,'CTE1+CTE2','PERIMETRE','LARGEUR',now());
</v>
      </c>
      <c r="BW4"/>
      <c r="BX4"/>
      <c r="BY4" t="str">
        <f t="shared" si="0"/>
        <v xml:space="preserve">INSERT INTO SC_SystemeProduits(RefDimension,NomSysteme,typePresta,ligne,Quantite,formule,cte1,cte2,DateModif) values (7,'FH9','MATIERE',65,null,'CTE1+CTE2','PERIMETRE','LARGEUR',now());
</v>
      </c>
      <c r="BZ4"/>
      <c r="CA4"/>
      <c r="CB4" t="str">
        <f t="shared" si="0"/>
        <v xml:space="preserve">INSERT INTO SC_SystemeProduits(RefDimension,NomSysteme,typePresta,ligne,Quantite,formule,cte1,cte2,DateModif) values (8,'FH9','MATIERE',65,null,'CTE1+CTE2','PERIMETRE','LARGEUR',now());
</v>
      </c>
      <c r="CC4"/>
      <c r="CD4"/>
      <c r="CE4" t="str">
        <f t="shared" si="0"/>
        <v xml:space="preserve">INSERT INTO SC_SystemeProduits(RefDimension,NomSysteme,typePresta,ligne,Quantite,formule,cte1,cte2,DateModif) values (9,'FH9','MATIERE',65,null,'CTE1+CTE2','PERIMETRE','LARGEUR',now());
</v>
      </c>
      <c r="CF4"/>
      <c r="CG4"/>
      <c r="CH4" t="str">
        <f t="shared" si="0"/>
        <v xml:space="preserve">INSERT INTO SC_SystemeProduits(RefDimension,NomSysteme,typePresta,ligne,Quantite,formule,cte1,cte2,DateModif) values (10,'FH9','MATIERE',65,null,'CTE1+CTE2','PERIMETRE','LARGEUR',now());
</v>
      </c>
      <c r="CI4"/>
      <c r="CJ4"/>
      <c r="CK4" t="str">
        <f t="shared" si="0"/>
        <v xml:space="preserve">INSERT INTO SC_SystemeProduits(RefDimension,NomSysteme,typePresta,ligne,Quantite,formule,cte1,cte2,DateModif) values (11,'FH9','MATIERE',65,null,'CTE1+CTE2','PERIMETRE','LARGEUR',now());
</v>
      </c>
      <c r="CL4"/>
      <c r="CM4"/>
      <c r="CN4" t="str">
        <f t="shared" si="0"/>
        <v xml:space="preserve">INSERT INTO SC_SystemeProduits(RefDimension,NomSysteme,typePresta,ligne,Quantite,formule,cte1,cte2,DateModif) values (12,'FH9','MATIERE',65,null,'CTE1+CTE2','PERIMETRE','LARGEUR',now());
</v>
      </c>
      <c r="CO4"/>
      <c r="CP4"/>
      <c r="CQ4" t="str">
        <f t="shared" si="0"/>
        <v xml:space="preserve">INSERT INTO SC_SystemeProduits(RefDimension,NomSysteme,typePresta,ligne,Quantite,formule,cte1,cte2,DateModif) values (13,'FH9','MATIERE',65,null,'CTE1+CTE2','PERIMETRE','LARGEUR',now());
</v>
      </c>
      <c r="CR4"/>
      <c r="CS4"/>
      <c r="CT4" t="str">
        <f t="shared" si="0"/>
        <v xml:space="preserve">INSERT INTO SC_SystemeProduits(RefDimension,NomSysteme,typePresta,ligne,Quantite,formule,cte1,cte2,DateModif) values (14,'FH9','MATIERE',65,null,'CTE1+CTE2','PERIMETRE','LARGEUR',now());
</v>
      </c>
      <c r="CU4"/>
      <c r="CV4"/>
      <c r="CW4" t="str">
        <f t="shared" si="0"/>
        <v xml:space="preserve">INSERT INTO SC_SystemeProduits(RefDimension,NomSysteme,typePresta,ligne,Quantite,formule,cte1,cte2,DateModif) values (15,'FH9','MATIERE',65,null,'CTE1+CTE2','PERIMETRE','LARGEUR',now());
</v>
      </c>
      <c r="CX4"/>
      <c r="CY4"/>
      <c r="CZ4" t="str">
        <f t="shared" si="0"/>
        <v xml:space="preserve">INSERT INTO SC_SystemeProduits(RefDimension,NomSysteme,typePresta,ligne,Quantite,formule,cte1,cte2,DateModif) values (16,'FH9','MATIERE',65,null,'CTE1+CTE2','PERIMETRE','LARGEUR',now());
</v>
      </c>
      <c r="DA4"/>
      <c r="DB4"/>
      <c r="DC4" t="str">
        <f t="shared" si="0"/>
        <v xml:space="preserve">INSERT INTO SC_SystemeProduits(RefDimension,NomSysteme,typePresta,ligne,Quantite,formule,cte1,cte2,DateModif) values (17,'FH9','MATIERE',65,null,'CTE1+CTE2','PERIMETRE','LARGEUR',now());
</v>
      </c>
      <c r="DD4"/>
      <c r="DE4"/>
      <c r="DF4" t="str">
        <f t="shared" si="0"/>
        <v xml:space="preserve">INSERT INTO SC_SystemeProduits(RefDimension,NomSysteme,typePresta,ligne,Quantite,formule,cte1,cte2,DateModif) values (18,'FH9','MATIERE',65,null,'CTE1+CTE2','PERIMETRE','LARGEUR',now());
</v>
      </c>
      <c r="DG4"/>
      <c r="DH4"/>
    </row>
    <row r="5" spans="1:112" x14ac:dyDescent="0.25">
      <c r="A5" s="12">
        <f>VLOOKUP($C5,[1]MATIERES!$A$2:$K$379,11,0)</f>
        <v>167</v>
      </c>
      <c r="B5" t="s">
        <v>295</v>
      </c>
      <c r="C5" t="s">
        <v>423</v>
      </c>
      <c r="D5" t="s">
        <v>42</v>
      </c>
      <c r="E5">
        <v>8</v>
      </c>
      <c r="F5" s="14" t="s">
        <v>689</v>
      </c>
      <c r="G5" s="14" t="s">
        <v>632</v>
      </c>
      <c r="H5">
        <v>11</v>
      </c>
      <c r="I5" s="14" t="s">
        <v>689</v>
      </c>
      <c r="J5" s="14" t="s">
        <v>632</v>
      </c>
      <c r="K5">
        <v>12</v>
      </c>
      <c r="L5" s="14" t="s">
        <v>689</v>
      </c>
      <c r="M5" s="14" t="s">
        <v>632</v>
      </c>
      <c r="N5">
        <v>14</v>
      </c>
      <c r="O5" s="14" t="s">
        <v>689</v>
      </c>
      <c r="P5" s="14" t="s">
        <v>632</v>
      </c>
      <c r="Q5">
        <v>16</v>
      </c>
      <c r="R5" s="14" t="s">
        <v>689</v>
      </c>
      <c r="S5" s="14" t="s">
        <v>632</v>
      </c>
      <c r="T5">
        <v>18</v>
      </c>
      <c r="U5" s="14" t="s">
        <v>689</v>
      </c>
      <c r="V5" s="14" t="s">
        <v>632</v>
      </c>
      <c r="W5">
        <v>20</v>
      </c>
      <c r="X5" s="14" t="s">
        <v>689</v>
      </c>
      <c r="Y5" s="14" t="s">
        <v>632</v>
      </c>
      <c r="Z5">
        <v>19.399999999999999</v>
      </c>
      <c r="AA5" s="14" t="s">
        <v>689</v>
      </c>
      <c r="AB5" s="14" t="s">
        <v>632</v>
      </c>
      <c r="AC5">
        <v>21</v>
      </c>
      <c r="AD5" s="14" t="s">
        <v>689</v>
      </c>
      <c r="AE5" s="14" t="s">
        <v>632</v>
      </c>
      <c r="AF5">
        <v>24.2</v>
      </c>
      <c r="AG5" s="14" t="s">
        <v>689</v>
      </c>
      <c r="AH5" s="14" t="s">
        <v>632</v>
      </c>
      <c r="AI5">
        <v>24.2</v>
      </c>
      <c r="AJ5" s="14" t="s">
        <v>689</v>
      </c>
      <c r="AK5" s="14" t="s">
        <v>632</v>
      </c>
      <c r="AL5">
        <v>25.6</v>
      </c>
      <c r="AM5" s="14" t="s">
        <v>689</v>
      </c>
      <c r="AN5" s="14" t="s">
        <v>632</v>
      </c>
      <c r="AO5">
        <v>25.6</v>
      </c>
      <c r="AP5" s="14" t="s">
        <v>689</v>
      </c>
      <c r="AQ5" s="14" t="s">
        <v>632</v>
      </c>
      <c r="AR5">
        <v>27.4</v>
      </c>
      <c r="AS5" s="14" t="s">
        <v>689</v>
      </c>
      <c r="AT5" s="14" t="s">
        <v>632</v>
      </c>
      <c r="AU5">
        <v>30</v>
      </c>
      <c r="AV5" s="14" t="s">
        <v>689</v>
      </c>
      <c r="AW5" s="14" t="s">
        <v>632</v>
      </c>
      <c r="AX5">
        <v>30</v>
      </c>
      <c r="AY5" s="14" t="s">
        <v>689</v>
      </c>
      <c r="AZ5" s="14" t="s">
        <v>632</v>
      </c>
      <c r="BA5">
        <v>31.4</v>
      </c>
      <c r="BB5" s="14" t="s">
        <v>689</v>
      </c>
      <c r="BC5" s="14" t="s">
        <v>632</v>
      </c>
      <c r="BD5">
        <v>31.4</v>
      </c>
      <c r="BE5" s="14" t="s">
        <v>689</v>
      </c>
      <c r="BF5" s="14" t="s">
        <v>632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(1,'FH9','MATIERE',167,null,'1*CTE1','PERIMETRE',now());
</v>
      </c>
      <c r="BH5"/>
      <c r="BI5"/>
      <c r="BJ5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(2,'FH9','MATIERE',167,null,'1*CTE1','PERIMETRE',now());
</v>
      </c>
      <c r="BK5"/>
      <c r="BL5"/>
      <c r="BM5" t="str">
        <f t="shared" si="1"/>
        <v xml:space="preserve">INSERT INTO SC_SystemeProduits(RefDimension,NomSysteme,typePresta,ligne,Quantite,formule,cte1,DateModif) values (3,'FH9','MATIERE',167,null,'1*CTE1','PERIMETRE',now());
</v>
      </c>
      <c r="BP5" t="str">
        <f t="shared" si="1"/>
        <v xml:space="preserve">INSERT INTO SC_SystemeProduits(RefDimension,NomSysteme,typePresta,ligne,Quantite,formule,cte1,DateModif) values (4,'FH9','MATIERE',167,null,'1*CTE1','PERIMETRE',now());
</v>
      </c>
      <c r="BS5" t="str">
        <f t="shared" si="1"/>
        <v xml:space="preserve">INSERT INTO SC_SystemeProduits(RefDimension,NomSysteme,typePresta,ligne,Quantite,formule,cte1,DateModif) values (5,'FH9','MATIERE',167,null,'1*CTE1','PERIMETRE',now());
</v>
      </c>
      <c r="BV5" t="str">
        <f t="shared" si="1"/>
        <v xml:space="preserve">INSERT INTO SC_SystemeProduits(RefDimension,NomSysteme,typePresta,ligne,Quantite,formule,cte1,DateModif) values (6,'FH9','MATIERE',167,null,'1*CTE1','PERIMETRE',now());
</v>
      </c>
      <c r="BY5" t="str">
        <f t="shared" si="1"/>
        <v xml:space="preserve">INSERT INTO SC_SystemeProduits(RefDimension,NomSysteme,typePresta,ligne,Quantite,formule,cte1,DateModif) values (7,'FH9','MATIERE',167,null,'1*CTE1','PERIMETRE',now());
</v>
      </c>
      <c r="CB5" t="str">
        <f t="shared" si="1"/>
        <v xml:space="preserve">INSERT INTO SC_SystemeProduits(RefDimension,NomSysteme,typePresta,ligne,Quantite,formule,cte1,DateModif) values (8,'FH9','MATIERE',167,null,'1*CTE1','PERIMETRE',now());
</v>
      </c>
      <c r="CE5" t="str">
        <f t="shared" si="1"/>
        <v xml:space="preserve">INSERT INTO SC_SystemeProduits(RefDimension,NomSysteme,typePresta,ligne,Quantite,formule,cte1,DateModif) values (9,'FH9','MATIERE',167,null,'1*CTE1','PERIMETRE',now());
</v>
      </c>
      <c r="CH5" t="str">
        <f t="shared" si="1"/>
        <v xml:space="preserve">INSERT INTO SC_SystemeProduits(RefDimension,NomSysteme,typePresta,ligne,Quantite,formule,cte1,DateModif) values (10,'FH9','MATIERE',167,null,'1*CTE1','PERIMETRE',now());
</v>
      </c>
      <c r="CK5" t="str">
        <f t="shared" si="1"/>
        <v xml:space="preserve">INSERT INTO SC_SystemeProduits(RefDimension,NomSysteme,typePresta,ligne,Quantite,formule,cte1,DateModif) values (11,'FH9','MATIERE',167,null,'1*CTE1','PERIMETRE',now());
</v>
      </c>
      <c r="CN5" t="str">
        <f t="shared" si="1"/>
        <v xml:space="preserve">INSERT INTO SC_SystemeProduits(RefDimension,NomSysteme,typePresta,ligne,Quantite,formule,cte1,DateModif) values (12,'FH9','MATIERE',167,null,'1*CTE1','PERIMETRE',now());
</v>
      </c>
      <c r="CQ5" t="str">
        <f t="shared" si="1"/>
        <v xml:space="preserve">INSERT INTO SC_SystemeProduits(RefDimension,NomSysteme,typePresta,ligne,Quantite,formule,cte1,DateModif) values (13,'FH9','MATIERE',167,null,'1*CTE1','PERIMETRE',now());
</v>
      </c>
      <c r="CT5" t="str">
        <f t="shared" si="1"/>
        <v xml:space="preserve">INSERT INTO SC_SystemeProduits(RefDimension,NomSysteme,typePresta,ligne,Quantite,formule,cte1,DateModif) values (14,'FH9','MATIERE',167,null,'1*CTE1','PERIMETRE',now());
</v>
      </c>
      <c r="CW5" t="str">
        <f t="shared" si="1"/>
        <v xml:space="preserve">INSERT INTO SC_SystemeProduits(RefDimension,NomSysteme,typePresta,ligne,Quantite,formule,cte1,DateModif) values (15,'FH9','MATIERE',167,null,'1*CTE1','PERIMETRE',now());
</v>
      </c>
      <c r="CZ5" t="str">
        <f t="shared" si="1"/>
        <v xml:space="preserve">INSERT INTO SC_SystemeProduits(RefDimension,NomSysteme,typePresta,ligne,Quantite,formule,cte1,DateModif) values (16,'FH9','MATIERE',167,null,'1*CTE1','PERIMETRE',now());
</v>
      </c>
      <c r="DC5" t="str">
        <f t="shared" si="1"/>
        <v xml:space="preserve">INSERT INTO SC_SystemeProduits(RefDimension,NomSysteme,typePresta,ligne,Quantite,formule,cte1,DateModif) values (17,'FH9','MATIERE',167,null,'1*CTE1','PERIMETRE',now());
</v>
      </c>
      <c r="DF5" t="str">
        <f t="shared" si="1"/>
        <v xml:space="preserve">INSERT INTO SC_SystemeProduits(RefDimension,NomSysteme,typePresta,ligne,Quantite,formule,cte1,DateModif) values (18,'FH9','MATIERE',167,null,'1*CTE1','PERIMETRE',now());
</v>
      </c>
    </row>
    <row r="6" spans="1:112" x14ac:dyDescent="0.25">
      <c r="A6" s="12">
        <f>VLOOKUP($C6,[1]MATIERES!$A$2:$K$379,11,0)</f>
        <v>300</v>
      </c>
      <c r="B6" t="s">
        <v>295</v>
      </c>
      <c r="C6" t="s">
        <v>344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(1,'FH9','MATIERE',300,16,null,null,now());
</v>
      </c>
      <c r="BH6"/>
      <c r="BI6"/>
      <c r="BJ6" t="str">
        <f t="shared" si="1"/>
        <v xml:space="preserve">INSERT INTO SC_SystemeProduits(RefDimension,NomSysteme,typePresta,ligne,Quantite,formule,cte1,DateModif) values (2,'FH9','MATIERE',300,16,null,null,now());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(3,'FH9','MATIERE',300,16,null,null,now());
</v>
      </c>
      <c r="BP6" t="str">
        <f t="shared" si="1"/>
        <v xml:space="preserve">INSERT INTO SC_SystemeProduits(RefDimension,NomSysteme,typePresta,ligne,Quantite,formule,cte1,DateModif) values (4,'FH9','MATIERE',300,16,null,null,now());
</v>
      </c>
      <c r="BS6" t="str">
        <f t="shared" si="1"/>
        <v xml:space="preserve">INSERT INTO SC_SystemeProduits(RefDimension,NomSysteme,typePresta,ligne,Quantite,formule,cte1,DateModif) values (5,'FH9','MATIERE',300,16,null,null,now());
</v>
      </c>
      <c r="BV6" t="str">
        <f t="shared" si="1"/>
        <v xml:space="preserve">INSERT INTO SC_SystemeProduits(RefDimension,NomSysteme,typePresta,ligne,Quantite,formule,cte1,DateModif) values (6,'FH9','MATIERE',300,16,null,null,now());
</v>
      </c>
      <c r="BY6" t="str">
        <f t="shared" si="1"/>
        <v xml:space="preserve">INSERT INTO SC_SystemeProduits(RefDimension,NomSysteme,typePresta,ligne,Quantite,formule,cte1,DateModif) values (7,'FH9','MATIERE',300,16,null,null,now());
</v>
      </c>
      <c r="CB6" t="str">
        <f t="shared" si="1"/>
        <v xml:space="preserve">INSERT INTO SC_SystemeProduits(RefDimension,NomSysteme,typePresta,ligne,Quantite,formule,cte1,DateModif) values (8,'FH9','MATIERE',300,16,null,null,now());
</v>
      </c>
      <c r="CE6" t="str">
        <f t="shared" si="1"/>
        <v xml:space="preserve">INSERT INTO SC_SystemeProduits(RefDimension,NomSysteme,typePresta,ligne,Quantite,formule,cte1,DateModif) values (9,'FH9','MATIERE',300,16,null,null,now());
</v>
      </c>
      <c r="CH6" t="str">
        <f t="shared" si="1"/>
        <v xml:space="preserve">INSERT INTO SC_SystemeProduits(RefDimension,NomSysteme,typePresta,ligne,Quantite,formule,cte1,DateModif) values (10,'FH9','MATIERE',300,16,null,null,now());
</v>
      </c>
      <c r="CK6" t="str">
        <f t="shared" si="1"/>
        <v xml:space="preserve">INSERT INTO SC_SystemeProduits(RefDimension,NomSysteme,typePresta,ligne,Quantite,formule,cte1,DateModif) values (11,'FH9','MATIERE',300,16,null,null,now());
</v>
      </c>
      <c r="CN6" t="str">
        <f t="shared" si="1"/>
        <v xml:space="preserve">INSERT INTO SC_SystemeProduits(RefDimension,NomSysteme,typePresta,ligne,Quantite,formule,cte1,DateModif) values (12,'FH9','MATIERE',300,16,null,null,now());
</v>
      </c>
      <c r="CQ6" t="str">
        <f t="shared" si="1"/>
        <v xml:space="preserve">INSERT INTO SC_SystemeProduits(RefDimension,NomSysteme,typePresta,ligne,Quantite,formule,cte1,DateModif) values (13,'FH9','MATIERE',300,16,null,null,now());
</v>
      </c>
      <c r="CT6" t="str">
        <f t="shared" si="1"/>
        <v xml:space="preserve">INSERT INTO SC_SystemeProduits(RefDimension,NomSysteme,typePresta,ligne,Quantite,formule,cte1,DateModif) values (14,'FH9','MATIERE',300,16,null,null,now());
</v>
      </c>
      <c r="CW6" t="str">
        <f t="shared" si="1"/>
        <v xml:space="preserve">INSERT INTO SC_SystemeProduits(RefDimension,NomSysteme,typePresta,ligne,Quantite,formule,cte1,DateModif) values (15,'FH9','MATIERE',300,16,null,null,now());
</v>
      </c>
      <c r="CZ6" t="str">
        <f t="shared" si="1"/>
        <v xml:space="preserve">INSERT INTO SC_SystemeProduits(RefDimension,NomSysteme,typePresta,ligne,Quantite,formule,cte1,DateModif) values (16,'FH9','MATIERE',300,16,null,null,now());
</v>
      </c>
      <c r="DC6" t="str">
        <f t="shared" si="1"/>
        <v xml:space="preserve">INSERT INTO SC_SystemeProduits(RefDimension,NomSysteme,typePresta,ligne,Quantite,formule,cte1,DateModif) values (17,'FH9','MATIERE',300,16,null,null,now());
</v>
      </c>
      <c r="DF6" t="str">
        <f t="shared" si="1"/>
        <v xml:space="preserve">INSERT INTO SC_SystemeProduits(RefDimension,NomSysteme,typePresta,ligne,Quantite,formule,cte1,DateModif) values (18,'FH9','MATIERE',300,16,null,null,now());
</v>
      </c>
    </row>
    <row r="7" spans="1:112" x14ac:dyDescent="0.25">
      <c r="A7" s="12">
        <f>VLOOKUP($C7,[1]MATIERES!$A$2:$K$379,11,0)</f>
        <v>297</v>
      </c>
      <c r="B7" t="s">
        <v>295</v>
      </c>
      <c r="C7" t="s">
        <v>345</v>
      </c>
      <c r="D7" t="s">
        <v>8</v>
      </c>
      <c r="E7">
        <v>24</v>
      </c>
      <c r="F7" s="14" t="s">
        <v>703</v>
      </c>
      <c r="G7" s="14" t="s">
        <v>632</v>
      </c>
      <c r="H7">
        <v>33</v>
      </c>
      <c r="I7" s="14" t="s">
        <v>703</v>
      </c>
      <c r="J7" s="14" t="s">
        <v>632</v>
      </c>
      <c r="K7">
        <v>36</v>
      </c>
      <c r="L7" s="14" t="s">
        <v>703</v>
      </c>
      <c r="M7" s="14" t="s">
        <v>632</v>
      </c>
      <c r="N7">
        <v>42</v>
      </c>
      <c r="O7" s="14" t="s">
        <v>703</v>
      </c>
      <c r="P7" s="14" t="s">
        <v>632</v>
      </c>
      <c r="Q7">
        <v>48</v>
      </c>
      <c r="R7" s="14" t="s">
        <v>703</v>
      </c>
      <c r="S7" s="14" t="s">
        <v>632</v>
      </c>
      <c r="T7">
        <v>54</v>
      </c>
      <c r="U7" s="14" t="s">
        <v>703</v>
      </c>
      <c r="V7" s="14" t="s">
        <v>632</v>
      </c>
      <c r="W7">
        <v>60</v>
      </c>
      <c r="X7" s="14" t="s">
        <v>703</v>
      </c>
      <c r="Y7" s="14" t="s">
        <v>632</v>
      </c>
      <c r="Z7">
        <v>58.199999999999996</v>
      </c>
      <c r="AA7" s="14" t="s">
        <v>703</v>
      </c>
      <c r="AB7" s="14" t="s">
        <v>632</v>
      </c>
      <c r="AC7">
        <v>63</v>
      </c>
      <c r="AD7" s="14" t="s">
        <v>703</v>
      </c>
      <c r="AE7" s="14" t="s">
        <v>632</v>
      </c>
      <c r="AF7">
        <v>72.599999999999994</v>
      </c>
      <c r="AG7" s="14" t="s">
        <v>703</v>
      </c>
      <c r="AH7" s="14" t="s">
        <v>632</v>
      </c>
      <c r="AI7">
        <v>72.599999999999994</v>
      </c>
      <c r="AJ7" s="14" t="s">
        <v>703</v>
      </c>
      <c r="AK7" s="14" t="s">
        <v>632</v>
      </c>
      <c r="AL7">
        <v>76.800000000000011</v>
      </c>
      <c r="AM7" s="14" t="s">
        <v>703</v>
      </c>
      <c r="AN7" s="14" t="s">
        <v>632</v>
      </c>
      <c r="AO7">
        <v>76.800000000000011</v>
      </c>
      <c r="AP7" s="14" t="s">
        <v>703</v>
      </c>
      <c r="AQ7" s="14" t="s">
        <v>632</v>
      </c>
      <c r="AR7">
        <v>82.199999999999989</v>
      </c>
      <c r="AS7" s="14" t="s">
        <v>703</v>
      </c>
      <c r="AT7" s="14" t="s">
        <v>632</v>
      </c>
      <c r="AU7">
        <v>90</v>
      </c>
      <c r="AV7" s="14" t="s">
        <v>703</v>
      </c>
      <c r="AW7" s="14" t="s">
        <v>632</v>
      </c>
      <c r="AX7">
        <v>90</v>
      </c>
      <c r="AY7" s="14" t="s">
        <v>703</v>
      </c>
      <c r="AZ7" s="14" t="s">
        <v>632</v>
      </c>
      <c r="BA7">
        <v>94.199999999999989</v>
      </c>
      <c r="BB7" s="14" t="s">
        <v>703</v>
      </c>
      <c r="BC7" s="14" t="s">
        <v>632</v>
      </c>
      <c r="BD7">
        <v>94.199999999999989</v>
      </c>
      <c r="BE7" s="14" t="s">
        <v>703</v>
      </c>
      <c r="BF7" s="14" t="s">
        <v>632</v>
      </c>
      <c r="BG7" t="str">
        <f t="shared" si="2"/>
        <v xml:space="preserve">INSERT INTO SC_SystemeProduits(RefDimension,NomSysteme,typePresta,ligne,Quantite,formule,cte1,DateModif) values (1,'FH9','MATIERE',297,null,'3*CTE1','PERIMETRE',now());
</v>
      </c>
      <c r="BH7"/>
      <c r="BI7"/>
      <c r="BJ7" t="str">
        <f t="shared" si="1"/>
        <v xml:space="preserve">INSERT INTO SC_SystemeProduits(RefDimension,NomSysteme,typePresta,ligne,Quantite,formule,cte1,DateModif) values (2,'FH9','MATIERE',297,null,'3*CTE1','PERIMETRE',now());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(3,'FH9','MATIERE',297,null,'3*CTE1','PERIMETRE',now());
</v>
      </c>
      <c r="BP7" t="str">
        <f t="shared" si="1"/>
        <v xml:space="preserve">INSERT INTO SC_SystemeProduits(RefDimension,NomSysteme,typePresta,ligne,Quantite,formule,cte1,DateModif) values (4,'FH9','MATIERE',297,null,'3*CTE1','PERIMETRE',now());
</v>
      </c>
      <c r="BS7" t="str">
        <f t="shared" si="1"/>
        <v xml:space="preserve">INSERT INTO SC_SystemeProduits(RefDimension,NomSysteme,typePresta,ligne,Quantite,formule,cte1,DateModif) values (5,'FH9','MATIERE',297,null,'3*CTE1','PERIMETRE',now());
</v>
      </c>
      <c r="BV7" t="str">
        <f t="shared" si="1"/>
        <v xml:space="preserve">INSERT INTO SC_SystemeProduits(RefDimension,NomSysteme,typePresta,ligne,Quantite,formule,cte1,DateModif) values (6,'FH9','MATIERE',297,null,'3*CTE1','PERIMETRE',now());
</v>
      </c>
      <c r="BY7" t="str">
        <f t="shared" si="1"/>
        <v xml:space="preserve">INSERT INTO SC_SystemeProduits(RefDimension,NomSysteme,typePresta,ligne,Quantite,formule,cte1,DateModif) values (7,'FH9','MATIERE',297,null,'3*CTE1','PERIMETRE',now());
</v>
      </c>
      <c r="CB7" t="str">
        <f t="shared" si="1"/>
        <v xml:space="preserve">INSERT INTO SC_SystemeProduits(RefDimension,NomSysteme,typePresta,ligne,Quantite,formule,cte1,DateModif) values (8,'FH9','MATIERE',297,null,'3*CTE1','PERIMETRE',now());
</v>
      </c>
      <c r="CE7" t="str">
        <f t="shared" si="1"/>
        <v xml:space="preserve">INSERT INTO SC_SystemeProduits(RefDimension,NomSysteme,typePresta,ligne,Quantite,formule,cte1,DateModif) values (9,'FH9','MATIERE',297,null,'3*CTE1','PERIMETRE',now());
</v>
      </c>
      <c r="CH7" t="str">
        <f t="shared" si="1"/>
        <v xml:space="preserve">INSERT INTO SC_SystemeProduits(RefDimension,NomSysteme,typePresta,ligne,Quantite,formule,cte1,DateModif) values (10,'FH9','MATIERE',297,null,'3*CTE1','PERIMETRE',now());
</v>
      </c>
      <c r="CK7" t="str">
        <f t="shared" si="1"/>
        <v xml:space="preserve">INSERT INTO SC_SystemeProduits(RefDimension,NomSysteme,typePresta,ligne,Quantite,formule,cte1,DateModif) values (11,'FH9','MATIERE',297,null,'3*CTE1','PERIMETRE',now());
</v>
      </c>
      <c r="CN7" t="str">
        <f t="shared" si="1"/>
        <v xml:space="preserve">INSERT INTO SC_SystemeProduits(RefDimension,NomSysteme,typePresta,ligne,Quantite,formule,cte1,DateModif) values (12,'FH9','MATIERE',297,null,'3*CTE1','PERIMETRE',now());
</v>
      </c>
      <c r="CQ7" t="str">
        <f t="shared" si="1"/>
        <v xml:space="preserve">INSERT INTO SC_SystemeProduits(RefDimension,NomSysteme,typePresta,ligne,Quantite,formule,cte1,DateModif) values (13,'FH9','MATIERE',297,null,'3*CTE1','PERIMETRE',now());
</v>
      </c>
      <c r="CT7" t="str">
        <f t="shared" si="1"/>
        <v xml:space="preserve">INSERT INTO SC_SystemeProduits(RefDimension,NomSysteme,typePresta,ligne,Quantite,formule,cte1,DateModif) values (14,'FH9','MATIERE',297,null,'3*CTE1','PERIMETRE',now());
</v>
      </c>
      <c r="CW7" t="str">
        <f t="shared" si="1"/>
        <v xml:space="preserve">INSERT INTO SC_SystemeProduits(RefDimension,NomSysteme,typePresta,ligne,Quantite,formule,cte1,DateModif) values (15,'FH9','MATIERE',297,null,'3*CTE1','PERIMETRE',now());
</v>
      </c>
      <c r="CZ7" t="str">
        <f t="shared" si="1"/>
        <v xml:space="preserve">INSERT INTO SC_SystemeProduits(RefDimension,NomSysteme,typePresta,ligne,Quantite,formule,cte1,DateModif) values (16,'FH9','MATIERE',297,null,'3*CTE1','PERIMETRE',now());
</v>
      </c>
      <c r="DC7" t="str">
        <f t="shared" si="1"/>
        <v xml:space="preserve">INSERT INTO SC_SystemeProduits(RefDimension,NomSysteme,typePresta,ligne,Quantite,formule,cte1,DateModif) values (17,'FH9','MATIERE',297,null,'3*CTE1','PERIMETRE',now());
</v>
      </c>
      <c r="DF7" t="str">
        <f t="shared" si="1"/>
        <v xml:space="preserve">INSERT INTO SC_SystemeProduits(RefDimension,NomSysteme,typePresta,ligne,Quantite,formule,cte1,DateModif) values (18,'FH9','MATIERE',297,null,'3*CTE1','PERIMETRE',now());
</v>
      </c>
    </row>
    <row r="8" spans="1:112" x14ac:dyDescent="0.25">
      <c r="A8" s="12"/>
      <c r="D8" t="s">
        <v>286</v>
      </c>
      <c r="BG8" t="str">
        <f t="shared" si="2"/>
        <v/>
      </c>
      <c r="BH8"/>
      <c r="BI8"/>
      <c r="BJ8" t="str">
        <f t="shared" si="1"/>
        <v/>
      </c>
      <c r="BK8"/>
      <c r="BL8"/>
      <c r="BM8" t="str">
        <f t="shared" si="1"/>
        <v/>
      </c>
      <c r="BP8" t="str">
        <f t="shared" si="1"/>
        <v/>
      </c>
      <c r="BS8" t="str">
        <f t="shared" si="1"/>
        <v/>
      </c>
      <c r="BV8" t="str">
        <f t="shared" si="1"/>
        <v/>
      </c>
      <c r="BY8" t="str">
        <f t="shared" si="1"/>
        <v/>
      </c>
      <c r="CB8" t="str">
        <f t="shared" si="1"/>
        <v/>
      </c>
      <c r="CE8" t="str">
        <f t="shared" si="1"/>
        <v/>
      </c>
      <c r="CH8" t="str">
        <f t="shared" si="1"/>
        <v/>
      </c>
      <c r="CK8" t="str">
        <f t="shared" si="1"/>
        <v/>
      </c>
      <c r="CN8" t="str">
        <f t="shared" si="1"/>
        <v/>
      </c>
      <c r="CQ8" t="str">
        <f t="shared" si="1"/>
        <v/>
      </c>
      <c r="CT8" t="str">
        <f t="shared" si="1"/>
        <v/>
      </c>
      <c r="CW8" t="str">
        <f t="shared" si="1"/>
        <v/>
      </c>
      <c r="CZ8" t="str">
        <f t="shared" si="1"/>
        <v/>
      </c>
      <c r="DC8" t="str">
        <f t="shared" si="1"/>
        <v/>
      </c>
      <c r="DF8" t="str">
        <f t="shared" si="1"/>
        <v/>
      </c>
    </row>
    <row r="9" spans="1:112" x14ac:dyDescent="0.25">
      <c r="BG9" t="str">
        <f t="shared" si="2"/>
        <v/>
      </c>
      <c r="BH9"/>
      <c r="BI9"/>
      <c r="BJ9" t="str">
        <f t="shared" si="1"/>
        <v/>
      </c>
      <c r="BK9"/>
      <c r="BL9"/>
      <c r="BM9" t="str">
        <f t="shared" si="1"/>
        <v/>
      </c>
      <c r="BP9" t="str">
        <f t="shared" si="1"/>
        <v/>
      </c>
      <c r="BS9" t="str">
        <f t="shared" si="1"/>
        <v/>
      </c>
      <c r="BV9" t="str">
        <f t="shared" si="1"/>
        <v/>
      </c>
      <c r="BY9" t="str">
        <f t="shared" si="1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1"/>
        <v/>
      </c>
      <c r="CW9" t="str">
        <f t="shared" si="1"/>
        <v/>
      </c>
      <c r="CZ9" t="str">
        <f t="shared" ref="CZ9:CZ21" si="3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4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5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12">
        <f>VLOOKUP($C10,[1]ATELIER!$A$2:$K$291,11,0)</f>
        <v>14</v>
      </c>
      <c r="B10" t="s">
        <v>298</v>
      </c>
      <c r="C10" t="s">
        <v>32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2"/>
        <v xml:space="preserve">INSERT INTO SC_SystemeProduits(RefDimension,NomSysteme,typePresta,ligne,Quantite,formule,cte1,DateModif) values (1,'FH9','MOA',14,5,null,null,now());
</v>
      </c>
      <c r="BH10"/>
      <c r="BI10"/>
      <c r="BJ10" t="str">
        <f t="shared" ref="BJ10:BJ21" si="6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(2,'FH9','MOA',14,5,null,null,now());
</v>
      </c>
      <c r="BK10"/>
      <c r="BL10"/>
      <c r="BM10" t="str">
        <f t="shared" ref="BM10:BM21" si="7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(3,'FH9','MOA',14,5,null,null,now());
</v>
      </c>
      <c r="BP10" t="str">
        <f t="shared" ref="BP10:BP21" si="8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(4,'FH9','MOA',14,5,null,null,now());
</v>
      </c>
      <c r="BS10" t="str">
        <f t="shared" ref="BS10:BS21" si="9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(5,'FH9','MOA',14,5,null,null,now());
</v>
      </c>
      <c r="BV10" t="str">
        <f t="shared" ref="BV10:BV21" si="10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(6,'FH9','MOA',14,5,null,null,now());
</v>
      </c>
      <c r="BY10" t="str">
        <f t="shared" ref="BY10:BY21" si="11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(7,'FH9','MOA',14,5,null,null,now());
</v>
      </c>
      <c r="CB10" t="str">
        <f t="shared" ref="CB10:CB21" si="12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(8,'FH9','MOA',14,5,null,null,now());
</v>
      </c>
      <c r="CE10" t="str">
        <f t="shared" ref="CE10:CE21" si="13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(9,'FH9','MOA',14,5,null,null,now());
</v>
      </c>
      <c r="CH10" t="str">
        <f t="shared" ref="CH10:CH21" si="14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(10,'FH9','MOA',14,5,null,null,now());
</v>
      </c>
      <c r="CK10" t="str">
        <f t="shared" ref="CK10:CK21" si="15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(11,'FH9','MOA',14,5,null,null,now());
</v>
      </c>
      <c r="CN10" t="str">
        <f t="shared" ref="CN10:CN21" si="16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(12,'FH9','MOA',14,5,null,null,now());
</v>
      </c>
      <c r="CQ10" t="str">
        <f t="shared" ref="CQ10:CQ21" si="17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(13,'FH9','MOA',14,5,null,null,now());
</v>
      </c>
      <c r="CT10" t="str">
        <f t="shared" ref="CT10:CT21" si="18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(14,'FH9','MOA',14,5,null,null,now());
</v>
      </c>
      <c r="CW10" t="str">
        <f t="shared" ref="CW10:CW21" si="19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(15,'FH9','MOA',14,5,null,null,now());
</v>
      </c>
      <c r="CZ10" t="str">
        <f t="shared" si="3"/>
        <v xml:space="preserve">INSERT INTO SC_SystemeProduits(RefDimension,NomSysteme,typePresta,ligne,Quantite,formule,cte1,DateModif) values (16,'FH9','MOA',14,5,null,null,now());
</v>
      </c>
      <c r="DC10" t="str">
        <f t="shared" si="4"/>
        <v xml:space="preserve">INSERT INTO SC_SystemeProduits(RefDimension,NomSysteme,typePresta,ligne,Quantite,formule,cte1,DateModif) values (17,'FH9','MOA',14,5,null,null,now());
</v>
      </c>
      <c r="DF10" t="str">
        <f t="shared" si="5"/>
        <v xml:space="preserve">INSERT INTO SC_SystemeProduits(RefDimension,NomSysteme,typePresta,ligne,Quantite,formule,cte1,DateModif) values (18,'FH9','MOA',14,5,null,null,now());
</v>
      </c>
    </row>
    <row r="11" spans="1:112" x14ac:dyDescent="0.25">
      <c r="A11" s="12">
        <f>VLOOKUP($C11,[1]ATELIER!$A$2:$K$291,11,0)</f>
        <v>10</v>
      </c>
      <c r="B11" t="s">
        <v>298</v>
      </c>
      <c r="C11" t="s">
        <v>25</v>
      </c>
      <c r="D11" t="s">
        <v>8</v>
      </c>
      <c r="E11">
        <v>2</v>
      </c>
      <c r="H11">
        <v>3</v>
      </c>
      <c r="K11">
        <v>4</v>
      </c>
      <c r="N11">
        <v>5</v>
      </c>
      <c r="Q11">
        <v>6</v>
      </c>
      <c r="T11">
        <v>7</v>
      </c>
      <c r="W11">
        <v>8</v>
      </c>
      <c r="Z11">
        <v>9</v>
      </c>
      <c r="AC11">
        <v>10</v>
      </c>
      <c r="AF11">
        <v>11</v>
      </c>
      <c r="AI11">
        <v>12</v>
      </c>
      <c r="AL11">
        <v>13</v>
      </c>
      <c r="AO11">
        <v>14</v>
      </c>
      <c r="AR11">
        <v>15</v>
      </c>
      <c r="AU11">
        <v>16</v>
      </c>
      <c r="AX11">
        <v>17</v>
      </c>
      <c r="BA11">
        <v>18</v>
      </c>
      <c r="BD11">
        <v>19</v>
      </c>
      <c r="BG11" t="str">
        <f t="shared" si="2"/>
        <v xml:space="preserve">INSERT INTO SC_SystemeProduits(RefDimension,NomSysteme,typePresta,ligne,Quantite,formule,cte1,DateModif) values (1,'FH9','MOA',10,2,null,null,now());
</v>
      </c>
      <c r="BH11"/>
      <c r="BI11"/>
      <c r="BJ11" t="str">
        <f t="shared" si="6"/>
        <v xml:space="preserve">INSERT INTO SC_SystemeProduits(RefDimension,NomSysteme,typePresta,ligne,Quantite,formule,cte1,DateModif) values (2,'FH9','MOA',10,3,null,null,now());
</v>
      </c>
      <c r="BK11"/>
      <c r="BL11"/>
      <c r="BM11" t="str">
        <f t="shared" si="7"/>
        <v xml:space="preserve">INSERT INTO SC_SystemeProduits(RefDimension,NomSysteme,typePresta,ligne,Quantite,formule,cte1,DateModif) values (3,'FH9','MOA',10,4,null,null,now());
</v>
      </c>
      <c r="BP11" t="str">
        <f t="shared" si="8"/>
        <v xml:space="preserve">INSERT INTO SC_SystemeProduits(RefDimension,NomSysteme,typePresta,ligne,Quantite,formule,cte1,DateModif) values (4,'FH9','MOA',10,5,null,null,now());
</v>
      </c>
      <c r="BS11" t="str">
        <f t="shared" si="9"/>
        <v xml:space="preserve">INSERT INTO SC_SystemeProduits(RefDimension,NomSysteme,typePresta,ligne,Quantite,formule,cte1,DateModif) values (5,'FH9','MOA',10,6,null,null,now());
</v>
      </c>
      <c r="BV11" t="str">
        <f t="shared" si="10"/>
        <v xml:space="preserve">INSERT INTO SC_SystemeProduits(RefDimension,NomSysteme,typePresta,ligne,Quantite,formule,cte1,DateModif) values (6,'FH9','MOA',10,7,null,null,now());
</v>
      </c>
      <c r="BY11" t="str">
        <f t="shared" si="11"/>
        <v xml:space="preserve">INSERT INTO SC_SystemeProduits(RefDimension,NomSysteme,typePresta,ligne,Quantite,formule,cte1,DateModif) values (7,'FH9','MOA',10,8,null,null,now());
</v>
      </c>
      <c r="CB11" t="str">
        <f t="shared" si="12"/>
        <v xml:space="preserve">INSERT INTO SC_SystemeProduits(RefDimension,NomSysteme,typePresta,ligne,Quantite,formule,cte1,DateModif) values (8,'FH9','MOA',10,9,null,null,now());
</v>
      </c>
      <c r="CE11" t="str">
        <f t="shared" si="13"/>
        <v xml:space="preserve">INSERT INTO SC_SystemeProduits(RefDimension,NomSysteme,typePresta,ligne,Quantite,formule,cte1,DateModif) values (9,'FH9','MOA',10,10,null,null,now());
</v>
      </c>
      <c r="CH11" t="str">
        <f t="shared" si="14"/>
        <v xml:space="preserve">INSERT INTO SC_SystemeProduits(RefDimension,NomSysteme,typePresta,ligne,Quantite,formule,cte1,DateModif) values (10,'FH9','MOA',10,11,null,null,now());
</v>
      </c>
      <c r="CK11" t="str">
        <f t="shared" si="15"/>
        <v xml:space="preserve">INSERT INTO SC_SystemeProduits(RefDimension,NomSysteme,typePresta,ligne,Quantite,formule,cte1,DateModif) values (11,'FH9','MOA',10,12,null,null,now());
</v>
      </c>
      <c r="CN11" t="str">
        <f t="shared" si="16"/>
        <v xml:space="preserve">INSERT INTO SC_SystemeProduits(RefDimension,NomSysteme,typePresta,ligne,Quantite,formule,cte1,DateModif) values (12,'FH9','MOA',10,13,null,null,now());
</v>
      </c>
      <c r="CQ11" t="str">
        <f t="shared" si="17"/>
        <v xml:space="preserve">INSERT INTO SC_SystemeProduits(RefDimension,NomSysteme,typePresta,ligne,Quantite,formule,cte1,DateModif) values (13,'FH9','MOA',10,14,null,null,now());
</v>
      </c>
      <c r="CT11" t="str">
        <f t="shared" si="18"/>
        <v xml:space="preserve">INSERT INTO SC_SystemeProduits(RefDimension,NomSysteme,typePresta,ligne,Quantite,formule,cte1,DateModif) values (14,'FH9','MOA',10,15,null,null,now());
</v>
      </c>
      <c r="CW11" t="str">
        <f t="shared" si="19"/>
        <v xml:space="preserve">INSERT INTO SC_SystemeProduits(RefDimension,NomSysteme,typePresta,ligne,Quantite,formule,cte1,DateModif) values (15,'FH9','MOA',10,16,null,null,now());
</v>
      </c>
      <c r="CZ11" t="str">
        <f t="shared" si="3"/>
        <v xml:space="preserve">INSERT INTO SC_SystemeProduits(RefDimension,NomSysteme,typePresta,ligne,Quantite,formule,cte1,DateModif) values (16,'FH9','MOA',10,17,null,null,now());
</v>
      </c>
      <c r="DC11" t="str">
        <f t="shared" si="4"/>
        <v xml:space="preserve">INSERT INTO SC_SystemeProduits(RefDimension,NomSysteme,typePresta,ligne,Quantite,formule,cte1,DateModif) values (17,'FH9','MOA',10,18,null,null,now());
</v>
      </c>
      <c r="DF11" t="str">
        <f t="shared" si="5"/>
        <v xml:space="preserve">INSERT INTO SC_SystemeProduits(RefDimension,NomSysteme,typePresta,ligne,Quantite,formule,cte1,DateModif) values (18,'FH9','MOA',10,19,null,null,now());
</v>
      </c>
    </row>
    <row r="12" spans="1:112" x14ac:dyDescent="0.25">
      <c r="A12" s="12">
        <f>VLOOKUP($C12,[1]ATELIER!$A$2:$K$291,11,0)</f>
        <v>11</v>
      </c>
      <c r="B12" t="s">
        <v>298</v>
      </c>
      <c r="C12" t="s">
        <v>26</v>
      </c>
      <c r="D12" t="s">
        <v>8</v>
      </c>
      <c r="E12">
        <v>24</v>
      </c>
      <c r="F12" s="14" t="s">
        <v>703</v>
      </c>
      <c r="G12" s="14" t="s">
        <v>632</v>
      </c>
      <c r="H12">
        <v>33</v>
      </c>
      <c r="I12" s="14" t="s">
        <v>703</v>
      </c>
      <c r="J12" s="14" t="s">
        <v>632</v>
      </c>
      <c r="K12">
        <v>36</v>
      </c>
      <c r="L12" s="14" t="s">
        <v>703</v>
      </c>
      <c r="M12" s="14" t="s">
        <v>632</v>
      </c>
      <c r="N12">
        <v>42</v>
      </c>
      <c r="O12" s="14" t="s">
        <v>703</v>
      </c>
      <c r="P12" s="14" t="s">
        <v>632</v>
      </c>
      <c r="Q12">
        <v>48</v>
      </c>
      <c r="R12" s="14" t="s">
        <v>703</v>
      </c>
      <c r="S12" s="14" t="s">
        <v>632</v>
      </c>
      <c r="T12">
        <v>54</v>
      </c>
      <c r="U12" s="14" t="s">
        <v>703</v>
      </c>
      <c r="V12" s="14" t="s">
        <v>632</v>
      </c>
      <c r="W12">
        <v>60</v>
      </c>
      <c r="X12" s="14" t="s">
        <v>703</v>
      </c>
      <c r="Y12" s="14" t="s">
        <v>632</v>
      </c>
      <c r="Z12">
        <v>58.199999999999996</v>
      </c>
      <c r="AA12" s="14" t="s">
        <v>703</v>
      </c>
      <c r="AB12" s="14" t="s">
        <v>632</v>
      </c>
      <c r="AC12">
        <v>63</v>
      </c>
      <c r="AD12" s="14" t="s">
        <v>703</v>
      </c>
      <c r="AE12" s="14" t="s">
        <v>632</v>
      </c>
      <c r="AF12">
        <v>72.599999999999994</v>
      </c>
      <c r="AG12" s="14" t="s">
        <v>703</v>
      </c>
      <c r="AH12" s="14" t="s">
        <v>632</v>
      </c>
      <c r="AI12">
        <v>72.599999999999994</v>
      </c>
      <c r="AJ12" s="14" t="s">
        <v>703</v>
      </c>
      <c r="AK12" s="14" t="s">
        <v>632</v>
      </c>
      <c r="AL12">
        <v>76.800000000000011</v>
      </c>
      <c r="AM12" s="14" t="s">
        <v>703</v>
      </c>
      <c r="AN12" s="14" t="s">
        <v>632</v>
      </c>
      <c r="AO12">
        <v>76.800000000000011</v>
      </c>
      <c r="AP12" s="14" t="s">
        <v>703</v>
      </c>
      <c r="AQ12" s="14" t="s">
        <v>632</v>
      </c>
      <c r="AR12">
        <v>82.199999999999989</v>
      </c>
      <c r="AS12" s="14" t="s">
        <v>703</v>
      </c>
      <c r="AT12" s="14" t="s">
        <v>632</v>
      </c>
      <c r="AU12">
        <v>90</v>
      </c>
      <c r="AV12" s="14" t="s">
        <v>703</v>
      </c>
      <c r="AW12" s="14" t="s">
        <v>632</v>
      </c>
      <c r="AX12">
        <v>90</v>
      </c>
      <c r="AY12" s="14" t="s">
        <v>703</v>
      </c>
      <c r="AZ12" s="14" t="s">
        <v>632</v>
      </c>
      <c r="BA12">
        <v>94.199999999999989</v>
      </c>
      <c r="BB12" s="14" t="s">
        <v>703</v>
      </c>
      <c r="BC12" s="14" t="s">
        <v>632</v>
      </c>
      <c r="BD12">
        <v>94.199999999999989</v>
      </c>
      <c r="BE12" s="14" t="s">
        <v>703</v>
      </c>
      <c r="BF12" s="14" t="s">
        <v>632</v>
      </c>
      <c r="BG12" t="str">
        <f t="shared" si="2"/>
        <v xml:space="preserve">INSERT INTO SC_SystemeProduits(RefDimension,NomSysteme,typePresta,ligne,Quantite,formule,cte1,DateModif) values (1,'FH9','MOA',11,null,'3*CTE1','PERIMETRE',now());
</v>
      </c>
      <c r="BH12"/>
      <c r="BI12"/>
      <c r="BJ12" t="str">
        <f t="shared" si="6"/>
        <v xml:space="preserve">INSERT INTO SC_SystemeProduits(RefDimension,NomSysteme,typePresta,ligne,Quantite,formule,cte1,DateModif) values (2,'FH9','MOA',11,null,'3*CTE1','PERIMETRE',now());
</v>
      </c>
      <c r="BK12"/>
      <c r="BL12"/>
      <c r="BM12" t="str">
        <f t="shared" si="7"/>
        <v xml:space="preserve">INSERT INTO SC_SystemeProduits(RefDimension,NomSysteme,typePresta,ligne,Quantite,formule,cte1,DateModif) values (3,'FH9','MOA',11,null,'3*CTE1','PERIMETRE',now());
</v>
      </c>
      <c r="BP12" t="str">
        <f t="shared" si="8"/>
        <v xml:space="preserve">INSERT INTO SC_SystemeProduits(RefDimension,NomSysteme,typePresta,ligne,Quantite,formule,cte1,DateModif) values (4,'FH9','MOA',11,null,'3*CTE1','PERIMETRE',now());
</v>
      </c>
      <c r="BS12" t="str">
        <f t="shared" si="9"/>
        <v xml:space="preserve">INSERT INTO SC_SystemeProduits(RefDimension,NomSysteme,typePresta,ligne,Quantite,formule,cte1,DateModif) values (5,'FH9','MOA',11,null,'3*CTE1','PERIMETRE',now());
</v>
      </c>
      <c r="BV12" t="str">
        <f t="shared" si="10"/>
        <v xml:space="preserve">INSERT INTO SC_SystemeProduits(RefDimension,NomSysteme,typePresta,ligne,Quantite,formule,cte1,DateModif) values (6,'FH9','MOA',11,null,'3*CTE1','PERIMETRE',now());
</v>
      </c>
      <c r="BY12" t="str">
        <f t="shared" si="11"/>
        <v xml:space="preserve">INSERT INTO SC_SystemeProduits(RefDimension,NomSysteme,typePresta,ligne,Quantite,formule,cte1,DateModif) values (7,'FH9','MOA',11,null,'3*CTE1','PERIMETRE',now());
</v>
      </c>
      <c r="CB12" t="str">
        <f t="shared" si="12"/>
        <v xml:space="preserve">INSERT INTO SC_SystemeProduits(RefDimension,NomSysteme,typePresta,ligne,Quantite,formule,cte1,DateModif) values (8,'FH9','MOA',11,null,'3*CTE1','PERIMETRE',now());
</v>
      </c>
      <c r="CE12" t="str">
        <f t="shared" si="13"/>
        <v xml:space="preserve">INSERT INTO SC_SystemeProduits(RefDimension,NomSysteme,typePresta,ligne,Quantite,formule,cte1,DateModif) values (9,'FH9','MOA',11,null,'3*CTE1','PERIMETRE',now());
</v>
      </c>
      <c r="CH12" t="str">
        <f t="shared" si="14"/>
        <v xml:space="preserve">INSERT INTO SC_SystemeProduits(RefDimension,NomSysteme,typePresta,ligne,Quantite,formule,cte1,DateModif) values (10,'FH9','MOA',11,null,'3*CTE1','PERIMETRE',now());
</v>
      </c>
      <c r="CK12" t="str">
        <f t="shared" si="15"/>
        <v xml:space="preserve">INSERT INTO SC_SystemeProduits(RefDimension,NomSysteme,typePresta,ligne,Quantite,formule,cte1,DateModif) values (11,'FH9','MOA',11,null,'3*CTE1','PERIMETRE',now());
</v>
      </c>
      <c r="CN12" t="str">
        <f t="shared" si="16"/>
        <v xml:space="preserve">INSERT INTO SC_SystemeProduits(RefDimension,NomSysteme,typePresta,ligne,Quantite,formule,cte1,DateModif) values (12,'FH9','MOA',11,null,'3*CTE1','PERIMETRE',now());
</v>
      </c>
      <c r="CQ12" t="str">
        <f t="shared" si="17"/>
        <v xml:space="preserve">INSERT INTO SC_SystemeProduits(RefDimension,NomSysteme,typePresta,ligne,Quantite,formule,cte1,DateModif) values (13,'FH9','MOA',11,null,'3*CTE1','PERIMETRE',now());
</v>
      </c>
      <c r="CT12" t="str">
        <f t="shared" si="18"/>
        <v xml:space="preserve">INSERT INTO SC_SystemeProduits(RefDimension,NomSysteme,typePresta,ligne,Quantite,formule,cte1,DateModif) values (14,'FH9','MOA',11,null,'3*CTE1','PERIMETRE',now());
</v>
      </c>
      <c r="CW12" t="str">
        <f t="shared" si="19"/>
        <v xml:space="preserve">INSERT INTO SC_SystemeProduits(RefDimension,NomSysteme,typePresta,ligne,Quantite,formule,cte1,DateModif) values (15,'FH9','MOA',11,null,'3*CTE1','PERIMETRE',now());
</v>
      </c>
      <c r="CZ12" t="str">
        <f t="shared" si="3"/>
        <v xml:space="preserve">INSERT INTO SC_SystemeProduits(RefDimension,NomSysteme,typePresta,ligne,Quantite,formule,cte1,DateModif) values (16,'FH9','MOA',11,null,'3*CTE1','PERIMETRE',now());
</v>
      </c>
      <c r="DC12" t="str">
        <f t="shared" si="4"/>
        <v xml:space="preserve">INSERT INTO SC_SystemeProduits(RefDimension,NomSysteme,typePresta,ligne,Quantite,formule,cte1,DateModif) values (17,'FH9','MOA',11,null,'3*CTE1','PERIMETRE',now());
</v>
      </c>
      <c r="DF12" t="str">
        <f t="shared" si="5"/>
        <v xml:space="preserve">INSERT INTO SC_SystemeProduits(RefDimension,NomSysteme,typePresta,ligne,Quantite,formule,cte1,DateModif) values (18,'FH9','MOA',11,null,'3*CTE1','PERIMETRE',now());
</v>
      </c>
    </row>
    <row r="13" spans="1:112" x14ac:dyDescent="0.25">
      <c r="D13" t="s">
        <v>286</v>
      </c>
      <c r="BG13" t="str">
        <f t="shared" si="2"/>
        <v/>
      </c>
      <c r="BH13"/>
      <c r="BI13"/>
      <c r="BJ13" t="str">
        <f t="shared" si="6"/>
        <v/>
      </c>
      <c r="BK13"/>
      <c r="BL13"/>
      <c r="BM13" t="str">
        <f t="shared" si="7"/>
        <v/>
      </c>
      <c r="BP13" t="str">
        <f t="shared" si="8"/>
        <v/>
      </c>
      <c r="BS13" t="str">
        <f t="shared" si="9"/>
        <v/>
      </c>
      <c r="BV13" t="str">
        <f t="shared" si="10"/>
        <v/>
      </c>
      <c r="BY13" t="str">
        <f t="shared" si="11"/>
        <v/>
      </c>
      <c r="CB13" t="str">
        <f t="shared" si="12"/>
        <v/>
      </c>
      <c r="CE13" t="str">
        <f t="shared" si="13"/>
        <v/>
      </c>
      <c r="CH13" t="str">
        <f t="shared" si="14"/>
        <v/>
      </c>
      <c r="CK13" t="str">
        <f t="shared" si="15"/>
        <v/>
      </c>
      <c r="CN13" t="str">
        <f t="shared" si="16"/>
        <v/>
      </c>
      <c r="CQ13" t="str">
        <f t="shared" si="17"/>
        <v/>
      </c>
      <c r="CT13" t="str">
        <f t="shared" si="18"/>
        <v/>
      </c>
      <c r="CW13" t="str">
        <f t="shared" si="19"/>
        <v/>
      </c>
      <c r="CZ13" t="str">
        <f t="shared" si="3"/>
        <v/>
      </c>
      <c r="DC13" t="str">
        <f t="shared" si="4"/>
        <v/>
      </c>
      <c r="DF13" t="str">
        <f t="shared" si="5"/>
        <v/>
      </c>
    </row>
    <row r="14" spans="1:112" x14ac:dyDescent="0.25">
      <c r="BG14" t="str">
        <f t="shared" si="2"/>
        <v/>
      </c>
      <c r="BH14"/>
      <c r="BI14"/>
      <c r="BJ14" t="str">
        <f t="shared" si="6"/>
        <v/>
      </c>
      <c r="BK14"/>
      <c r="BL14"/>
      <c r="BM14" t="str">
        <f t="shared" si="7"/>
        <v/>
      </c>
      <c r="BP14" t="str">
        <f t="shared" si="8"/>
        <v/>
      </c>
      <c r="BS14" t="str">
        <f t="shared" si="9"/>
        <v/>
      </c>
      <c r="BV14" t="str">
        <f t="shared" si="10"/>
        <v/>
      </c>
      <c r="BY14" t="str">
        <f t="shared" si="11"/>
        <v/>
      </c>
      <c r="CB14" t="str">
        <f t="shared" si="12"/>
        <v/>
      </c>
      <c r="CE14" t="str">
        <f t="shared" si="13"/>
        <v/>
      </c>
      <c r="CH14" t="str">
        <f t="shared" si="14"/>
        <v/>
      </c>
      <c r="CK14" t="str">
        <f t="shared" si="15"/>
        <v/>
      </c>
      <c r="CN14" t="str">
        <f t="shared" si="16"/>
        <v/>
      </c>
      <c r="CQ14" t="str">
        <f t="shared" si="17"/>
        <v/>
      </c>
      <c r="CT14" t="str">
        <f t="shared" si="18"/>
        <v/>
      </c>
      <c r="CW14" t="str">
        <f t="shared" si="19"/>
        <v/>
      </c>
      <c r="CZ14" t="str">
        <f t="shared" si="3"/>
        <v/>
      </c>
      <c r="DC14" t="str">
        <f t="shared" si="4"/>
        <v/>
      </c>
      <c r="DF14" t="str">
        <f t="shared" si="5"/>
        <v/>
      </c>
    </row>
    <row r="15" spans="1:112" x14ac:dyDescent="0.25">
      <c r="A15" s="12">
        <f>VLOOKUP($C15,[1]CHANTIER!$A$2:$K$291,11,0)</f>
        <v>37</v>
      </c>
      <c r="B15" t="s">
        <v>299</v>
      </c>
      <c r="C15" t="s">
        <v>138</v>
      </c>
      <c r="D15" t="s">
        <v>42</v>
      </c>
      <c r="E15">
        <v>8</v>
      </c>
      <c r="F15" s="14" t="s">
        <v>689</v>
      </c>
      <c r="G15" s="14" t="s">
        <v>632</v>
      </c>
      <c r="H15">
        <v>11</v>
      </c>
      <c r="I15" s="14" t="s">
        <v>689</v>
      </c>
      <c r="J15" s="14" t="s">
        <v>632</v>
      </c>
      <c r="K15">
        <v>12</v>
      </c>
      <c r="L15" s="14" t="s">
        <v>689</v>
      </c>
      <c r="M15" s="14" t="s">
        <v>632</v>
      </c>
      <c r="N15">
        <v>14</v>
      </c>
      <c r="O15" s="14" t="s">
        <v>689</v>
      </c>
      <c r="P15" s="14" t="s">
        <v>632</v>
      </c>
      <c r="Q15">
        <v>16</v>
      </c>
      <c r="R15" s="14" t="s">
        <v>689</v>
      </c>
      <c r="S15" s="14" t="s">
        <v>632</v>
      </c>
      <c r="T15">
        <v>18</v>
      </c>
      <c r="U15" s="14" t="s">
        <v>689</v>
      </c>
      <c r="V15" s="14" t="s">
        <v>632</v>
      </c>
      <c r="W15">
        <v>20</v>
      </c>
      <c r="X15" s="14" t="s">
        <v>689</v>
      </c>
      <c r="Y15" s="14" t="s">
        <v>632</v>
      </c>
      <c r="Z15">
        <v>19.399999999999999</v>
      </c>
      <c r="AA15" s="14" t="s">
        <v>689</v>
      </c>
      <c r="AB15" s="14" t="s">
        <v>632</v>
      </c>
      <c r="AC15">
        <v>21</v>
      </c>
      <c r="AD15" s="14" t="s">
        <v>689</v>
      </c>
      <c r="AE15" s="14" t="s">
        <v>632</v>
      </c>
      <c r="AF15">
        <v>24.2</v>
      </c>
      <c r="AG15" s="14" t="s">
        <v>689</v>
      </c>
      <c r="AH15" s="14" t="s">
        <v>632</v>
      </c>
      <c r="AI15">
        <v>24.2</v>
      </c>
      <c r="AJ15" s="14" t="s">
        <v>689</v>
      </c>
      <c r="AK15" s="14" t="s">
        <v>632</v>
      </c>
      <c r="AL15">
        <v>25.6</v>
      </c>
      <c r="AM15" s="14" t="s">
        <v>689</v>
      </c>
      <c r="AN15" s="14" t="s">
        <v>632</v>
      </c>
      <c r="AO15">
        <v>25.6</v>
      </c>
      <c r="AP15" s="14" t="s">
        <v>689</v>
      </c>
      <c r="AQ15" s="14" t="s">
        <v>632</v>
      </c>
      <c r="AR15">
        <v>27.4</v>
      </c>
      <c r="AS15" s="14" t="s">
        <v>689</v>
      </c>
      <c r="AT15" s="14" t="s">
        <v>632</v>
      </c>
      <c r="AU15">
        <v>30</v>
      </c>
      <c r="AV15" s="14" t="s">
        <v>689</v>
      </c>
      <c r="AW15" s="14" t="s">
        <v>632</v>
      </c>
      <c r="AX15">
        <v>30</v>
      </c>
      <c r="AY15" s="14" t="s">
        <v>689</v>
      </c>
      <c r="AZ15" s="14" t="s">
        <v>632</v>
      </c>
      <c r="BA15">
        <v>31.4</v>
      </c>
      <c r="BB15" s="14" t="s">
        <v>689</v>
      </c>
      <c r="BC15" s="14" t="s">
        <v>632</v>
      </c>
      <c r="BD15">
        <v>31.4</v>
      </c>
      <c r="BE15" s="14" t="s">
        <v>689</v>
      </c>
      <c r="BF15" s="14" t="s">
        <v>632</v>
      </c>
      <c r="BG15" t="str">
        <f t="shared" si="2"/>
        <v xml:space="preserve">INSERT INTO SC_SystemeProduits(RefDimension,NomSysteme,typePresta,ligne,Quantite,formule,cte1,DateModif) values (1,'FH9','MOC',37,null,'1*CTE1','PERIMETRE',now());
</v>
      </c>
      <c r="BH15"/>
      <c r="BI15"/>
      <c r="BJ15" t="str">
        <f t="shared" si="6"/>
        <v xml:space="preserve">INSERT INTO SC_SystemeProduits(RefDimension,NomSysteme,typePresta,ligne,Quantite,formule,cte1,DateModif) values (2,'FH9','MOC',37,null,'1*CTE1','PERIMETRE',now());
</v>
      </c>
      <c r="BK15"/>
      <c r="BL15"/>
      <c r="BM15" t="str">
        <f t="shared" si="7"/>
        <v xml:space="preserve">INSERT INTO SC_SystemeProduits(RefDimension,NomSysteme,typePresta,ligne,Quantite,formule,cte1,DateModif) values (3,'FH9','MOC',37,null,'1*CTE1','PERIMETRE',now());
</v>
      </c>
      <c r="BP15" t="str">
        <f t="shared" si="8"/>
        <v xml:space="preserve">INSERT INTO SC_SystemeProduits(RefDimension,NomSysteme,typePresta,ligne,Quantite,formule,cte1,DateModif) values (4,'FH9','MOC',37,null,'1*CTE1','PERIMETRE',now());
</v>
      </c>
      <c r="BS15" t="str">
        <f t="shared" si="9"/>
        <v xml:space="preserve">INSERT INTO SC_SystemeProduits(RefDimension,NomSysteme,typePresta,ligne,Quantite,formule,cte1,DateModif) values (5,'FH9','MOC',37,null,'1*CTE1','PERIMETRE',now());
</v>
      </c>
      <c r="BV15" t="str">
        <f t="shared" si="10"/>
        <v xml:space="preserve">INSERT INTO SC_SystemeProduits(RefDimension,NomSysteme,typePresta,ligne,Quantite,formule,cte1,DateModif) values (6,'FH9','MOC',37,null,'1*CTE1','PERIMETRE',now());
</v>
      </c>
      <c r="BY15" t="str">
        <f t="shared" si="11"/>
        <v xml:space="preserve">INSERT INTO SC_SystemeProduits(RefDimension,NomSysteme,typePresta,ligne,Quantite,formule,cte1,DateModif) values (7,'FH9','MOC',37,null,'1*CTE1','PERIMETRE',now());
</v>
      </c>
      <c r="CB15" t="str">
        <f t="shared" si="12"/>
        <v xml:space="preserve">INSERT INTO SC_SystemeProduits(RefDimension,NomSysteme,typePresta,ligne,Quantite,formule,cte1,DateModif) values (8,'FH9','MOC',37,null,'1*CTE1','PERIMETRE',now());
</v>
      </c>
      <c r="CE15" t="str">
        <f t="shared" si="13"/>
        <v xml:space="preserve">INSERT INTO SC_SystemeProduits(RefDimension,NomSysteme,typePresta,ligne,Quantite,formule,cte1,DateModif) values (9,'FH9','MOC',37,null,'1*CTE1','PERIMETRE',now());
</v>
      </c>
      <c r="CH15" t="str">
        <f t="shared" si="14"/>
        <v xml:space="preserve">INSERT INTO SC_SystemeProduits(RefDimension,NomSysteme,typePresta,ligne,Quantite,formule,cte1,DateModif) values (10,'FH9','MOC',37,null,'1*CTE1','PERIMETRE',now());
</v>
      </c>
      <c r="CK15" t="str">
        <f t="shared" si="15"/>
        <v xml:space="preserve">INSERT INTO SC_SystemeProduits(RefDimension,NomSysteme,typePresta,ligne,Quantite,formule,cte1,DateModif) values (11,'FH9','MOC',37,null,'1*CTE1','PERIMETRE',now());
</v>
      </c>
      <c r="CN15" t="str">
        <f t="shared" si="16"/>
        <v xml:space="preserve">INSERT INTO SC_SystemeProduits(RefDimension,NomSysteme,typePresta,ligne,Quantite,formule,cte1,DateModif) values (12,'FH9','MOC',37,null,'1*CTE1','PERIMETRE',now());
</v>
      </c>
      <c r="CQ15" t="str">
        <f t="shared" si="17"/>
        <v xml:space="preserve">INSERT INTO SC_SystemeProduits(RefDimension,NomSysteme,typePresta,ligne,Quantite,formule,cte1,DateModif) values (13,'FH9','MOC',37,null,'1*CTE1','PERIMETRE',now());
</v>
      </c>
      <c r="CT15" t="str">
        <f t="shared" si="18"/>
        <v xml:space="preserve">INSERT INTO SC_SystemeProduits(RefDimension,NomSysteme,typePresta,ligne,Quantite,formule,cte1,DateModif) values (14,'FH9','MOC',37,null,'1*CTE1','PERIMETRE',now());
</v>
      </c>
      <c r="CW15" t="str">
        <f t="shared" si="19"/>
        <v xml:space="preserve">INSERT INTO SC_SystemeProduits(RefDimension,NomSysteme,typePresta,ligne,Quantite,formule,cte1,DateModif) values (15,'FH9','MOC',37,null,'1*CTE1','PERIMETRE',now());
</v>
      </c>
      <c r="CZ15" t="str">
        <f t="shared" si="3"/>
        <v xml:space="preserve">INSERT INTO SC_SystemeProduits(RefDimension,NomSysteme,typePresta,ligne,Quantite,formule,cte1,DateModif) values (16,'FH9','MOC',37,null,'1*CTE1','PERIMETRE',now());
</v>
      </c>
      <c r="DC15" t="str">
        <f t="shared" si="4"/>
        <v xml:space="preserve">INSERT INTO SC_SystemeProduits(RefDimension,NomSysteme,typePresta,ligne,Quantite,formule,cte1,DateModif) values (17,'FH9','MOC',37,null,'1*CTE1','PERIMETRE',now());
</v>
      </c>
      <c r="DF15" t="str">
        <f t="shared" si="5"/>
        <v xml:space="preserve">INSERT INTO SC_SystemeProduits(RefDimension,NomSysteme,typePresta,ligne,Quantite,formule,cte1,DateModif) values (18,'FH9','MOC',37,null,'1*CTE1','PERIMETRE',now());
</v>
      </c>
    </row>
    <row r="16" spans="1:112" x14ac:dyDescent="0.25">
      <c r="A16" s="12">
        <f>VLOOKUP($C16,[1]CHANTIER!$A$2:$K$291,11,0)</f>
        <v>39</v>
      </c>
      <c r="B16" t="s">
        <v>299</v>
      </c>
      <c r="C16" t="s">
        <v>140</v>
      </c>
      <c r="D16" t="s">
        <v>42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2"/>
        <v xml:space="preserve">INSERT INTO SC_SystemeProduits(RefDimension,NomSysteme,typePresta,ligne,Quantite,formule,cte1,DateModif) values (1,'FH9','MOC',39,1,null,null,now());
</v>
      </c>
      <c r="BH16"/>
      <c r="BI16"/>
      <c r="BJ16" t="str">
        <f t="shared" si="6"/>
        <v xml:space="preserve">INSERT INTO SC_SystemeProduits(RefDimension,NomSysteme,typePresta,ligne,Quantite,formule,cte1,DateModif) values (2,'FH9','MOC',39,1,null,null,now());
</v>
      </c>
      <c r="BK16"/>
      <c r="BL16"/>
      <c r="BM16" t="str">
        <f t="shared" si="7"/>
        <v xml:space="preserve">INSERT INTO SC_SystemeProduits(RefDimension,NomSysteme,typePresta,ligne,Quantite,formule,cte1,DateModif) values (3,'FH9','MOC',39,1,null,null,now());
</v>
      </c>
      <c r="BP16" t="str">
        <f t="shared" si="8"/>
        <v xml:space="preserve">INSERT INTO SC_SystemeProduits(RefDimension,NomSysteme,typePresta,ligne,Quantite,formule,cte1,DateModif) values (4,'FH9','MOC',39,1,null,null,now());
</v>
      </c>
      <c r="BS16" t="str">
        <f t="shared" si="9"/>
        <v xml:space="preserve">INSERT INTO SC_SystemeProduits(RefDimension,NomSysteme,typePresta,ligne,Quantite,formule,cte1,DateModif) values (5,'FH9','MOC',39,1,null,null,now());
</v>
      </c>
      <c r="BV16" t="str">
        <f t="shared" si="10"/>
        <v xml:space="preserve">INSERT INTO SC_SystemeProduits(RefDimension,NomSysteme,typePresta,ligne,Quantite,formule,cte1,DateModif) values (6,'FH9','MOC',39,1,null,null,now());
</v>
      </c>
      <c r="BY16" t="str">
        <f t="shared" si="11"/>
        <v xml:space="preserve">INSERT INTO SC_SystemeProduits(RefDimension,NomSysteme,typePresta,ligne,Quantite,formule,cte1,DateModif) values (7,'FH9','MOC',39,1,null,null,now());
</v>
      </c>
      <c r="CB16" t="str">
        <f t="shared" si="12"/>
        <v xml:space="preserve">INSERT INTO SC_SystemeProduits(RefDimension,NomSysteme,typePresta,ligne,Quantite,formule,cte1,DateModif) values (8,'FH9','MOC',39,1,null,null,now());
</v>
      </c>
      <c r="CE16" t="str">
        <f t="shared" si="13"/>
        <v xml:space="preserve">INSERT INTO SC_SystemeProduits(RefDimension,NomSysteme,typePresta,ligne,Quantite,formule,cte1,DateModif) values (9,'FH9','MOC',39,1,null,null,now());
</v>
      </c>
      <c r="CH16" t="str">
        <f t="shared" si="14"/>
        <v xml:space="preserve">INSERT INTO SC_SystemeProduits(RefDimension,NomSysteme,typePresta,ligne,Quantite,formule,cte1,DateModif) values (10,'FH9','MOC',39,1,null,null,now());
</v>
      </c>
      <c r="CK16" t="str">
        <f t="shared" si="15"/>
        <v xml:space="preserve">INSERT INTO SC_SystemeProduits(RefDimension,NomSysteme,typePresta,ligne,Quantite,formule,cte1,DateModif) values (11,'FH9','MOC',39,1,null,null,now());
</v>
      </c>
      <c r="CN16" t="str">
        <f t="shared" si="16"/>
        <v xml:space="preserve">INSERT INTO SC_SystemeProduits(RefDimension,NomSysteme,typePresta,ligne,Quantite,formule,cte1,DateModif) values (12,'FH9','MOC',39,1,null,null,now());
</v>
      </c>
      <c r="CQ16" t="str">
        <f t="shared" si="17"/>
        <v xml:space="preserve">INSERT INTO SC_SystemeProduits(RefDimension,NomSysteme,typePresta,ligne,Quantite,formule,cte1,DateModif) values (13,'FH9','MOC',39,1,null,null,now());
</v>
      </c>
      <c r="CT16" t="str">
        <f t="shared" si="18"/>
        <v xml:space="preserve">INSERT INTO SC_SystemeProduits(RefDimension,NomSysteme,typePresta,ligne,Quantite,formule,cte1,DateModif) values (14,'FH9','MOC',39,1,null,null,now());
</v>
      </c>
      <c r="CW16" t="str">
        <f t="shared" si="19"/>
        <v xml:space="preserve">INSERT INTO SC_SystemeProduits(RefDimension,NomSysteme,typePresta,ligne,Quantite,formule,cte1,DateModif) values (15,'FH9','MOC',39,1,null,null,now());
</v>
      </c>
      <c r="CZ16" t="str">
        <f t="shared" si="3"/>
        <v xml:space="preserve">INSERT INTO SC_SystemeProduits(RefDimension,NomSysteme,typePresta,ligne,Quantite,formule,cte1,DateModif) values (16,'FH9','MOC',39,1,null,null,now());
</v>
      </c>
      <c r="DC16" t="str">
        <f t="shared" si="4"/>
        <v xml:space="preserve">INSERT INTO SC_SystemeProduits(RefDimension,NomSysteme,typePresta,ligne,Quantite,formule,cte1,DateModif) values (17,'FH9','MOC',39,1,null,null,now());
</v>
      </c>
      <c r="DF16" t="str">
        <f t="shared" si="5"/>
        <v xml:space="preserve">INSERT INTO SC_SystemeProduits(RefDimension,NomSysteme,typePresta,ligne,Quantite,formule,cte1,DateModif) values (18,'FH9','MOC',39,1,null,null,now());
</v>
      </c>
    </row>
    <row r="17" spans="1:110" x14ac:dyDescent="0.25">
      <c r="A17" s="12">
        <f>VLOOKUP($C17,[1]CHANTIER!$A$2:$K$291,11,0)</f>
        <v>45</v>
      </c>
      <c r="B17" t="s">
        <v>299</v>
      </c>
      <c r="C17" t="s">
        <v>151</v>
      </c>
      <c r="D17" t="s">
        <v>42</v>
      </c>
      <c r="E17">
        <v>8</v>
      </c>
      <c r="F17" s="14" t="s">
        <v>689</v>
      </c>
      <c r="G17" s="14" t="s">
        <v>632</v>
      </c>
      <c r="H17">
        <v>11</v>
      </c>
      <c r="I17" s="14" t="s">
        <v>689</v>
      </c>
      <c r="J17" s="14" t="s">
        <v>632</v>
      </c>
      <c r="K17">
        <v>12</v>
      </c>
      <c r="L17" s="14" t="s">
        <v>689</v>
      </c>
      <c r="M17" s="14" t="s">
        <v>632</v>
      </c>
      <c r="N17">
        <v>14</v>
      </c>
      <c r="O17" s="14" t="s">
        <v>689</v>
      </c>
      <c r="P17" s="14" t="s">
        <v>632</v>
      </c>
      <c r="Q17">
        <v>16</v>
      </c>
      <c r="R17" s="14" t="s">
        <v>689</v>
      </c>
      <c r="S17" s="14" t="s">
        <v>632</v>
      </c>
      <c r="T17">
        <v>18</v>
      </c>
      <c r="U17" s="14" t="s">
        <v>689</v>
      </c>
      <c r="V17" s="14" t="s">
        <v>632</v>
      </c>
      <c r="W17">
        <v>20</v>
      </c>
      <c r="X17" s="14" t="s">
        <v>689</v>
      </c>
      <c r="Y17" s="14" t="s">
        <v>632</v>
      </c>
      <c r="Z17">
        <v>19.399999999999999</v>
      </c>
      <c r="AA17" s="14" t="s">
        <v>689</v>
      </c>
      <c r="AB17" s="14" t="s">
        <v>632</v>
      </c>
      <c r="AC17">
        <v>21</v>
      </c>
      <c r="AD17" s="14" t="s">
        <v>689</v>
      </c>
      <c r="AE17" s="14" t="s">
        <v>632</v>
      </c>
      <c r="AF17">
        <v>24.2</v>
      </c>
      <c r="AG17" s="14" t="s">
        <v>689</v>
      </c>
      <c r="AH17" s="14" t="s">
        <v>632</v>
      </c>
      <c r="AI17">
        <v>24.2</v>
      </c>
      <c r="AJ17" s="14" t="s">
        <v>689</v>
      </c>
      <c r="AK17" s="14" t="s">
        <v>632</v>
      </c>
      <c r="AL17">
        <v>25.6</v>
      </c>
      <c r="AM17" s="14" t="s">
        <v>689</v>
      </c>
      <c r="AN17" s="14" t="s">
        <v>632</v>
      </c>
      <c r="AO17">
        <v>25.6</v>
      </c>
      <c r="AP17" s="14" t="s">
        <v>689</v>
      </c>
      <c r="AQ17" s="14" t="s">
        <v>632</v>
      </c>
      <c r="AR17">
        <v>27.4</v>
      </c>
      <c r="AS17" s="14" t="s">
        <v>689</v>
      </c>
      <c r="AT17" s="14" t="s">
        <v>632</v>
      </c>
      <c r="AU17">
        <v>30</v>
      </c>
      <c r="AV17" s="14" t="s">
        <v>689</v>
      </c>
      <c r="AW17" s="14" t="s">
        <v>632</v>
      </c>
      <c r="AX17">
        <v>30</v>
      </c>
      <c r="AY17" s="14" t="s">
        <v>689</v>
      </c>
      <c r="AZ17" s="14" t="s">
        <v>632</v>
      </c>
      <c r="BA17">
        <v>31.4</v>
      </c>
      <c r="BB17" s="14" t="s">
        <v>689</v>
      </c>
      <c r="BC17" s="14" t="s">
        <v>632</v>
      </c>
      <c r="BD17">
        <v>31.4</v>
      </c>
      <c r="BE17" s="14" t="s">
        <v>689</v>
      </c>
      <c r="BF17" s="14" t="s">
        <v>632</v>
      </c>
      <c r="BG17" t="str">
        <f t="shared" si="2"/>
        <v xml:space="preserve">INSERT INTO SC_SystemeProduits(RefDimension,NomSysteme,typePresta,ligne,Quantite,formule,cte1,DateModif) values (1,'FH9','MOC',45,null,'1*CTE1','PERIMETRE',now());
</v>
      </c>
      <c r="BH17"/>
      <c r="BI17"/>
      <c r="BJ17" t="str">
        <f t="shared" si="6"/>
        <v xml:space="preserve">INSERT INTO SC_SystemeProduits(RefDimension,NomSysteme,typePresta,ligne,Quantite,formule,cte1,DateModif) values (2,'FH9','MOC',45,null,'1*CTE1','PERIMETRE',now());
</v>
      </c>
      <c r="BK17"/>
      <c r="BL17"/>
      <c r="BM17" t="str">
        <f t="shared" si="7"/>
        <v xml:space="preserve">INSERT INTO SC_SystemeProduits(RefDimension,NomSysteme,typePresta,ligne,Quantite,formule,cte1,DateModif) values (3,'FH9','MOC',45,null,'1*CTE1','PERIMETRE',now());
</v>
      </c>
      <c r="BP17" t="str">
        <f t="shared" si="8"/>
        <v xml:space="preserve">INSERT INTO SC_SystemeProduits(RefDimension,NomSysteme,typePresta,ligne,Quantite,formule,cte1,DateModif) values (4,'FH9','MOC',45,null,'1*CTE1','PERIMETRE',now());
</v>
      </c>
      <c r="BS17" t="str">
        <f t="shared" si="9"/>
        <v xml:space="preserve">INSERT INTO SC_SystemeProduits(RefDimension,NomSysteme,typePresta,ligne,Quantite,formule,cte1,DateModif) values (5,'FH9','MOC',45,null,'1*CTE1','PERIMETRE',now());
</v>
      </c>
      <c r="BV17" t="str">
        <f t="shared" si="10"/>
        <v xml:space="preserve">INSERT INTO SC_SystemeProduits(RefDimension,NomSysteme,typePresta,ligne,Quantite,formule,cte1,DateModif) values (6,'FH9','MOC',45,null,'1*CTE1','PERIMETRE',now());
</v>
      </c>
      <c r="BY17" t="str">
        <f t="shared" si="11"/>
        <v xml:space="preserve">INSERT INTO SC_SystemeProduits(RefDimension,NomSysteme,typePresta,ligne,Quantite,formule,cte1,DateModif) values (7,'FH9','MOC',45,null,'1*CTE1','PERIMETRE',now());
</v>
      </c>
      <c r="CB17" t="str">
        <f t="shared" si="12"/>
        <v xml:space="preserve">INSERT INTO SC_SystemeProduits(RefDimension,NomSysteme,typePresta,ligne,Quantite,formule,cte1,DateModif) values (8,'FH9','MOC',45,null,'1*CTE1','PERIMETRE',now());
</v>
      </c>
      <c r="CE17" t="str">
        <f t="shared" si="13"/>
        <v xml:space="preserve">INSERT INTO SC_SystemeProduits(RefDimension,NomSysteme,typePresta,ligne,Quantite,formule,cte1,DateModif) values (9,'FH9','MOC',45,null,'1*CTE1','PERIMETRE',now());
</v>
      </c>
      <c r="CH17" t="str">
        <f t="shared" si="14"/>
        <v xml:space="preserve">INSERT INTO SC_SystemeProduits(RefDimension,NomSysteme,typePresta,ligne,Quantite,formule,cte1,DateModif) values (10,'FH9','MOC',45,null,'1*CTE1','PERIMETRE',now());
</v>
      </c>
      <c r="CK17" t="str">
        <f t="shared" si="15"/>
        <v xml:space="preserve">INSERT INTO SC_SystemeProduits(RefDimension,NomSysteme,typePresta,ligne,Quantite,formule,cte1,DateModif) values (11,'FH9','MOC',45,null,'1*CTE1','PERIMETRE',now());
</v>
      </c>
      <c r="CN17" t="str">
        <f t="shared" si="16"/>
        <v xml:space="preserve">INSERT INTO SC_SystemeProduits(RefDimension,NomSysteme,typePresta,ligne,Quantite,formule,cte1,DateModif) values (12,'FH9','MOC',45,null,'1*CTE1','PERIMETRE',now());
</v>
      </c>
      <c r="CQ17" t="str">
        <f t="shared" si="17"/>
        <v xml:space="preserve">INSERT INTO SC_SystemeProduits(RefDimension,NomSysteme,typePresta,ligne,Quantite,formule,cte1,DateModif) values (13,'FH9','MOC',45,null,'1*CTE1','PERIMETRE',now());
</v>
      </c>
      <c r="CT17" t="str">
        <f t="shared" si="18"/>
        <v xml:space="preserve">INSERT INTO SC_SystemeProduits(RefDimension,NomSysteme,typePresta,ligne,Quantite,formule,cte1,DateModif) values (14,'FH9','MOC',45,null,'1*CTE1','PERIMETRE',now());
</v>
      </c>
      <c r="CW17" t="str">
        <f t="shared" si="19"/>
        <v xml:space="preserve">INSERT INTO SC_SystemeProduits(RefDimension,NomSysteme,typePresta,ligne,Quantite,formule,cte1,DateModif) values (15,'FH9','MOC',45,null,'1*CTE1','PERIMETRE',now());
</v>
      </c>
      <c r="CZ17" t="str">
        <f t="shared" si="3"/>
        <v xml:space="preserve">INSERT INTO SC_SystemeProduits(RefDimension,NomSysteme,typePresta,ligne,Quantite,formule,cte1,DateModif) values (16,'FH9','MOC',45,null,'1*CTE1','PERIMETRE',now());
</v>
      </c>
      <c r="DC17" t="str">
        <f t="shared" si="4"/>
        <v xml:space="preserve">INSERT INTO SC_SystemeProduits(RefDimension,NomSysteme,typePresta,ligne,Quantite,formule,cte1,DateModif) values (17,'FH9','MOC',45,null,'1*CTE1','PERIMETRE',now());
</v>
      </c>
      <c r="DF17" t="str">
        <f t="shared" si="5"/>
        <v xml:space="preserve">INSERT INTO SC_SystemeProduits(RefDimension,NomSysteme,typePresta,ligne,Quantite,formule,cte1,DateModif) values (18,'FH9','MOC',45,null,'1*CTE1','PERIMETRE',now());
</v>
      </c>
    </row>
    <row r="18" spans="1:110" x14ac:dyDescent="0.25">
      <c r="A18" s="12"/>
      <c r="D18" t="s">
        <v>286</v>
      </c>
      <c r="BG18" t="str">
        <f t="shared" si="2"/>
        <v/>
      </c>
      <c r="BH18"/>
      <c r="BI18"/>
      <c r="BJ18" t="str">
        <f t="shared" si="6"/>
        <v/>
      </c>
      <c r="BK18"/>
      <c r="BL18"/>
      <c r="BM18" t="str">
        <f t="shared" si="7"/>
        <v/>
      </c>
      <c r="BP18" t="str">
        <f t="shared" si="8"/>
        <v/>
      </c>
      <c r="BS18" t="str">
        <f t="shared" si="9"/>
        <v/>
      </c>
      <c r="BV18" t="str">
        <f t="shared" si="10"/>
        <v/>
      </c>
      <c r="BY18" t="str">
        <f t="shared" si="11"/>
        <v/>
      </c>
      <c r="CB18" t="str">
        <f t="shared" si="12"/>
        <v/>
      </c>
      <c r="CE18" t="str">
        <f t="shared" si="13"/>
        <v/>
      </c>
      <c r="CH18" t="str">
        <f t="shared" si="14"/>
        <v/>
      </c>
      <c r="CK18" t="str">
        <f t="shared" si="15"/>
        <v/>
      </c>
      <c r="CN18" t="str">
        <f t="shared" si="16"/>
        <v/>
      </c>
      <c r="CQ18" t="str">
        <f t="shared" si="17"/>
        <v/>
      </c>
      <c r="CT18" t="str">
        <f t="shared" si="18"/>
        <v/>
      </c>
      <c r="CW18" t="str">
        <f t="shared" si="19"/>
        <v/>
      </c>
      <c r="CZ18" t="str">
        <f t="shared" si="3"/>
        <v/>
      </c>
      <c r="DC18" t="str">
        <f t="shared" si="4"/>
        <v/>
      </c>
      <c r="DF18" t="str">
        <f t="shared" si="5"/>
        <v/>
      </c>
    </row>
    <row r="19" spans="1:110" x14ac:dyDescent="0.25">
      <c r="BG19" t="str">
        <f t="shared" si="2"/>
        <v/>
      </c>
      <c r="BH19"/>
      <c r="BI19"/>
      <c r="BJ19" t="str">
        <f t="shared" si="6"/>
        <v/>
      </c>
      <c r="BK19"/>
      <c r="BL19"/>
      <c r="BM19" t="str">
        <f t="shared" si="7"/>
        <v/>
      </c>
      <c r="BP19" t="str">
        <f t="shared" si="8"/>
        <v/>
      </c>
      <c r="BS19" t="str">
        <f t="shared" si="9"/>
        <v/>
      </c>
      <c r="BV19" t="str">
        <f t="shared" si="10"/>
        <v/>
      </c>
      <c r="BY19" t="str">
        <f t="shared" si="11"/>
        <v/>
      </c>
      <c r="CB19" t="str">
        <f t="shared" si="12"/>
        <v/>
      </c>
      <c r="CE19" t="str">
        <f t="shared" si="13"/>
        <v/>
      </c>
      <c r="CH19" t="str">
        <f t="shared" si="14"/>
        <v/>
      </c>
      <c r="CK19" t="str">
        <f t="shared" si="15"/>
        <v/>
      </c>
      <c r="CN19" t="str">
        <f t="shared" si="16"/>
        <v/>
      </c>
      <c r="CQ19" t="str">
        <f t="shared" si="17"/>
        <v/>
      </c>
      <c r="CT19" t="str">
        <f t="shared" si="18"/>
        <v/>
      </c>
      <c r="CW19" t="str">
        <f t="shared" si="19"/>
        <v/>
      </c>
      <c r="CZ19" t="str">
        <f t="shared" si="3"/>
        <v/>
      </c>
      <c r="DC19" t="str">
        <f t="shared" si="4"/>
        <v/>
      </c>
      <c r="DF19" t="str">
        <f t="shared" si="5"/>
        <v/>
      </c>
    </row>
    <row r="20" spans="1:110" x14ac:dyDescent="0.25">
      <c r="A20" s="12">
        <f>VLOOKUP($C20,[1]MINIPELLE!$A$2:$K$291,11,0)</f>
        <v>9</v>
      </c>
      <c r="B20" t="s">
        <v>300</v>
      </c>
      <c r="C20" t="s">
        <v>216</v>
      </c>
      <c r="D20" t="s">
        <v>42</v>
      </c>
      <c r="E20">
        <v>8</v>
      </c>
      <c r="F20" s="14" t="s">
        <v>689</v>
      </c>
      <c r="G20" s="14" t="s">
        <v>632</v>
      </c>
      <c r="H20">
        <v>11</v>
      </c>
      <c r="I20" s="14" t="s">
        <v>689</v>
      </c>
      <c r="J20" s="14" t="s">
        <v>632</v>
      </c>
      <c r="K20">
        <v>12</v>
      </c>
      <c r="L20" s="14" t="s">
        <v>689</v>
      </c>
      <c r="M20" s="14" t="s">
        <v>632</v>
      </c>
      <c r="N20">
        <v>14</v>
      </c>
      <c r="O20" s="14" t="s">
        <v>689</v>
      </c>
      <c r="P20" s="14" t="s">
        <v>632</v>
      </c>
      <c r="Q20">
        <v>16</v>
      </c>
      <c r="R20" s="14" t="s">
        <v>689</v>
      </c>
      <c r="S20" s="14" t="s">
        <v>632</v>
      </c>
      <c r="T20">
        <v>18</v>
      </c>
      <c r="U20" s="14" t="s">
        <v>689</v>
      </c>
      <c r="V20" s="14" t="s">
        <v>632</v>
      </c>
      <c r="W20">
        <v>20</v>
      </c>
      <c r="X20" s="14" t="s">
        <v>689</v>
      </c>
      <c r="Y20" s="14" t="s">
        <v>632</v>
      </c>
      <c r="Z20">
        <v>19.399999999999999</v>
      </c>
      <c r="AA20" s="14" t="s">
        <v>689</v>
      </c>
      <c r="AB20" s="14" t="s">
        <v>632</v>
      </c>
      <c r="AC20">
        <v>21</v>
      </c>
      <c r="AD20" s="14" t="s">
        <v>689</v>
      </c>
      <c r="AE20" s="14" t="s">
        <v>632</v>
      </c>
      <c r="AF20">
        <v>24.2</v>
      </c>
      <c r="AG20" s="14" t="s">
        <v>689</v>
      </c>
      <c r="AH20" s="14" t="s">
        <v>632</v>
      </c>
      <c r="AI20">
        <v>24.2</v>
      </c>
      <c r="AJ20" s="14" t="s">
        <v>689</v>
      </c>
      <c r="AK20" s="14" t="s">
        <v>632</v>
      </c>
      <c r="AL20">
        <v>25.6</v>
      </c>
      <c r="AM20" s="14" t="s">
        <v>689</v>
      </c>
      <c r="AN20" s="14" t="s">
        <v>632</v>
      </c>
      <c r="AO20">
        <v>25.6</v>
      </c>
      <c r="AP20" s="14" t="s">
        <v>689</v>
      </c>
      <c r="AQ20" s="14" t="s">
        <v>632</v>
      </c>
      <c r="AR20">
        <v>27.4</v>
      </c>
      <c r="AS20" s="14" t="s">
        <v>689</v>
      </c>
      <c r="AT20" s="14" t="s">
        <v>632</v>
      </c>
      <c r="AU20">
        <v>30</v>
      </c>
      <c r="AV20" s="14" t="s">
        <v>689</v>
      </c>
      <c r="AW20" s="14" t="s">
        <v>632</v>
      </c>
      <c r="AX20">
        <v>30</v>
      </c>
      <c r="AY20" s="14" t="s">
        <v>689</v>
      </c>
      <c r="AZ20" s="14" t="s">
        <v>632</v>
      </c>
      <c r="BA20">
        <v>31.4</v>
      </c>
      <c r="BB20" s="14" t="s">
        <v>689</v>
      </c>
      <c r="BC20" s="14" t="s">
        <v>632</v>
      </c>
      <c r="BD20">
        <v>31.4</v>
      </c>
      <c r="BE20" s="14" t="s">
        <v>689</v>
      </c>
      <c r="BF20" s="14" t="s">
        <v>632</v>
      </c>
      <c r="BG20" t="str">
        <f t="shared" si="2"/>
        <v xml:space="preserve">INSERT INTO SC_SystemeProduits(RefDimension,NomSysteme,typePresta,ligne,Quantite,formule,cte1,DateModif) values (1,'FH9','MP',9,null,'1*CTE1','PERIMETRE',now());
</v>
      </c>
      <c r="BH20"/>
      <c r="BI20"/>
      <c r="BJ20" t="str">
        <f t="shared" si="6"/>
        <v xml:space="preserve">INSERT INTO SC_SystemeProduits(RefDimension,NomSysteme,typePresta,ligne,Quantite,formule,cte1,DateModif) values (2,'FH9','MP',9,null,'1*CTE1','PERIMETRE',now());
</v>
      </c>
      <c r="BK20"/>
      <c r="BL20"/>
      <c r="BM20" t="str">
        <f t="shared" si="7"/>
        <v xml:space="preserve">INSERT INTO SC_SystemeProduits(RefDimension,NomSysteme,typePresta,ligne,Quantite,formule,cte1,DateModif) values (3,'FH9','MP',9,null,'1*CTE1','PERIMETRE',now());
</v>
      </c>
      <c r="BP20" t="str">
        <f t="shared" si="8"/>
        <v xml:space="preserve">INSERT INTO SC_SystemeProduits(RefDimension,NomSysteme,typePresta,ligne,Quantite,formule,cte1,DateModif) values (4,'FH9','MP',9,null,'1*CTE1','PERIMETRE',now());
</v>
      </c>
      <c r="BS20" t="str">
        <f t="shared" si="9"/>
        <v xml:space="preserve">INSERT INTO SC_SystemeProduits(RefDimension,NomSysteme,typePresta,ligne,Quantite,formule,cte1,DateModif) values (5,'FH9','MP',9,null,'1*CTE1','PERIMETRE',now());
</v>
      </c>
      <c r="BV20" t="str">
        <f t="shared" si="10"/>
        <v xml:space="preserve">INSERT INTO SC_SystemeProduits(RefDimension,NomSysteme,typePresta,ligne,Quantite,formule,cte1,DateModif) values (6,'FH9','MP',9,null,'1*CTE1','PERIMETRE',now());
</v>
      </c>
      <c r="BY20" t="str">
        <f t="shared" si="11"/>
        <v xml:space="preserve">INSERT INTO SC_SystemeProduits(RefDimension,NomSysteme,typePresta,ligne,Quantite,formule,cte1,DateModif) values (7,'FH9','MP',9,null,'1*CTE1','PERIMETRE',now());
</v>
      </c>
      <c r="CB20" t="str">
        <f t="shared" si="12"/>
        <v xml:space="preserve">INSERT INTO SC_SystemeProduits(RefDimension,NomSysteme,typePresta,ligne,Quantite,formule,cte1,DateModif) values (8,'FH9','MP',9,null,'1*CTE1','PERIMETRE',now());
</v>
      </c>
      <c r="CE20" t="str">
        <f t="shared" si="13"/>
        <v xml:space="preserve">INSERT INTO SC_SystemeProduits(RefDimension,NomSysteme,typePresta,ligne,Quantite,formule,cte1,DateModif) values (9,'FH9','MP',9,null,'1*CTE1','PERIMETRE',now());
</v>
      </c>
      <c r="CH20" t="str">
        <f t="shared" si="14"/>
        <v xml:space="preserve">INSERT INTO SC_SystemeProduits(RefDimension,NomSysteme,typePresta,ligne,Quantite,formule,cte1,DateModif) values (10,'FH9','MP',9,null,'1*CTE1','PERIMETRE',now());
</v>
      </c>
      <c r="CK20" t="str">
        <f t="shared" si="15"/>
        <v xml:space="preserve">INSERT INTO SC_SystemeProduits(RefDimension,NomSysteme,typePresta,ligne,Quantite,formule,cte1,DateModif) values (11,'FH9','MP',9,null,'1*CTE1','PERIMETRE',now());
</v>
      </c>
      <c r="CN20" t="str">
        <f t="shared" si="16"/>
        <v xml:space="preserve">INSERT INTO SC_SystemeProduits(RefDimension,NomSysteme,typePresta,ligne,Quantite,formule,cte1,DateModif) values (12,'FH9','MP',9,null,'1*CTE1','PERIMETRE',now());
</v>
      </c>
      <c r="CQ20" t="str">
        <f t="shared" si="17"/>
        <v xml:space="preserve">INSERT INTO SC_SystemeProduits(RefDimension,NomSysteme,typePresta,ligne,Quantite,formule,cte1,DateModif) values (13,'FH9','MP',9,null,'1*CTE1','PERIMETRE',now());
</v>
      </c>
      <c r="CT20" t="str">
        <f t="shared" si="18"/>
        <v xml:space="preserve">INSERT INTO SC_SystemeProduits(RefDimension,NomSysteme,typePresta,ligne,Quantite,formule,cte1,DateModif) values (14,'FH9','MP',9,null,'1*CTE1','PERIMETRE',now());
</v>
      </c>
      <c r="CW20" t="str">
        <f t="shared" si="19"/>
        <v xml:space="preserve">INSERT INTO SC_SystemeProduits(RefDimension,NomSysteme,typePresta,ligne,Quantite,formule,cte1,DateModif) values (15,'FH9','MP',9,null,'1*CTE1','PERIMETRE',now());
</v>
      </c>
      <c r="CZ20" t="str">
        <f t="shared" si="3"/>
        <v xml:space="preserve">INSERT INTO SC_SystemeProduits(RefDimension,NomSysteme,typePresta,ligne,Quantite,formule,cte1,DateModif) values (16,'FH9','MP',9,null,'1*CTE1','PERIMETRE',now());
</v>
      </c>
      <c r="DC20" t="str">
        <f t="shared" si="4"/>
        <v xml:space="preserve">INSERT INTO SC_SystemeProduits(RefDimension,NomSysteme,typePresta,ligne,Quantite,formule,cte1,DateModif) values (17,'FH9','MP',9,null,'1*CTE1','PERIMETRE',now());
</v>
      </c>
      <c r="DF20" t="str">
        <f t="shared" si="5"/>
        <v xml:space="preserve">INSERT INTO SC_SystemeProduits(RefDimension,NomSysteme,typePresta,ligne,Quantite,formule,cte1,DateModif) values (18,'FH9','MP',9,null,'1*CTE1','PERIMETRE',now());
</v>
      </c>
    </row>
    <row r="21" spans="1:110" x14ac:dyDescent="0.25">
      <c r="A21" s="12">
        <f>VLOOKUP($C21,[1]MINIPELLE!$A$2:$K$291,11,0)</f>
        <v>13</v>
      </c>
      <c r="B21" t="s">
        <v>300</v>
      </c>
      <c r="C21" t="s">
        <v>159</v>
      </c>
      <c r="D21" t="s">
        <v>160</v>
      </c>
      <c r="E21">
        <v>4.4000000000000004</v>
      </c>
      <c r="H21">
        <v>6.6000000000000005</v>
      </c>
      <c r="K21">
        <v>8.8000000000000007</v>
      </c>
      <c r="N21">
        <v>11</v>
      </c>
      <c r="Q21">
        <v>13.200000000000001</v>
      </c>
      <c r="T21">
        <v>15.400000000000002</v>
      </c>
      <c r="W21">
        <v>17.600000000000001</v>
      </c>
      <c r="Z21">
        <v>19.8</v>
      </c>
      <c r="AC21">
        <v>22</v>
      </c>
      <c r="AF21">
        <v>26.400000000000002</v>
      </c>
      <c r="AI21">
        <v>26.400000000000002</v>
      </c>
      <c r="AL21">
        <v>30.800000000000004</v>
      </c>
      <c r="AO21">
        <v>30.800000000000004</v>
      </c>
      <c r="AR21">
        <v>35.200000000000003</v>
      </c>
      <c r="AU21">
        <v>39.6</v>
      </c>
      <c r="AX21">
        <v>39.6</v>
      </c>
      <c r="BA21">
        <v>44</v>
      </c>
      <c r="BD21">
        <v>44</v>
      </c>
      <c r="BG21" t="str">
        <f t="shared" si="2"/>
        <v xml:space="preserve">INSERT INTO SC_SystemeProduits(RefDimension,NomSysteme,typePresta,ligne,Quantite,formule,cte1,DateModif) values (1,'FH9','MP',13,4.4,null,null,now());
</v>
      </c>
      <c r="BH21"/>
      <c r="BI21"/>
      <c r="BJ21" t="str">
        <f t="shared" si="6"/>
        <v xml:space="preserve">INSERT INTO SC_SystemeProduits(RefDimension,NomSysteme,typePresta,ligne,Quantite,formule,cte1,DateModif) values (2,'FH9','MP',13,6.6,null,null,now());
</v>
      </c>
      <c r="BK21"/>
      <c r="BL21"/>
      <c r="BM21" t="str">
        <f t="shared" si="7"/>
        <v xml:space="preserve">INSERT INTO SC_SystemeProduits(RefDimension,NomSysteme,typePresta,ligne,Quantite,formule,cte1,DateModif) values (3,'FH9','MP',13,8.8,null,null,now());
</v>
      </c>
      <c r="BP21" t="str">
        <f t="shared" si="8"/>
        <v xml:space="preserve">INSERT INTO SC_SystemeProduits(RefDimension,NomSysteme,typePresta,ligne,Quantite,formule,cte1,DateModif) values (4,'FH9','MP',13,11,null,null,now());
</v>
      </c>
      <c r="BS21" t="str">
        <f t="shared" si="9"/>
        <v xml:space="preserve">INSERT INTO SC_SystemeProduits(RefDimension,NomSysteme,typePresta,ligne,Quantite,formule,cte1,DateModif) values (5,'FH9','MP',13,13.2,null,null,now());
</v>
      </c>
      <c r="BV21" t="str">
        <f t="shared" si="10"/>
        <v xml:space="preserve">INSERT INTO SC_SystemeProduits(RefDimension,NomSysteme,typePresta,ligne,Quantite,formule,cte1,DateModif) values (6,'FH9','MP',13,15.4,null,null,now());
</v>
      </c>
      <c r="BY21" t="str">
        <f t="shared" si="11"/>
        <v xml:space="preserve">INSERT INTO SC_SystemeProduits(RefDimension,NomSysteme,typePresta,ligne,Quantite,formule,cte1,DateModif) values (7,'FH9','MP',13,17.6,null,null,now());
</v>
      </c>
      <c r="CB21" t="str">
        <f t="shared" si="12"/>
        <v xml:space="preserve">INSERT INTO SC_SystemeProduits(RefDimension,NomSysteme,typePresta,ligne,Quantite,formule,cte1,DateModif) values (8,'FH9','MP',13,19.8,null,null,now());
</v>
      </c>
      <c r="CE21" t="str">
        <f t="shared" si="13"/>
        <v xml:space="preserve">INSERT INTO SC_SystemeProduits(RefDimension,NomSysteme,typePresta,ligne,Quantite,formule,cte1,DateModif) values (9,'FH9','MP',13,22,null,null,now());
</v>
      </c>
      <c r="CH21" t="str">
        <f t="shared" si="14"/>
        <v xml:space="preserve">INSERT INTO SC_SystemeProduits(RefDimension,NomSysteme,typePresta,ligne,Quantite,formule,cte1,DateModif) values (10,'FH9','MP',13,26.4,null,null,now());
</v>
      </c>
      <c r="CK21" t="str">
        <f t="shared" si="15"/>
        <v xml:space="preserve">INSERT INTO SC_SystemeProduits(RefDimension,NomSysteme,typePresta,ligne,Quantite,formule,cte1,DateModif) values (11,'FH9','MP',13,26.4,null,null,now());
</v>
      </c>
      <c r="CN21" t="str">
        <f t="shared" si="16"/>
        <v xml:space="preserve">INSERT INTO SC_SystemeProduits(RefDimension,NomSysteme,typePresta,ligne,Quantite,formule,cte1,DateModif) values (12,'FH9','MP',13,30.8,null,null,now());
</v>
      </c>
      <c r="CQ21" t="str">
        <f t="shared" si="17"/>
        <v xml:space="preserve">INSERT INTO SC_SystemeProduits(RefDimension,NomSysteme,typePresta,ligne,Quantite,formule,cte1,DateModif) values (13,'FH9','MP',13,30.8,null,null,now());
</v>
      </c>
      <c r="CT21" t="str">
        <f t="shared" si="18"/>
        <v xml:space="preserve">INSERT INTO SC_SystemeProduits(RefDimension,NomSysteme,typePresta,ligne,Quantite,formule,cte1,DateModif) values (14,'FH9','MP',13,35.2,null,null,now());
</v>
      </c>
      <c r="CW21" t="str">
        <f t="shared" si="19"/>
        <v xml:space="preserve">INSERT INTO SC_SystemeProduits(RefDimension,NomSysteme,typePresta,ligne,Quantite,formule,cte1,DateModif) values (15,'FH9','MP',13,39.6,null,null,now());
</v>
      </c>
      <c r="CZ21" t="str">
        <f t="shared" si="3"/>
        <v xml:space="preserve">INSERT INTO SC_SystemeProduits(RefDimension,NomSysteme,typePresta,ligne,Quantite,formule,cte1,DateModif) values (16,'FH9','MP',13,39.6,null,null,now());
</v>
      </c>
      <c r="DC21" t="str">
        <f t="shared" si="4"/>
        <v xml:space="preserve">INSERT INTO SC_SystemeProduits(RefDimension,NomSysteme,typePresta,ligne,Quantite,formule,cte1,DateModif) values (17,'FH9','MP',13,44,null,null,now());
</v>
      </c>
      <c r="DF21" t="str">
        <f t="shared" si="5"/>
        <v xml:space="preserve">INSERT INTO SC_SystemeProduits(RefDimension,NomSysteme,typePresta,ligne,Quantite,formule,cte1,DateModif) values (18,'FH9','MP',13,44,null,null,now());
</v>
      </c>
    </row>
    <row r="22" spans="1:110" x14ac:dyDescent="0.25">
      <c r="BH22"/>
      <c r="BI22"/>
      <c r="BK22"/>
      <c r="BL22"/>
    </row>
    <row r="23" spans="1:110" x14ac:dyDescent="0.25">
      <c r="BH23"/>
      <c r="BI23"/>
      <c r="BK23"/>
      <c r="BL2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3"/>
  <sheetViews>
    <sheetView workbookViewId="0">
      <selection activeCell="BG4" sqref="BG4:DH52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590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(#DIM#,18,'#TYPE#',#LIGNE#,#Q#,now());",CHAR(10))</f>
        <v xml:space="preserve">INSERT INTO SC_SystemeProduits(RefDimension,RefSysteme,typePresta,ligne,Quantite,DateModif) values (#DIM#,18,'#TYPE#',#LIGNE#,#Q#,now());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 t="e">
        <f>VLOOKUP($C4,[1]ATELIER!$A$2:$K$291,11,0)</f>
        <v>#N/A</v>
      </c>
      <c r="B4" t="s">
        <v>295</v>
      </c>
      <c r="C4" t="s">
        <v>343</v>
      </c>
      <c r="D4" t="s">
        <v>42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e">
        <f>SUBSTITUTE(SUBSTITUTE(SUBSTITUTE(SUBSTITUTE($BG$1,"#DIM#",E$1),"#TYPE#",$B4),"#LIGNE#",$A4),"#Q#",SUBSTITUTE(E4,",","."))</f>
        <v>#N/A</v>
      </c>
      <c r="BH4" t="e">
        <f>SUBSTITUTE(SUBSTITUTE(SUBSTITUTE(SUBSTITUTE($BG$1,"#DIM#",H$1),"#TYPE#",$B4),"#LIGNE#",$A4),"#Q#",SUBSTITUTE(H4,",","."))</f>
        <v>#N/A</v>
      </c>
      <c r="BI4" t="e">
        <f>SUBSTITUTE(SUBSTITUTE(SUBSTITUTE(SUBSTITUTE($BG$1,"#DIM#",K$1),"#TYPE#",$B4),"#LIGNE#",$A4),"#Q#",SUBSTITUTE(K4,",","."))</f>
        <v>#N/A</v>
      </c>
      <c r="BJ4" t="e">
        <f>SUBSTITUTE(SUBSTITUTE(SUBSTITUTE(SUBSTITUTE($BG$1,"#DIM#",N$1),"#TYPE#",$B4),"#LIGNE#",$A4),"#Q#",SUBSTITUTE(N4,",","."))</f>
        <v>#N/A</v>
      </c>
      <c r="BK4" t="e">
        <f>SUBSTITUTE(SUBSTITUTE(SUBSTITUTE(SUBSTITUTE($BG$1,"#DIM#",Q$1),"#TYPE#",$B4),"#LIGNE#",$A4),"#Q#",SUBSTITUTE(Q4,",","."))</f>
        <v>#N/A</v>
      </c>
      <c r="BL4" t="e">
        <f>SUBSTITUTE(SUBSTITUTE(SUBSTITUTE(SUBSTITUTE($BG$1,"#DIM#",T$1),"#TYPE#",$B4),"#LIGNE#",$A4),"#Q#",SUBSTITUTE(T4,",","."))</f>
        <v>#N/A</v>
      </c>
      <c r="BM4" t="e">
        <f>SUBSTITUTE(SUBSTITUTE(SUBSTITUTE(SUBSTITUTE($BG$1,"#DIM#",W$1),"#TYPE#",$B4),"#LIGNE#",$A4),"#Q#",SUBSTITUTE(W4,",","."))</f>
        <v>#N/A</v>
      </c>
      <c r="BN4" t="e">
        <f>SUBSTITUTE(SUBSTITUTE(SUBSTITUTE(SUBSTITUTE($BG$1,"#DIM#",Z$1),"#TYPE#",$B4),"#LIGNE#",$A4),"#Q#",SUBSTITUTE(Z4,",","."))</f>
        <v>#N/A</v>
      </c>
      <c r="BO4" t="e">
        <f>SUBSTITUTE(SUBSTITUTE(SUBSTITUTE(SUBSTITUTE($BG$1,"#DIM#",AC$1),"#TYPE#",$B4),"#LIGNE#",$A4),"#Q#",SUBSTITUTE(AC4,",","."))</f>
        <v>#N/A</v>
      </c>
      <c r="BP4" t="e">
        <f>SUBSTITUTE(SUBSTITUTE(SUBSTITUTE(SUBSTITUTE($BG$1,"#DIM#",AF$1),"#TYPE#",$B4),"#LIGNE#",$A4),"#Q#",SUBSTITUTE(AF4,",","."))</f>
        <v>#N/A</v>
      </c>
      <c r="BQ4" t="e">
        <f>SUBSTITUTE(SUBSTITUTE(SUBSTITUTE(SUBSTITUTE($BG$1,"#DIM#",AI$1),"#TYPE#",$B4),"#LIGNE#",$A4),"#Q#",SUBSTITUTE(AI4,",","."))</f>
        <v>#N/A</v>
      </c>
      <c r="BR4" t="e">
        <f>SUBSTITUTE(SUBSTITUTE(SUBSTITUTE(SUBSTITUTE($BG$1,"#DIM#",AL$1),"#TYPE#",$B4),"#LIGNE#",$A4),"#Q#",SUBSTITUTE(AL4,",","."))</f>
        <v>#N/A</v>
      </c>
      <c r="BS4" t="e">
        <f>SUBSTITUTE(SUBSTITUTE(SUBSTITUTE(SUBSTITUTE($BG$1,"#DIM#",AO$1),"#TYPE#",$B4),"#LIGNE#",$A4),"#Q#",SUBSTITUTE(AO4,",","."))</f>
        <v>#N/A</v>
      </c>
      <c r="BT4" t="e">
        <f>SUBSTITUTE(SUBSTITUTE(SUBSTITUTE(SUBSTITUTE($BG$1,"#DIM#",AR$1),"#TYPE#",$B4),"#LIGNE#",$A4),"#Q#",SUBSTITUTE(AR4,",","."))</f>
        <v>#N/A</v>
      </c>
      <c r="BU4" t="e">
        <f>SUBSTITUTE(SUBSTITUTE(SUBSTITUTE(SUBSTITUTE($BG$1,"#DIM#",AU$1),"#TYPE#",$B4),"#LIGNE#",$A4),"#Q#",SUBSTITUTE(AU4,",","."))</f>
        <v>#N/A</v>
      </c>
      <c r="BV4" t="e">
        <f>SUBSTITUTE(SUBSTITUTE(SUBSTITUTE(SUBSTITUTE($BG$1,"#DIM#",AX$1),"#TYPE#",$B4),"#LIGNE#",$A4),"#Q#",SUBSTITUTE(AX4,",","."))</f>
        <v>#N/A</v>
      </c>
      <c r="BW4" t="e">
        <f>SUBSTITUTE(SUBSTITUTE(SUBSTITUTE(SUBSTITUTE($BG$1,"#DIM#",BA$1),"#TYPE#",$B4),"#LIGNE#",$A4),"#Q#",SUBSTITUTE(BA4,",","."))</f>
        <v>#N/A</v>
      </c>
      <c r="BX4" t="e">
        <f>SUBSTITUTE(SUBSTITUTE(SUBSTITUTE(SUBSTITUTE($BG$1,"#DIM#",BD$1),"#TYPE#",$B4),"#LIGNE#",$A4),"#Q#",SUBSTITUTE(BD4,",","."))</f>
        <v>#N/A</v>
      </c>
    </row>
    <row r="5" spans="1:112" x14ac:dyDescent="0.25">
      <c r="A5" s="12" t="e">
        <f>VLOOKUP($C5,[1]CHANTIER!$A$2:$K$291,11,0)</f>
        <v>#N/A</v>
      </c>
      <c r="B5" t="s">
        <v>295</v>
      </c>
      <c r="C5" t="s">
        <v>423</v>
      </c>
      <c r="D5" t="s">
        <v>42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e">
        <f t="shared" ref="BG5:BG6" si="0">SUBSTITUTE(SUBSTITUTE(SUBSTITUTE(SUBSTITUTE($BG$1,"#DIM#",E$1),"#TYPE#",$B5),"#LIGNE#",$A5),"#Q#",SUBSTITUTE(E5,",","."))</f>
        <v>#N/A</v>
      </c>
      <c r="BH5" t="e">
        <f>SUBSTITUTE(SUBSTITUTE(SUBSTITUTE(SUBSTITUTE($BG$1,"#DIM#",H$1),"#TYPE#",$B5),"#LIGNE#",$A5),"#Q#",SUBSTITUTE(H5,",","."))</f>
        <v>#N/A</v>
      </c>
      <c r="BI5" t="e">
        <f>SUBSTITUTE(SUBSTITUTE(SUBSTITUTE(SUBSTITUTE($BG$1,"#DIM#",K$1),"#TYPE#",$B5),"#LIGNE#",$A5),"#Q#",SUBSTITUTE(K5,",","."))</f>
        <v>#N/A</v>
      </c>
      <c r="BJ5" t="e">
        <f>SUBSTITUTE(SUBSTITUTE(SUBSTITUTE(SUBSTITUTE($BG$1,"#DIM#",N$1),"#TYPE#",$B5),"#LIGNE#",$A5),"#Q#",SUBSTITUTE(N5,",","."))</f>
        <v>#N/A</v>
      </c>
      <c r="BK5" t="e">
        <f>SUBSTITUTE(SUBSTITUTE(SUBSTITUTE(SUBSTITUTE($BG$1,"#DIM#",Q$1),"#TYPE#",$B5),"#LIGNE#",$A5),"#Q#",SUBSTITUTE(Q5,",","."))</f>
        <v>#N/A</v>
      </c>
      <c r="BL5" t="e">
        <f>SUBSTITUTE(SUBSTITUTE(SUBSTITUTE(SUBSTITUTE($BG$1,"#DIM#",T$1),"#TYPE#",$B5),"#LIGNE#",$A5),"#Q#",SUBSTITUTE(T5,",","."))</f>
        <v>#N/A</v>
      </c>
      <c r="BM5" t="e">
        <f>SUBSTITUTE(SUBSTITUTE(SUBSTITUTE(SUBSTITUTE($BG$1,"#DIM#",W$1),"#TYPE#",$B5),"#LIGNE#",$A5),"#Q#",SUBSTITUTE(W5,",","."))</f>
        <v>#N/A</v>
      </c>
      <c r="BN5" t="e">
        <f>SUBSTITUTE(SUBSTITUTE(SUBSTITUTE(SUBSTITUTE($BG$1,"#DIM#",Z$1),"#TYPE#",$B5),"#LIGNE#",$A5),"#Q#",SUBSTITUTE(Z5,",","."))</f>
        <v>#N/A</v>
      </c>
      <c r="BO5" t="e">
        <f>SUBSTITUTE(SUBSTITUTE(SUBSTITUTE(SUBSTITUTE($BG$1,"#DIM#",AC$1),"#TYPE#",$B5),"#LIGNE#",$A5),"#Q#",SUBSTITUTE(AC5,",","."))</f>
        <v>#N/A</v>
      </c>
      <c r="BP5" t="e">
        <f>SUBSTITUTE(SUBSTITUTE(SUBSTITUTE(SUBSTITUTE($BG$1,"#DIM#",AF$1),"#TYPE#",$B5),"#LIGNE#",$A5),"#Q#",SUBSTITUTE(AF5,",","."))</f>
        <v>#N/A</v>
      </c>
      <c r="BQ5" t="e">
        <f>SUBSTITUTE(SUBSTITUTE(SUBSTITUTE(SUBSTITUTE($BG$1,"#DIM#",AI$1),"#TYPE#",$B5),"#LIGNE#",$A5),"#Q#",SUBSTITUTE(AI5,",","."))</f>
        <v>#N/A</v>
      </c>
      <c r="BR5" t="e">
        <f>SUBSTITUTE(SUBSTITUTE(SUBSTITUTE(SUBSTITUTE($BG$1,"#DIM#",AL$1),"#TYPE#",$B5),"#LIGNE#",$A5),"#Q#",SUBSTITUTE(AL5,",","."))</f>
        <v>#N/A</v>
      </c>
      <c r="BS5" t="e">
        <f>SUBSTITUTE(SUBSTITUTE(SUBSTITUTE(SUBSTITUTE($BG$1,"#DIM#",AO$1),"#TYPE#",$B5),"#LIGNE#",$A5),"#Q#",SUBSTITUTE(AO5,",","."))</f>
        <v>#N/A</v>
      </c>
      <c r="BT5" t="e">
        <f>SUBSTITUTE(SUBSTITUTE(SUBSTITUTE(SUBSTITUTE($BG$1,"#DIM#",AR$1),"#TYPE#",$B5),"#LIGNE#",$A5),"#Q#",SUBSTITUTE(AR5,",","."))</f>
        <v>#N/A</v>
      </c>
      <c r="BU5" t="e">
        <f>SUBSTITUTE(SUBSTITUTE(SUBSTITUTE(SUBSTITUTE($BG$1,"#DIM#",AU$1),"#TYPE#",$B5),"#LIGNE#",$A5),"#Q#",SUBSTITUTE(AU5,",","."))</f>
        <v>#N/A</v>
      </c>
      <c r="BV5" t="e">
        <f>SUBSTITUTE(SUBSTITUTE(SUBSTITUTE(SUBSTITUTE($BG$1,"#DIM#",AX$1),"#TYPE#",$B5),"#LIGNE#",$A5),"#Q#",SUBSTITUTE(AX5,",","."))</f>
        <v>#N/A</v>
      </c>
      <c r="BW5" t="e">
        <f>SUBSTITUTE(SUBSTITUTE(SUBSTITUTE(SUBSTITUTE($BG$1,"#DIM#",BA$1),"#TYPE#",$B5),"#LIGNE#",$A5),"#Q#",SUBSTITUTE(BA5,",","."))</f>
        <v>#N/A</v>
      </c>
      <c r="BX5" t="e">
        <f>SUBSTITUTE(SUBSTITUTE(SUBSTITUTE(SUBSTITUTE($BG$1,"#DIM#",BD$1),"#TYPE#",$B5),"#LIGNE#",$A5),"#Q#",SUBSTITUTE(BD5,",","."))</f>
        <v>#N/A</v>
      </c>
    </row>
    <row r="6" spans="1:112" x14ac:dyDescent="0.25">
      <c r="A6" s="12" t="e">
        <f>VLOOKUP($C6,[1]MINIPELLE!$A$2:$K$291,11,0)</f>
        <v>#N/A</v>
      </c>
      <c r="B6" t="s">
        <v>300</v>
      </c>
      <c r="C6" t="s">
        <v>344</v>
      </c>
      <c r="D6" t="s">
        <v>8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e">
        <f t="shared" si="0"/>
        <v>#N/A</v>
      </c>
      <c r="BH6" t="e">
        <f>SUBSTITUTE(SUBSTITUTE(SUBSTITUTE(SUBSTITUTE($BG$1,"#DIM#",H$1),"#TYPE#",$B6),"#LIGNE#",$A6),"#Q#",SUBSTITUTE(H6,",","."))</f>
        <v>#N/A</v>
      </c>
      <c r="BI6" t="e">
        <f>SUBSTITUTE(SUBSTITUTE(SUBSTITUTE(SUBSTITUTE($BG$1,"#DIM#",K$1),"#TYPE#",$B6),"#LIGNE#",$A6),"#Q#",SUBSTITUTE(K6,",","."))</f>
        <v>#N/A</v>
      </c>
      <c r="BJ6" t="e">
        <f>SUBSTITUTE(SUBSTITUTE(SUBSTITUTE(SUBSTITUTE($BG$1,"#DIM#",N$1),"#TYPE#",$B6),"#LIGNE#",$A6),"#Q#",SUBSTITUTE(N6,",","."))</f>
        <v>#N/A</v>
      </c>
      <c r="BK6" t="e">
        <f>SUBSTITUTE(SUBSTITUTE(SUBSTITUTE(SUBSTITUTE($BG$1,"#DIM#",Q$1),"#TYPE#",$B6),"#LIGNE#",$A6),"#Q#",SUBSTITUTE(Q6,",","."))</f>
        <v>#N/A</v>
      </c>
      <c r="BL6" t="e">
        <f>SUBSTITUTE(SUBSTITUTE(SUBSTITUTE(SUBSTITUTE($BG$1,"#DIM#",T$1),"#TYPE#",$B6),"#LIGNE#",$A6),"#Q#",SUBSTITUTE(T6,",","."))</f>
        <v>#N/A</v>
      </c>
      <c r="BM6" t="e">
        <f>SUBSTITUTE(SUBSTITUTE(SUBSTITUTE(SUBSTITUTE($BG$1,"#DIM#",W$1),"#TYPE#",$B6),"#LIGNE#",$A6),"#Q#",SUBSTITUTE(W6,",","."))</f>
        <v>#N/A</v>
      </c>
      <c r="BN6" t="e">
        <f>SUBSTITUTE(SUBSTITUTE(SUBSTITUTE(SUBSTITUTE($BG$1,"#DIM#",Z$1),"#TYPE#",$B6),"#LIGNE#",$A6),"#Q#",SUBSTITUTE(Z6,",","."))</f>
        <v>#N/A</v>
      </c>
      <c r="BO6" t="e">
        <f>SUBSTITUTE(SUBSTITUTE(SUBSTITUTE(SUBSTITUTE($BG$1,"#DIM#",AC$1),"#TYPE#",$B6),"#LIGNE#",$A6),"#Q#",SUBSTITUTE(AC6,",","."))</f>
        <v>#N/A</v>
      </c>
      <c r="BP6" t="e">
        <f>SUBSTITUTE(SUBSTITUTE(SUBSTITUTE(SUBSTITUTE($BG$1,"#DIM#",AF$1),"#TYPE#",$B6),"#LIGNE#",$A6),"#Q#",SUBSTITUTE(AF6,",","."))</f>
        <v>#N/A</v>
      </c>
      <c r="BQ6" t="e">
        <f>SUBSTITUTE(SUBSTITUTE(SUBSTITUTE(SUBSTITUTE($BG$1,"#DIM#",AI$1),"#TYPE#",$B6),"#LIGNE#",$A6),"#Q#",SUBSTITUTE(AI6,",","."))</f>
        <v>#N/A</v>
      </c>
      <c r="BR6" t="e">
        <f>SUBSTITUTE(SUBSTITUTE(SUBSTITUTE(SUBSTITUTE($BG$1,"#DIM#",AL$1),"#TYPE#",$B6),"#LIGNE#",$A6),"#Q#",SUBSTITUTE(AL6,",","."))</f>
        <v>#N/A</v>
      </c>
      <c r="BS6" t="e">
        <f>SUBSTITUTE(SUBSTITUTE(SUBSTITUTE(SUBSTITUTE($BG$1,"#DIM#",AO$1),"#TYPE#",$B6),"#LIGNE#",$A6),"#Q#",SUBSTITUTE(AO6,",","."))</f>
        <v>#N/A</v>
      </c>
      <c r="BT6" t="e">
        <f>SUBSTITUTE(SUBSTITUTE(SUBSTITUTE(SUBSTITUTE($BG$1,"#DIM#",AR$1),"#TYPE#",$B6),"#LIGNE#",$A6),"#Q#",SUBSTITUTE(AR6,",","."))</f>
        <v>#N/A</v>
      </c>
      <c r="BU6" t="e">
        <f>SUBSTITUTE(SUBSTITUTE(SUBSTITUTE(SUBSTITUTE($BG$1,"#DIM#",AU$1),"#TYPE#",$B6),"#LIGNE#",$A6),"#Q#",SUBSTITUTE(AU6,",","."))</f>
        <v>#N/A</v>
      </c>
      <c r="BV6" t="e">
        <f>SUBSTITUTE(SUBSTITUTE(SUBSTITUTE(SUBSTITUTE($BG$1,"#DIM#",AX$1),"#TYPE#",$B6),"#LIGNE#",$A6),"#Q#",SUBSTITUTE(AX6,",","."))</f>
        <v>#N/A</v>
      </c>
      <c r="BW6" t="e">
        <f>SUBSTITUTE(SUBSTITUTE(SUBSTITUTE(SUBSTITUTE($BG$1,"#DIM#",BA$1),"#TYPE#",$B6),"#LIGNE#",$A6),"#Q#",SUBSTITUTE(BA6,",","."))</f>
        <v>#N/A</v>
      </c>
      <c r="BX6" t="e">
        <f>SUBSTITUTE(SUBSTITUTE(SUBSTITUTE(SUBSTITUTE($BG$1,"#DIM#",BD$1),"#TYPE#",$B6),"#LIGNE#",$A6),"#Q#",SUBSTITUTE(BD6,",","."))</f>
        <v>#N/A</v>
      </c>
    </row>
    <row r="7" spans="1:112" x14ac:dyDescent="0.25">
      <c r="C7" t="s">
        <v>345</v>
      </c>
      <c r="D7" t="s">
        <v>8</v>
      </c>
      <c r="BH7"/>
      <c r="BI7"/>
      <c r="BK7"/>
      <c r="BL7"/>
    </row>
    <row r="8" spans="1:112" x14ac:dyDescent="0.25">
      <c r="D8" t="s">
        <v>286</v>
      </c>
      <c r="BH8"/>
      <c r="BI8"/>
      <c r="BK8"/>
      <c r="BL8"/>
    </row>
    <row r="9" spans="1:112" x14ac:dyDescent="0.25">
      <c r="C9" t="s">
        <v>706</v>
      </c>
      <c r="D9" t="s">
        <v>707</v>
      </c>
      <c r="BH9"/>
      <c r="BI9"/>
      <c r="BK9"/>
      <c r="BL9"/>
    </row>
    <row r="10" spans="1:112" x14ac:dyDescent="0.25">
      <c r="C10" t="s">
        <v>32</v>
      </c>
      <c r="D10" t="s">
        <v>8</v>
      </c>
      <c r="BH10"/>
      <c r="BI10"/>
      <c r="BK10"/>
      <c r="BL10"/>
    </row>
    <row r="11" spans="1:112" x14ac:dyDescent="0.25">
      <c r="C11" t="s">
        <v>25</v>
      </c>
      <c r="D11" t="s">
        <v>8</v>
      </c>
      <c r="BH11"/>
      <c r="BI11"/>
      <c r="BK11"/>
      <c r="BL11"/>
    </row>
    <row r="12" spans="1:112" x14ac:dyDescent="0.25">
      <c r="C12" t="s">
        <v>26</v>
      </c>
      <c r="D12" t="s">
        <v>8</v>
      </c>
      <c r="BH12"/>
      <c r="BI12"/>
      <c r="BK12"/>
      <c r="BL12"/>
    </row>
    <row r="13" spans="1:112" x14ac:dyDescent="0.25">
      <c r="D13" t="s">
        <v>286</v>
      </c>
      <c r="BH13"/>
      <c r="BI13"/>
      <c r="BK13"/>
      <c r="BL13"/>
    </row>
    <row r="14" spans="1:112" x14ac:dyDescent="0.25">
      <c r="C14" t="s">
        <v>708</v>
      </c>
      <c r="D14" t="s">
        <v>709</v>
      </c>
      <c r="BH14"/>
      <c r="BI14"/>
      <c r="BK14"/>
      <c r="BL14"/>
    </row>
    <row r="15" spans="1:112" x14ac:dyDescent="0.25">
      <c r="C15" t="s">
        <v>138</v>
      </c>
      <c r="D15" t="s">
        <v>42</v>
      </c>
      <c r="BH15"/>
      <c r="BI15"/>
      <c r="BK15"/>
      <c r="BL15"/>
    </row>
    <row r="16" spans="1:112" x14ac:dyDescent="0.25">
      <c r="C16" t="s">
        <v>140</v>
      </c>
      <c r="D16" t="s">
        <v>42</v>
      </c>
      <c r="BH16"/>
      <c r="BI16"/>
      <c r="BK16"/>
      <c r="BL16"/>
    </row>
    <row r="17" spans="3:64" x14ac:dyDescent="0.25">
      <c r="C17" t="s">
        <v>151</v>
      </c>
      <c r="D17" t="s">
        <v>42</v>
      </c>
      <c r="BH17"/>
      <c r="BI17"/>
      <c r="BK17"/>
      <c r="BL17"/>
    </row>
    <row r="18" spans="3:64" x14ac:dyDescent="0.25">
      <c r="D18" t="s">
        <v>286</v>
      </c>
      <c r="BH18"/>
      <c r="BI18"/>
      <c r="BK18"/>
      <c r="BL18"/>
    </row>
    <row r="19" spans="3:64" x14ac:dyDescent="0.25">
      <c r="C19" t="s">
        <v>708</v>
      </c>
      <c r="D19" t="s">
        <v>709</v>
      </c>
      <c r="BH19"/>
      <c r="BI19"/>
      <c r="BK19"/>
      <c r="BL19"/>
    </row>
    <row r="20" spans="3:64" x14ac:dyDescent="0.25">
      <c r="C20" t="s">
        <v>216</v>
      </c>
      <c r="D20" t="s">
        <v>42</v>
      </c>
      <c r="BH20"/>
      <c r="BI20"/>
      <c r="BK20"/>
      <c r="BL20"/>
    </row>
    <row r="21" spans="3:64" x14ac:dyDescent="0.25">
      <c r="C21" t="s">
        <v>159</v>
      </c>
      <c r="D21" t="s">
        <v>160</v>
      </c>
      <c r="BH21"/>
      <c r="BI21"/>
      <c r="BK21"/>
      <c r="BL21"/>
    </row>
    <row r="22" spans="3:64" x14ac:dyDescent="0.25">
      <c r="BH22"/>
      <c r="BI22"/>
      <c r="BK22"/>
      <c r="BL22"/>
    </row>
    <row r="23" spans="3:64" x14ac:dyDescent="0.25">
      <c r="BH23"/>
      <c r="BI23"/>
      <c r="BK23"/>
      <c r="BL2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3"/>
  <sheetViews>
    <sheetView workbookViewId="0">
      <selection activeCell="BG4" sqref="BG4:DH52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686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(#DIM#,19,'#TYPE#',#LIGNE#,#Q#,now());",CHAR(10))</f>
        <v xml:space="preserve">INSERT INTO SC_SystemeProduits(RefDimension,RefSysteme,typePresta,ligne,Quantite,DateModif) values (#DIM#,19,'#TYPE#',#LIGNE#,#Q#,now());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>
        <f>VLOOKUP($C4,[1]ATELIER!$A$2:$K$291,11,0)</f>
        <v>2</v>
      </c>
      <c r="B4" t="s">
        <v>298</v>
      </c>
      <c r="C4" t="s">
        <v>6</v>
      </c>
      <c r="D4" t="s">
        <v>8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(1,19,'MOA',2,1,now());
</v>
      </c>
      <c r="BH4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(2,19,'MOA',2,2,now());
</v>
      </c>
      <c r="BI4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(3,19,'MOA',2,3,now());
</v>
      </c>
      <c r="BJ4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(4,19,'MOA',2,4,now());
</v>
      </c>
      <c r="BK4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(5,19,'MOA',2,5,now());
</v>
      </c>
      <c r="BL4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(6,19,'MOA',2,6,now());
</v>
      </c>
      <c r="BM4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(7,19,'MOA',2,7,now());
</v>
      </c>
      <c r="BN4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(8,19,'MOA',2,8,now());
</v>
      </c>
      <c r="BO4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(9,19,'MOA',2,9,now());
</v>
      </c>
      <c r="BP4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(10,19,'MOA',2,10,now());
</v>
      </c>
      <c r="BQ4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(11,19,'MOA',2,11,now());
</v>
      </c>
      <c r="BR4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(12,19,'MOA',2,12,now());
</v>
      </c>
      <c r="BS4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(13,19,'MOA',2,13,now());
</v>
      </c>
      <c r="BT4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(14,19,'MOA',2,14,now());
</v>
      </c>
      <c r="BU4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(15,19,'MOA',2,15,now());
</v>
      </c>
      <c r="BV4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(16,19,'MOA',2,16,now());
</v>
      </c>
      <c r="BW4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(17,19,'MOA',2,17,now());
</v>
      </c>
      <c r="BX4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(18,19,'MOA',2,18,now());
</v>
      </c>
    </row>
    <row r="5" spans="1:112" x14ac:dyDescent="0.25">
      <c r="A5" s="12">
        <f>VLOOKUP($C5,[1]CHANTIER!$A$2:$K$291,11,0)</f>
        <v>58</v>
      </c>
      <c r="B5" t="s">
        <v>299</v>
      </c>
      <c r="C5" t="s">
        <v>173</v>
      </c>
      <c r="D5" t="s">
        <v>20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(1,19,'MOC',58,1,now());
</v>
      </c>
      <c r="BH5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(2,19,'MOC',58,2,now());
</v>
      </c>
      <c r="BI5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(3,19,'MOC',58,3,now());
</v>
      </c>
      <c r="BJ5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(4,19,'MOC',58,4,now());
</v>
      </c>
      <c r="BK5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(5,19,'MOC',58,5,now());
</v>
      </c>
      <c r="BL5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(6,19,'MOC',58,6,now());
</v>
      </c>
      <c r="BM5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(7,19,'MOC',58,7,now());
</v>
      </c>
      <c r="BN5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(8,19,'MOC',58,8,now());
</v>
      </c>
      <c r="BO5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(9,19,'MOC',58,9,now());
</v>
      </c>
      <c r="BP5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(10,19,'MOC',58,10,now());
</v>
      </c>
      <c r="BQ5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(11,19,'MOC',58,11,now());
</v>
      </c>
      <c r="BR5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(12,19,'MOC',58,12,now());
</v>
      </c>
      <c r="BS5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(13,19,'MOC',58,13,now());
</v>
      </c>
      <c r="BT5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(14,19,'MOC',58,14,now());
</v>
      </c>
      <c r="BU5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(15,19,'MOC',58,15,now());
</v>
      </c>
      <c r="BV5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(16,19,'MOC',58,16,now());
</v>
      </c>
      <c r="BW5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(17,19,'MOC',58,17,now());
</v>
      </c>
      <c r="BX5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(18,19,'MOC',58,18,now());
</v>
      </c>
    </row>
    <row r="6" spans="1:112" x14ac:dyDescent="0.25">
      <c r="A6" s="12">
        <f>VLOOKUP($C6,[1]MINIPELLE!$A$2:$K$291,11,0)</f>
        <v>24</v>
      </c>
      <c r="B6" t="s">
        <v>300</v>
      </c>
      <c r="C6" t="s">
        <v>232</v>
      </c>
      <c r="D6" t="s">
        <v>233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str">
        <f t="shared" si="0"/>
        <v xml:space="preserve">INSERT INTO SC_SystemeProduits(RefDimension,RefSysteme,typePresta,ligne,Quantite,DateModif) values (1,19,'MP',24,2,now());
</v>
      </c>
      <c r="BH6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(2,19,'MP',24,2,now());
</v>
      </c>
      <c r="BI6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(3,19,'MP',24,2,now());
</v>
      </c>
      <c r="BJ6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(4,19,'MP',24,2,now());
</v>
      </c>
      <c r="BK6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(5,19,'MP',24,2,now());
</v>
      </c>
      <c r="BL6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(6,19,'MP',24,2,now());
</v>
      </c>
      <c r="BM6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(7,19,'MP',24,2,now());
</v>
      </c>
      <c r="BN6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(8,19,'MP',24,2,now());
</v>
      </c>
      <c r="BO6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(9,19,'MP',24,2,now());
</v>
      </c>
      <c r="BP6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(10,19,'MP',24,2,now());
</v>
      </c>
      <c r="BQ6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(11,19,'MP',24,2,now());
</v>
      </c>
      <c r="BR6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(12,19,'MP',24,2,now());
</v>
      </c>
      <c r="BS6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(13,19,'MP',24,2,now());
</v>
      </c>
      <c r="BT6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(14,19,'MP',24,2,now());
</v>
      </c>
      <c r="BU6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(15,19,'MP',24,2,now());
</v>
      </c>
      <c r="BV6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(16,19,'MP',24,2,now());
</v>
      </c>
      <c r="BW6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(17,19,'MP',24,2,now());
</v>
      </c>
      <c r="BX6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(18,19,'MP',24,2,now());
</v>
      </c>
    </row>
    <row r="7" spans="1:112" x14ac:dyDescent="0.25">
      <c r="BH7"/>
      <c r="BI7"/>
      <c r="BK7"/>
      <c r="BL7"/>
    </row>
    <row r="8" spans="1:112" x14ac:dyDescent="0.25">
      <c r="BH8"/>
      <c r="BI8"/>
      <c r="BK8"/>
      <c r="BL8"/>
    </row>
    <row r="9" spans="1:112" x14ac:dyDescent="0.25">
      <c r="BH9"/>
      <c r="BI9"/>
      <c r="BK9"/>
      <c r="BL9"/>
    </row>
    <row r="10" spans="1:112" x14ac:dyDescent="0.25">
      <c r="BH10"/>
      <c r="BI10"/>
      <c r="BK10"/>
      <c r="BL10"/>
    </row>
    <row r="11" spans="1:112" x14ac:dyDescent="0.25">
      <c r="BH11"/>
      <c r="BI11"/>
      <c r="BK11"/>
      <c r="BL11"/>
    </row>
    <row r="12" spans="1:112" x14ac:dyDescent="0.25">
      <c r="BH12"/>
      <c r="BI12"/>
      <c r="BK12"/>
      <c r="BL12"/>
    </row>
    <row r="13" spans="1:112" x14ac:dyDescent="0.25">
      <c r="BH13"/>
      <c r="BI13"/>
      <c r="BK13"/>
      <c r="BL13"/>
    </row>
    <row r="14" spans="1:112" x14ac:dyDescent="0.25">
      <c r="BH14"/>
      <c r="BI14"/>
      <c r="BK14"/>
      <c r="BL14"/>
    </row>
    <row r="15" spans="1:112" x14ac:dyDescent="0.25">
      <c r="BH15"/>
      <c r="BI15"/>
      <c r="BK15"/>
      <c r="BL15"/>
    </row>
    <row r="16" spans="1:112" x14ac:dyDescent="0.25">
      <c r="BH16"/>
      <c r="BI16"/>
      <c r="BK16"/>
      <c r="BL16"/>
    </row>
    <row r="17" spans="60:64" x14ac:dyDescent="0.25">
      <c r="BH17"/>
      <c r="BI17"/>
      <c r="BK17"/>
      <c r="BL17"/>
    </row>
    <row r="18" spans="60:64" x14ac:dyDescent="0.25">
      <c r="BH18"/>
      <c r="BI18"/>
      <c r="BK18"/>
      <c r="BL18"/>
    </row>
    <row r="19" spans="60:64" x14ac:dyDescent="0.25">
      <c r="BH19"/>
      <c r="BI19"/>
      <c r="BK19"/>
      <c r="BL19"/>
    </row>
    <row r="20" spans="60:64" x14ac:dyDescent="0.25">
      <c r="BH20"/>
      <c r="BI20"/>
      <c r="BK20"/>
      <c r="BL20"/>
    </row>
    <row r="21" spans="60:64" x14ac:dyDescent="0.25">
      <c r="BH21"/>
      <c r="BI21"/>
      <c r="BK21"/>
      <c r="BL21"/>
    </row>
    <row r="22" spans="60:64" x14ac:dyDescent="0.25">
      <c r="BH22"/>
      <c r="BI22"/>
      <c r="BK22"/>
      <c r="BL22"/>
    </row>
    <row r="23" spans="60:64" x14ac:dyDescent="0.25">
      <c r="BH23"/>
      <c r="BI23"/>
      <c r="BK23"/>
      <c r="BL2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9"/>
  <sheetViews>
    <sheetView topLeftCell="A14" workbookViewId="0">
      <selection activeCell="BG4" sqref="BG4:DH52"/>
    </sheetView>
  </sheetViews>
  <sheetFormatPr baseColWidth="10" defaultRowHeight="15" x14ac:dyDescent="0.25"/>
  <cols>
    <col min="5" max="5" width="4.42578125" customWidth="1"/>
    <col min="6" max="6" width="32.42578125" style="14" customWidth="1"/>
    <col min="7" max="7" width="4.42578125" style="14" customWidth="1"/>
    <col min="8" max="8" width="4.42578125" customWidth="1"/>
    <col min="9" max="9" width="19.85546875" style="14" customWidth="1"/>
    <col min="10" max="10" width="4.42578125" style="14" customWidth="1"/>
    <col min="11" max="11" width="4.42578125" customWidth="1"/>
    <col min="12" max="12" width="21.5703125" style="14" customWidth="1"/>
    <col min="13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53" customWidth="1"/>
    <col min="23" max="23" width="4.42578125" customWidth="1"/>
    <col min="24" max="25" width="4.42578125" style="53" customWidth="1"/>
    <col min="26" max="26" width="4.42578125" customWidth="1"/>
    <col min="27" max="28" width="4.42578125" style="53" customWidth="1"/>
    <col min="29" max="29" width="4.42578125" customWidth="1"/>
    <col min="30" max="31" width="4.42578125" style="53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E1" t="s">
        <v>639</v>
      </c>
      <c r="H1" t="s">
        <v>640</v>
      </c>
      <c r="K1" t="s">
        <v>641</v>
      </c>
      <c r="N1" t="s">
        <v>642</v>
      </c>
      <c r="Q1" t="s">
        <v>643</v>
      </c>
      <c r="T1" s="50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25">
      <c r="C2" t="s">
        <v>243</v>
      </c>
      <c r="D2" t="s">
        <v>244</v>
      </c>
      <c r="E2" t="s">
        <v>585</v>
      </c>
      <c r="F2" s="14" t="s">
        <v>1053</v>
      </c>
      <c r="H2" t="s">
        <v>586</v>
      </c>
      <c r="I2" s="14" t="s">
        <v>1054</v>
      </c>
      <c r="K2" t="s">
        <v>587</v>
      </c>
      <c r="L2" s="14" t="s">
        <v>1055</v>
      </c>
      <c r="N2" t="s">
        <v>588</v>
      </c>
      <c r="Q2" t="s">
        <v>589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F3" s="14" t="s">
        <v>626</v>
      </c>
      <c r="G3" s="14" t="s">
        <v>627</v>
      </c>
      <c r="H3" t="s">
        <v>246</v>
      </c>
      <c r="K3" t="s">
        <v>246</v>
      </c>
      <c r="L3" s="14" t="s">
        <v>626</v>
      </c>
      <c r="M3" s="14" t="s">
        <v>627</v>
      </c>
      <c r="N3" t="s">
        <v>246</v>
      </c>
    </row>
    <row r="4" spans="1:112" x14ac:dyDescent="0.25">
      <c r="A4" s="12">
        <f>VLOOKUP($C4,[1]MATIERES!$A$2:$K$379,11,0)</f>
        <v>59</v>
      </c>
      <c r="B4" t="s">
        <v>295</v>
      </c>
      <c r="C4" t="s">
        <v>383</v>
      </c>
      <c r="D4" t="s">
        <v>42</v>
      </c>
      <c r="I4" s="14" t="s">
        <v>644</v>
      </c>
      <c r="J4" s="14" t="s">
        <v>632</v>
      </c>
      <c r="T4" s="50" t="str">
        <f>IF(AND(F4="",E4=""),"",SUBSTITUTE(SUBSTITUTE(SUBSTITUTE(SUBSTITUTE(SUBSTITUTE(SUBSTITUTE($T$1,"#ID#",E$1),"#TYPE#",$B4),"#LIGNE#",$A4),"#Q#",IF(F4="",SUBSTITUTE(E4,",","."),"null")),"#FORMULE#",IF(F4="","null",CONCATENATE("'",F4,"'"))),"#CTE#",IF(G4="","null",CONCATENATE("'",G4,"'"))))</f>
        <v/>
      </c>
      <c r="U4" s="50"/>
      <c r="V4" s="50"/>
      <c r="W4" s="50" t="str">
        <f t="shared" ref="W4:AC19" si="0">IF(AND(I4="",H4=""),"",SUBSTITUTE(SUBSTITUTE(SUBSTITUTE(SUBSTITUTE(SUBSTITUTE(SUBSTITUTE($T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(null,'HAB2','MATIERE',59,null,'1.1*CTE1','PERIMETRE',now());
</v>
      </c>
      <c r="X4" s="50"/>
      <c r="Y4" s="50"/>
      <c r="Z4" s="50" t="str">
        <f t="shared" si="0"/>
        <v/>
      </c>
      <c r="AA4" s="50" t="str">
        <f t="shared" si="0"/>
        <v/>
      </c>
      <c r="AB4" s="50" t="str">
        <f t="shared" si="0"/>
        <v/>
      </c>
      <c r="AC4" s="50" t="str">
        <f t="shared" si="0"/>
        <v/>
      </c>
      <c r="AF4" s="50" t="str">
        <f t="shared" ref="AF4" si="1">IF(AND(R4="",Q4=""),"",SUBSTITUTE(SUBSTITUTE(SUBSTITUTE(SUBSTITUTE(SUBSTITUTE(SUBSTITUTE($T$1,"#ID#",Q$1),"#TYPE#",$B4),"#LIGNE#",$A4),"#Q#",IF(R4="",SUBSTITUTE(Q4,",","."),"null")),"#FORMULE#",IF(R4="","null",CONCATENATE("'",R4,"'"))),"#CTE#",IF(S4="","null",CONCATENATE("'",S4,"'"))))</f>
        <v/>
      </c>
      <c r="BH4"/>
      <c r="BI4"/>
      <c r="BK4"/>
      <c r="BL4"/>
    </row>
    <row r="5" spans="1:112" x14ac:dyDescent="0.25">
      <c r="A5" s="12">
        <f>VLOOKUP($C5,[1]MATIERES!$A$2:$K$379,11,0)</f>
        <v>63</v>
      </c>
      <c r="B5" t="s">
        <v>295</v>
      </c>
      <c r="C5" t="s">
        <v>386</v>
      </c>
      <c r="D5" t="s">
        <v>105</v>
      </c>
      <c r="I5" s="14" t="s">
        <v>1056</v>
      </c>
      <c r="J5" s="14" t="s">
        <v>632</v>
      </c>
      <c r="T5" s="50" t="str">
        <f t="shared" ref="T5:T29" si="2">IF(AND(F5="",E5=""),"",SUBSTITUTE(SUBSTITUTE(SUBSTITUTE(SUBSTITUTE(SUBSTITUTE(SUBSTITUTE($T$1,"#ID#",E$1),"#TYPE#",$B5),"#LIGNE#",$A5),"#Q#",IF(F5="",SUBSTITUTE(E5,",","."),"null")),"#FORMULE#",IF(F5="","null",CONCATENATE("'",F5,"'"))),"#CTE#",IF(G5="","null",CONCATENATE("'",G5,"'"))))</f>
        <v/>
      </c>
      <c r="U5" s="50"/>
      <c r="V5" s="50"/>
      <c r="W5" s="50" t="str">
        <f t="shared" si="0"/>
        <v xml:space="preserve">INSERT INTO SC_SystemeProduits(RefDimension,NomSysteme,typePresta,ligne,Quantite,formule,cte1,DateModif) values (null,'HAB2','MATIERE',63,null,'1.1*0.9*CTE1/#NB_HABILLAGE#','PERIMETRE',now());
</v>
      </c>
      <c r="X5" s="50"/>
      <c r="Y5" s="50"/>
      <c r="Z5" s="50" t="str">
        <f t="shared" si="0"/>
        <v/>
      </c>
      <c r="AA5" s="50" t="str">
        <f t="shared" si="0"/>
        <v/>
      </c>
      <c r="AB5" s="50" t="str">
        <f t="shared" si="0"/>
        <v/>
      </c>
      <c r="AC5" s="50" t="str">
        <f t="shared" si="0"/>
        <v/>
      </c>
      <c r="AF5" s="50" t="str">
        <f t="shared" ref="AF5:AF29" si="3">IF(AND(R5="",Q5=""),"",SUBSTITUTE(SUBSTITUTE(SUBSTITUTE(SUBSTITUTE(SUBSTITUTE(SUBSTITUTE($T$1,"#ID#",Q$1),"#TYPE#",$B5),"#LIGNE#",$A5),"#Q#",IF(R5="",SUBSTITUTE(Q5,",","."),"null")),"#FORMULE#",IF(R5="","null",CONCATENATE("'",R5,"'"))),"#CTE#",IF(S5="","null",CONCATENATE("'",S5,"'"))))</f>
        <v/>
      </c>
      <c r="BH5"/>
      <c r="BI5"/>
      <c r="BK5"/>
      <c r="BL5"/>
    </row>
    <row r="6" spans="1:112" x14ac:dyDescent="0.25">
      <c r="A6" s="12">
        <f>VLOOKUP($C6,[1]MATIERES!$A$2:$K$379,11,0)</f>
        <v>62</v>
      </c>
      <c r="B6" t="s">
        <v>295</v>
      </c>
      <c r="C6" t="s">
        <v>348</v>
      </c>
      <c r="D6" t="s">
        <v>42</v>
      </c>
      <c r="I6" s="14" t="s">
        <v>1057</v>
      </c>
      <c r="T6" s="50" t="str">
        <f t="shared" si="2"/>
        <v/>
      </c>
      <c r="U6" s="50"/>
      <c r="V6" s="50"/>
      <c r="W6" s="50" t="str">
        <f t="shared" si="0"/>
        <v xml:space="preserve">INSERT INTO SC_SystemeProduits(RefDimension,NomSysteme,typePresta,ligne,Quantite,formule,cte1,DateModif) values (null,'HAB2','MATIERE',62,null,'4*1.5*0.9/#NB_HABILLAGE#',null,now());
</v>
      </c>
      <c r="X6" s="50"/>
      <c r="Y6" s="50"/>
      <c r="Z6" s="50" t="str">
        <f t="shared" si="0"/>
        <v/>
      </c>
      <c r="AA6" s="50" t="str">
        <f t="shared" si="0"/>
        <v/>
      </c>
      <c r="AB6" s="50" t="str">
        <f t="shared" si="0"/>
        <v/>
      </c>
      <c r="AC6" s="50" t="str">
        <f t="shared" si="0"/>
        <v/>
      </c>
      <c r="AF6" s="50" t="str">
        <f t="shared" si="3"/>
        <v/>
      </c>
      <c r="BH6"/>
      <c r="BI6"/>
      <c r="BK6"/>
      <c r="BL6"/>
    </row>
    <row r="7" spans="1:112" x14ac:dyDescent="0.25">
      <c r="A7" s="12">
        <f>VLOOKUP($C7,[1]MATIERES!$A$2:$K$379,11,0)</f>
        <v>301</v>
      </c>
      <c r="B7" t="s">
        <v>295</v>
      </c>
      <c r="C7" t="s">
        <v>337</v>
      </c>
      <c r="D7" t="s">
        <v>8</v>
      </c>
      <c r="I7" s="14" t="s">
        <v>1058</v>
      </c>
      <c r="T7" s="50" t="str">
        <f t="shared" si="2"/>
        <v/>
      </c>
      <c r="U7" s="50"/>
      <c r="V7" s="50"/>
      <c r="W7" s="50" t="str">
        <f t="shared" si="0"/>
        <v xml:space="preserve">INSERT INTO SC_SystemeProduits(RefDimension,NomSysteme,typePresta,ligne,Quantite,formule,cte1,DateModif) values (null,'HAB2','MATIERE',301,null,'67*0.9/#NB_HABILLAGE#',null,now());
</v>
      </c>
      <c r="X7" s="50"/>
      <c r="Y7" s="50"/>
      <c r="Z7" s="50" t="str">
        <f t="shared" si="0"/>
        <v/>
      </c>
      <c r="AA7" s="50" t="str">
        <f t="shared" si="0"/>
        <v/>
      </c>
      <c r="AB7" s="50" t="str">
        <f t="shared" si="0"/>
        <v/>
      </c>
      <c r="AC7" s="50" t="str">
        <f t="shared" si="0"/>
        <v/>
      </c>
      <c r="AF7" s="50" t="str">
        <f t="shared" si="3"/>
        <v/>
      </c>
      <c r="BH7"/>
      <c r="BI7"/>
      <c r="BK7"/>
      <c r="BL7"/>
    </row>
    <row r="8" spans="1:112" x14ac:dyDescent="0.25">
      <c r="A8" s="12">
        <f>VLOOKUP($C8,[1]MATIERES!$A$2:$K$379,11,0)</f>
        <v>300</v>
      </c>
      <c r="B8" t="s">
        <v>295</v>
      </c>
      <c r="C8" t="s">
        <v>344</v>
      </c>
      <c r="D8" t="s">
        <v>8</v>
      </c>
      <c r="I8" s="14">
        <v>12</v>
      </c>
      <c r="T8" s="50" t="str">
        <f t="shared" si="2"/>
        <v/>
      </c>
      <c r="U8" s="50"/>
      <c r="V8" s="50"/>
      <c r="W8" s="50" t="str">
        <f t="shared" si="0"/>
        <v xml:space="preserve">INSERT INTO SC_SystemeProduits(RefDimension,NomSysteme,typePresta,ligne,Quantite,formule,cte1,DateModif) values (null,'HAB2','MATIERE',300,null,'12',null,now());
</v>
      </c>
      <c r="X8" s="50"/>
      <c r="Y8" s="50"/>
      <c r="Z8" s="50" t="str">
        <f t="shared" si="0"/>
        <v/>
      </c>
      <c r="AA8" s="50" t="str">
        <f t="shared" si="0"/>
        <v/>
      </c>
      <c r="AB8" s="50" t="str">
        <f t="shared" si="0"/>
        <v/>
      </c>
      <c r="AC8" s="50" t="str">
        <f t="shared" si="0"/>
        <v/>
      </c>
      <c r="AF8" s="50" t="str">
        <f t="shared" si="3"/>
        <v/>
      </c>
      <c r="BH8"/>
      <c r="BI8"/>
      <c r="BK8"/>
      <c r="BL8"/>
    </row>
    <row r="9" spans="1:112" x14ac:dyDescent="0.25">
      <c r="A9" s="12">
        <f>VLOOKUP($C9,[1]MATIERES!$A$2:$K$379,11,0)</f>
        <v>298</v>
      </c>
      <c r="B9" t="s">
        <v>295</v>
      </c>
      <c r="C9" t="s">
        <v>534</v>
      </c>
      <c r="D9" t="s">
        <v>8</v>
      </c>
      <c r="I9" s="14" t="s">
        <v>1059</v>
      </c>
      <c r="J9" s="14" t="s">
        <v>632</v>
      </c>
      <c r="T9" s="50" t="str">
        <f t="shared" si="2"/>
        <v/>
      </c>
      <c r="U9" s="50"/>
      <c r="V9" s="50"/>
      <c r="W9" s="50" t="str">
        <f t="shared" si="0"/>
        <v xml:space="preserve">INSERT INTO SC_SystemeProduits(RefDimension,NomSysteme,typePresta,ligne,Quantite,formule,cte1,DateModif) values (null,'HAB2','MATIERE',298,null,'0.9/#NB_HABILLAGE#*(1.1*2*CTE1)+8','PERIMETRE',now());
</v>
      </c>
      <c r="X9" s="50"/>
      <c r="Y9" s="50"/>
      <c r="Z9" s="50" t="str">
        <f t="shared" si="0"/>
        <v/>
      </c>
      <c r="AA9" s="50" t="str">
        <f t="shared" si="0"/>
        <v/>
      </c>
      <c r="AB9" s="50" t="str">
        <f t="shared" si="0"/>
        <v/>
      </c>
      <c r="AC9" s="50" t="str">
        <f t="shared" si="0"/>
        <v/>
      </c>
      <c r="AF9" s="50" t="str">
        <f t="shared" si="3"/>
        <v/>
      </c>
      <c r="BH9"/>
      <c r="BI9"/>
      <c r="BK9"/>
      <c r="BL9"/>
    </row>
    <row r="10" spans="1:112" x14ac:dyDescent="0.25">
      <c r="A10" s="12">
        <f>VLOOKUP($C10,[1]MATIERES!$A$2:$K$379,11,0)</f>
        <v>60</v>
      </c>
      <c r="B10" t="s">
        <v>295</v>
      </c>
      <c r="C10" t="s">
        <v>335</v>
      </c>
      <c r="D10" t="s">
        <v>42</v>
      </c>
      <c r="T10" s="50" t="str">
        <f t="shared" si="2"/>
        <v/>
      </c>
      <c r="U10" s="50"/>
      <c r="V10" s="50"/>
      <c r="W10" s="50" t="str">
        <f t="shared" si="0"/>
        <v/>
      </c>
      <c r="X10" s="50"/>
      <c r="Y10" s="50"/>
      <c r="Z10" s="50" t="str">
        <f t="shared" si="0"/>
        <v/>
      </c>
      <c r="AA10" s="50" t="str">
        <f t="shared" si="0"/>
        <v/>
      </c>
      <c r="AB10" s="50" t="str">
        <f t="shared" si="0"/>
        <v/>
      </c>
      <c r="AC10" s="50" t="str">
        <f t="shared" si="0"/>
        <v/>
      </c>
      <c r="AF10" s="50" t="str">
        <f t="shared" si="3"/>
        <v/>
      </c>
      <c r="BH10"/>
      <c r="BI10"/>
      <c r="BK10"/>
      <c r="BL10"/>
    </row>
    <row r="11" spans="1:112" x14ac:dyDescent="0.25">
      <c r="A11" s="12">
        <f>VLOOKUP($C11,[1]MATIERES!$A$2:$K$379,11,0)</f>
        <v>299</v>
      </c>
      <c r="B11" t="s">
        <v>295</v>
      </c>
      <c r="C11" t="s">
        <v>336</v>
      </c>
      <c r="D11" t="s">
        <v>8</v>
      </c>
      <c r="T11" s="50" t="str">
        <f t="shared" si="2"/>
        <v/>
      </c>
      <c r="U11" s="50"/>
      <c r="V11" s="50"/>
      <c r="W11" s="50" t="str">
        <f t="shared" si="0"/>
        <v/>
      </c>
      <c r="X11" s="50"/>
      <c r="Y11" s="50"/>
      <c r="Z11" s="50" t="str">
        <f t="shared" si="0"/>
        <v/>
      </c>
      <c r="AA11" s="50" t="str">
        <f t="shared" si="0"/>
        <v/>
      </c>
      <c r="AB11" s="50" t="str">
        <f t="shared" si="0"/>
        <v/>
      </c>
      <c r="AC11" s="50" t="str">
        <f t="shared" si="0"/>
        <v/>
      </c>
      <c r="AF11" s="50" t="str">
        <f t="shared" si="3"/>
        <v/>
      </c>
      <c r="BH11"/>
      <c r="BI11"/>
      <c r="BK11"/>
      <c r="BL11"/>
    </row>
    <row r="12" spans="1:112" x14ac:dyDescent="0.25">
      <c r="A12" s="12">
        <f>VLOOKUP($C12,[1]MATIERES!$A$2:$K$379,11,0)</f>
        <v>82</v>
      </c>
      <c r="B12" t="s">
        <v>295</v>
      </c>
      <c r="C12" t="s">
        <v>339</v>
      </c>
      <c r="D12" t="s">
        <v>8</v>
      </c>
      <c r="T12" s="50" t="str">
        <f t="shared" si="2"/>
        <v/>
      </c>
      <c r="U12" s="50"/>
      <c r="V12" s="50"/>
      <c r="W12" s="50" t="str">
        <f t="shared" si="0"/>
        <v/>
      </c>
      <c r="X12" s="50"/>
      <c r="Y12" s="50"/>
      <c r="Z12" s="50" t="str">
        <f t="shared" si="0"/>
        <v/>
      </c>
      <c r="AA12" s="50" t="str">
        <f t="shared" si="0"/>
        <v/>
      </c>
      <c r="AB12" s="50" t="str">
        <f t="shared" si="0"/>
        <v/>
      </c>
      <c r="AC12" s="50" t="str">
        <f t="shared" si="0"/>
        <v/>
      </c>
      <c r="AF12" s="50" t="str">
        <f t="shared" si="3"/>
        <v/>
      </c>
      <c r="BH12"/>
      <c r="BI12"/>
      <c r="BK12"/>
      <c r="BL12"/>
    </row>
    <row r="13" spans="1:112" x14ac:dyDescent="0.25">
      <c r="A13" s="12">
        <f>VLOOKUP($C13,[1]MATIERES!$A$2:$K$379,11,0)</f>
        <v>374</v>
      </c>
      <c r="B13" t="s">
        <v>295</v>
      </c>
      <c r="C13" t="s">
        <v>277</v>
      </c>
      <c r="D13" t="s">
        <v>285</v>
      </c>
      <c r="T13" s="50" t="str">
        <f t="shared" si="2"/>
        <v/>
      </c>
      <c r="U13" s="50"/>
      <c r="V13" s="50"/>
      <c r="W13" s="50" t="str">
        <f t="shared" si="0"/>
        <v/>
      </c>
      <c r="X13" s="50"/>
      <c r="Y13" s="50"/>
      <c r="Z13" s="50" t="str">
        <f t="shared" si="0"/>
        <v/>
      </c>
      <c r="AA13" s="50" t="str">
        <f t="shared" si="0"/>
        <v/>
      </c>
      <c r="AB13" s="50" t="str">
        <f t="shared" si="0"/>
        <v/>
      </c>
      <c r="AC13" s="50" t="str">
        <f t="shared" si="0"/>
        <v/>
      </c>
      <c r="AF13" s="50" t="str">
        <f t="shared" si="3"/>
        <v/>
      </c>
      <c r="BH13"/>
      <c r="BI13"/>
      <c r="BK13"/>
      <c r="BL13"/>
    </row>
    <row r="14" spans="1:112" x14ac:dyDescent="0.25">
      <c r="T14" s="50" t="str">
        <f t="shared" si="2"/>
        <v/>
      </c>
      <c r="U14" s="50"/>
      <c r="V14" s="50"/>
      <c r="W14" s="50" t="str">
        <f t="shared" si="0"/>
        <v/>
      </c>
      <c r="X14" s="50"/>
      <c r="Y14" s="50"/>
      <c r="Z14" s="50" t="str">
        <f t="shared" si="0"/>
        <v/>
      </c>
      <c r="AA14" s="50" t="str">
        <f t="shared" si="0"/>
        <v/>
      </c>
      <c r="AB14" s="50" t="str">
        <f t="shared" si="0"/>
        <v/>
      </c>
      <c r="AC14" s="50" t="str">
        <f t="shared" si="0"/>
        <v/>
      </c>
      <c r="AF14" s="50" t="str">
        <f t="shared" si="3"/>
        <v/>
      </c>
      <c r="BH14"/>
      <c r="BI14"/>
      <c r="BK14"/>
      <c r="BL14"/>
    </row>
    <row r="15" spans="1:112" x14ac:dyDescent="0.25">
      <c r="T15" s="50" t="str">
        <f t="shared" si="2"/>
        <v/>
      </c>
      <c r="U15" s="50"/>
      <c r="V15" s="50"/>
      <c r="W15" s="50" t="str">
        <f t="shared" si="0"/>
        <v/>
      </c>
      <c r="X15" s="50"/>
      <c r="Y15" s="50"/>
      <c r="Z15" s="50" t="str">
        <f t="shared" si="0"/>
        <v/>
      </c>
      <c r="AA15" s="50" t="str">
        <f t="shared" si="0"/>
        <v/>
      </c>
      <c r="AB15" s="50" t="str">
        <f t="shared" si="0"/>
        <v/>
      </c>
      <c r="AC15" s="50" t="str">
        <f t="shared" si="0"/>
        <v/>
      </c>
      <c r="AF15" s="50" t="str">
        <f t="shared" si="3"/>
        <v/>
      </c>
      <c r="BH15"/>
      <c r="BI15"/>
      <c r="BK15"/>
      <c r="BL15"/>
    </row>
    <row r="16" spans="1:112" x14ac:dyDescent="0.25">
      <c r="T16" s="50" t="str">
        <f t="shared" si="2"/>
        <v/>
      </c>
      <c r="U16" s="50"/>
      <c r="V16" s="50"/>
      <c r="W16" s="50" t="str">
        <f t="shared" si="0"/>
        <v/>
      </c>
      <c r="X16" s="50"/>
      <c r="Y16" s="50"/>
      <c r="Z16" s="50" t="str">
        <f t="shared" si="0"/>
        <v/>
      </c>
      <c r="AA16" s="50" t="str">
        <f t="shared" si="0"/>
        <v/>
      </c>
      <c r="AB16" s="50" t="str">
        <f t="shared" si="0"/>
        <v/>
      </c>
      <c r="AC16" s="50" t="str">
        <f t="shared" si="0"/>
        <v/>
      </c>
      <c r="AF16" s="50" t="str">
        <f t="shared" si="3"/>
        <v/>
      </c>
      <c r="BH16"/>
      <c r="BI16"/>
      <c r="BK16"/>
      <c r="BL16"/>
    </row>
    <row r="17" spans="1:64" x14ac:dyDescent="0.25">
      <c r="A17" s="12">
        <f>VLOOKUP($C17,[1]ATELIER!$A$2:$K$291,11,0)</f>
        <v>14</v>
      </c>
      <c r="B17" t="s">
        <v>298</v>
      </c>
      <c r="C17" t="s">
        <v>32</v>
      </c>
      <c r="D17" t="s">
        <v>8</v>
      </c>
      <c r="I17" s="14" t="s">
        <v>644</v>
      </c>
      <c r="J17" s="14" t="s">
        <v>632</v>
      </c>
      <c r="T17" s="50" t="str">
        <f t="shared" si="2"/>
        <v/>
      </c>
      <c r="U17" s="50"/>
      <c r="V17" s="50"/>
      <c r="W17" s="50" t="str">
        <f t="shared" si="0"/>
        <v xml:space="preserve">INSERT INTO SC_SystemeProduits(RefDimension,NomSysteme,typePresta,ligne,Quantite,formule,cte1,DateModif) values (null,'HAB2','MOA',14,null,'1.1*CTE1','PERIMETRE',now());
</v>
      </c>
      <c r="X17" s="50"/>
      <c r="Y17" s="50"/>
      <c r="Z17" s="50" t="str">
        <f t="shared" si="0"/>
        <v/>
      </c>
      <c r="AA17" s="50" t="str">
        <f t="shared" si="0"/>
        <v/>
      </c>
      <c r="AB17" s="50" t="str">
        <f t="shared" si="0"/>
        <v/>
      </c>
      <c r="AC17" s="50" t="str">
        <f t="shared" si="0"/>
        <v/>
      </c>
      <c r="AF17" s="50" t="str">
        <f t="shared" si="3"/>
        <v/>
      </c>
      <c r="BH17"/>
      <c r="BI17"/>
      <c r="BK17"/>
      <c r="BL17"/>
    </row>
    <row r="18" spans="1:64" x14ac:dyDescent="0.25">
      <c r="A18" s="12">
        <f>VLOOKUP($C18,[1]ATELIER!$A$2:$K$291,11,0)</f>
        <v>12</v>
      </c>
      <c r="B18" t="s">
        <v>298</v>
      </c>
      <c r="C18" t="s">
        <v>29</v>
      </c>
      <c r="D18" t="s">
        <v>8</v>
      </c>
      <c r="T18" s="50" t="str">
        <f t="shared" si="2"/>
        <v/>
      </c>
      <c r="U18" s="50"/>
      <c r="V18" s="50"/>
      <c r="W18" s="50" t="str">
        <f t="shared" si="0"/>
        <v/>
      </c>
      <c r="X18" s="50"/>
      <c r="Y18" s="50"/>
      <c r="Z18" s="50" t="str">
        <f t="shared" si="0"/>
        <v/>
      </c>
      <c r="AA18" s="50" t="str">
        <f t="shared" si="0"/>
        <v/>
      </c>
      <c r="AB18" s="50" t="str">
        <f t="shared" si="0"/>
        <v/>
      </c>
      <c r="AC18" s="50" t="str">
        <f t="shared" si="0"/>
        <v/>
      </c>
      <c r="AF18" s="50" t="str">
        <f t="shared" si="3"/>
        <v/>
      </c>
      <c r="BH18"/>
      <c r="BI18"/>
      <c r="BK18"/>
      <c r="BL18"/>
    </row>
    <row r="19" spans="1:64" x14ac:dyDescent="0.25">
      <c r="A19" s="12">
        <f>VLOOKUP($C19,[1]ATELIER!$A$2:$K$291,11,0)</f>
        <v>16</v>
      </c>
      <c r="B19" t="s">
        <v>298</v>
      </c>
      <c r="C19" t="s">
        <v>33</v>
      </c>
      <c r="D19" t="s">
        <v>8</v>
      </c>
      <c r="T19" s="50" t="str">
        <f t="shared" si="2"/>
        <v/>
      </c>
      <c r="U19" s="50"/>
      <c r="V19" s="50"/>
      <c r="W19" s="50" t="str">
        <f t="shared" si="0"/>
        <v/>
      </c>
      <c r="X19" s="50"/>
      <c r="Y19" s="50"/>
      <c r="Z19" s="50" t="str">
        <f t="shared" si="0"/>
        <v/>
      </c>
      <c r="AA19" s="50" t="str">
        <f t="shared" si="0"/>
        <v/>
      </c>
      <c r="AB19" s="50" t="str">
        <f t="shared" si="0"/>
        <v/>
      </c>
      <c r="AC19" s="50" t="str">
        <f t="shared" si="0"/>
        <v/>
      </c>
      <c r="AF19" s="50" t="str">
        <f t="shared" si="3"/>
        <v/>
      </c>
      <c r="BH19"/>
      <c r="BI19"/>
      <c r="BK19"/>
      <c r="BL19"/>
    </row>
    <row r="20" spans="1:64" x14ac:dyDescent="0.25">
      <c r="T20" s="50" t="str">
        <f t="shared" si="2"/>
        <v/>
      </c>
      <c r="U20" s="50"/>
      <c r="V20" s="50"/>
      <c r="W20" s="50" t="str">
        <f t="shared" ref="W20:W29" si="4">IF(AND(I20="",H20=""),"",SUBSTITUTE(SUBSTITUTE(SUBSTITUTE(SUBSTITUTE(SUBSTITUTE(SUBSTITUTE($T$1,"#ID#",H$1),"#TYPE#",$B20),"#LIGNE#",$A20),"#Q#",IF(I20="",SUBSTITUTE(H20,",","."),"null")),"#FORMULE#",IF(I20="","null",CONCATENATE("'",I20,"'"))),"#CTE#",IF(J20="","null",CONCATENATE("'",J20,"'"))))</f>
        <v/>
      </c>
      <c r="X20" s="50"/>
      <c r="Y20" s="50"/>
      <c r="Z20" s="50" t="str">
        <f t="shared" ref="Z20:Z29" si="5">IF(AND(L20="",K20=""),"",SUBSTITUTE(SUBSTITUTE(SUBSTITUTE(SUBSTITUTE(SUBSTITUTE(SUBSTITUTE($T$1,"#ID#",K$1),"#TYPE#",$B20),"#LIGNE#",$A20),"#Q#",IF(L20="",SUBSTITUTE(K20,",","."),"null")),"#FORMULE#",IF(L20="","null",CONCATENATE("'",L20,"'"))),"#CTE#",IF(M20="","null",CONCATENATE("'",M20,"'"))))</f>
        <v/>
      </c>
      <c r="AA20" s="50" t="str">
        <f t="shared" ref="AA20:AA29" si="6">IF(AND(M20="",L20=""),"",SUBSTITUTE(SUBSTITUTE(SUBSTITUTE(SUBSTITUTE(SUBSTITUTE(SUBSTITUTE($T$1,"#ID#",L$1),"#TYPE#",$B20),"#LIGNE#",$A20),"#Q#",IF(M20="",SUBSTITUTE(L20,",","."),"null")),"#FORMULE#",IF(M20="","null",CONCATENATE("'",M20,"'"))),"#CTE#",IF(N20="","null",CONCATENATE("'",N20,"'"))))</f>
        <v/>
      </c>
      <c r="AB20" s="50" t="str">
        <f t="shared" ref="AB20:AB29" si="7">IF(AND(N20="",M20=""),"",SUBSTITUTE(SUBSTITUTE(SUBSTITUTE(SUBSTITUTE(SUBSTITUTE(SUBSTITUTE($T$1,"#ID#",M$1),"#TYPE#",$B20),"#LIGNE#",$A20),"#Q#",IF(N20="",SUBSTITUTE(M20,",","."),"null")),"#FORMULE#",IF(N20="","null",CONCATENATE("'",N20,"'"))),"#CTE#",IF(O20="","null",CONCATENATE("'",O20,"'"))))</f>
        <v/>
      </c>
      <c r="AC20" s="50" t="str">
        <f t="shared" ref="AC20:AC29" si="8">IF(AND(O20="",N20=""),"",SUBSTITUTE(SUBSTITUTE(SUBSTITUTE(SUBSTITUTE(SUBSTITUTE(SUBSTITUTE($T$1,"#ID#",N$1),"#TYPE#",$B20),"#LIGNE#",$A20),"#Q#",IF(O20="",SUBSTITUTE(N20,",","."),"null")),"#FORMULE#",IF(O20="","null",CONCATENATE("'",O20,"'"))),"#CTE#",IF(P20="","null",CONCATENATE("'",P20,"'"))))</f>
        <v/>
      </c>
      <c r="AF20" s="50" t="str">
        <f t="shared" si="3"/>
        <v/>
      </c>
      <c r="BH20"/>
      <c r="BI20"/>
      <c r="BK20"/>
      <c r="BL20"/>
    </row>
    <row r="21" spans="1:64" x14ac:dyDescent="0.25">
      <c r="T21" s="50" t="str">
        <f t="shared" si="2"/>
        <v/>
      </c>
      <c r="U21" s="50"/>
      <c r="V21" s="50"/>
      <c r="W21" s="50" t="str">
        <f t="shared" si="4"/>
        <v/>
      </c>
      <c r="X21" s="50"/>
      <c r="Y21" s="50"/>
      <c r="Z21" s="50" t="str">
        <f t="shared" si="5"/>
        <v/>
      </c>
      <c r="AA21" s="50" t="str">
        <f t="shared" si="6"/>
        <v/>
      </c>
      <c r="AB21" s="50" t="str">
        <f t="shared" si="7"/>
        <v/>
      </c>
      <c r="AC21" s="50" t="str">
        <f t="shared" si="8"/>
        <v/>
      </c>
      <c r="AF21" s="50" t="str">
        <f t="shared" si="3"/>
        <v/>
      </c>
      <c r="BH21"/>
      <c r="BI21"/>
      <c r="BK21"/>
      <c r="BL21"/>
    </row>
    <row r="22" spans="1:64" x14ac:dyDescent="0.25">
      <c r="A22" s="12">
        <f>VLOOKUP($C22,[1]CHANTIER!$A$2:$K$291,11,0)</f>
        <v>37</v>
      </c>
      <c r="B22" t="s">
        <v>299</v>
      </c>
      <c r="C22" t="s">
        <v>138</v>
      </c>
      <c r="D22" t="s">
        <v>42</v>
      </c>
      <c r="I22" s="14" t="s">
        <v>644</v>
      </c>
      <c r="J22" s="14" t="s">
        <v>632</v>
      </c>
      <c r="T22" s="50" t="str">
        <f t="shared" si="2"/>
        <v/>
      </c>
      <c r="U22" s="50"/>
      <c r="V22" s="50"/>
      <c r="W22" s="50" t="str">
        <f t="shared" si="4"/>
        <v xml:space="preserve">INSERT INTO SC_SystemeProduits(RefDimension,NomSysteme,typePresta,ligne,Quantite,formule,cte1,DateModif) values (null,'HAB2','MOC',37,null,'1.1*CTE1','PERIMETRE',now());
</v>
      </c>
      <c r="X22" s="50"/>
      <c r="Y22" s="50"/>
      <c r="Z22" s="50" t="str">
        <f t="shared" si="5"/>
        <v/>
      </c>
      <c r="AA22" s="50" t="str">
        <f t="shared" si="6"/>
        <v/>
      </c>
      <c r="AB22" s="50" t="str">
        <f t="shared" si="7"/>
        <v/>
      </c>
      <c r="AC22" s="50" t="str">
        <f t="shared" si="8"/>
        <v/>
      </c>
      <c r="AF22" s="50" t="str">
        <f t="shared" si="3"/>
        <v/>
      </c>
      <c r="BH22"/>
      <c r="BI22"/>
      <c r="BK22"/>
      <c r="BL22"/>
    </row>
    <row r="23" spans="1:64" x14ac:dyDescent="0.25">
      <c r="A23" s="12">
        <f>VLOOKUP($C23,[1]CHANTIER!$A$2:$K$291,11,0)</f>
        <v>38</v>
      </c>
      <c r="B23" t="s">
        <v>299</v>
      </c>
      <c r="C23" t="s">
        <v>139</v>
      </c>
      <c r="D23" t="s">
        <v>42</v>
      </c>
      <c r="T23" s="50" t="str">
        <f t="shared" si="2"/>
        <v/>
      </c>
      <c r="U23" s="50"/>
      <c r="V23" s="50"/>
      <c r="W23" s="50" t="str">
        <f t="shared" si="4"/>
        <v/>
      </c>
      <c r="X23" s="50"/>
      <c r="Y23" s="50"/>
      <c r="Z23" s="50" t="str">
        <f t="shared" si="5"/>
        <v/>
      </c>
      <c r="AA23" s="50" t="str">
        <f t="shared" si="6"/>
        <v/>
      </c>
      <c r="AB23" s="50" t="str">
        <f t="shared" si="7"/>
        <v/>
      </c>
      <c r="AC23" s="50" t="str">
        <f t="shared" si="8"/>
        <v/>
      </c>
      <c r="AF23" s="50" t="str">
        <f t="shared" si="3"/>
        <v/>
      </c>
      <c r="BH23"/>
      <c r="BI23"/>
      <c r="BK23"/>
      <c r="BL23"/>
    </row>
    <row r="24" spans="1:64" x14ac:dyDescent="0.25">
      <c r="A24" s="12">
        <f>VLOOKUP($C24,[1]CHANTIER!$A$2:$K$291,11,0)</f>
        <v>40</v>
      </c>
      <c r="B24" t="s">
        <v>299</v>
      </c>
      <c r="C24" t="s">
        <v>142</v>
      </c>
      <c r="D24" t="s">
        <v>42</v>
      </c>
      <c r="T24" s="50" t="str">
        <f t="shared" si="2"/>
        <v/>
      </c>
      <c r="U24" s="50"/>
      <c r="V24" s="50"/>
      <c r="W24" s="50" t="str">
        <f t="shared" si="4"/>
        <v/>
      </c>
      <c r="X24" s="50"/>
      <c r="Y24" s="50"/>
      <c r="Z24" s="50" t="str">
        <f t="shared" si="5"/>
        <v/>
      </c>
      <c r="AA24" s="50" t="str">
        <f t="shared" si="6"/>
        <v/>
      </c>
      <c r="AB24" s="50" t="str">
        <f t="shared" si="7"/>
        <v/>
      </c>
      <c r="AC24" s="50" t="str">
        <f t="shared" si="8"/>
        <v/>
      </c>
      <c r="AF24" s="50" t="str">
        <f t="shared" si="3"/>
        <v/>
      </c>
    </row>
    <row r="25" spans="1:64" x14ac:dyDescent="0.25">
      <c r="A25" s="12">
        <f>VLOOKUP($C25,[1]CHANTIER!$A$2:$K$291,11,0)</f>
        <v>41</v>
      </c>
      <c r="B25" t="s">
        <v>299</v>
      </c>
      <c r="C25" t="s">
        <v>144</v>
      </c>
      <c r="D25" t="s">
        <v>42</v>
      </c>
      <c r="T25" s="50" t="str">
        <f t="shared" si="2"/>
        <v/>
      </c>
      <c r="U25" s="50"/>
      <c r="V25" s="50"/>
      <c r="W25" s="50" t="str">
        <f t="shared" si="4"/>
        <v/>
      </c>
      <c r="X25" s="50"/>
      <c r="Y25" s="50"/>
      <c r="Z25" s="50" t="str">
        <f t="shared" si="5"/>
        <v/>
      </c>
      <c r="AA25" s="50" t="str">
        <f t="shared" si="6"/>
        <v/>
      </c>
      <c r="AB25" s="50" t="str">
        <f t="shared" si="7"/>
        <v/>
      </c>
      <c r="AC25" s="50" t="str">
        <f t="shared" si="8"/>
        <v/>
      </c>
      <c r="AF25" s="50" t="str">
        <f t="shared" si="3"/>
        <v/>
      </c>
    </row>
    <row r="26" spans="1:64" x14ac:dyDescent="0.25">
      <c r="A26" s="12">
        <f>VLOOKUP($C26,[1]CHANTIER!$A$2:$K$291,11,0)</f>
        <v>44</v>
      </c>
      <c r="B26" t="s">
        <v>299</v>
      </c>
      <c r="C26" t="s">
        <v>149</v>
      </c>
      <c r="D26" t="s">
        <v>8</v>
      </c>
      <c r="T26" s="50" t="str">
        <f t="shared" si="2"/>
        <v/>
      </c>
      <c r="U26" s="50"/>
      <c r="V26" s="50"/>
      <c r="W26" s="50" t="str">
        <f t="shared" si="4"/>
        <v/>
      </c>
      <c r="X26" s="50"/>
      <c r="Y26" s="50"/>
      <c r="Z26" s="50" t="str">
        <f t="shared" si="5"/>
        <v/>
      </c>
      <c r="AA26" s="50" t="str">
        <f t="shared" si="6"/>
        <v/>
      </c>
      <c r="AB26" s="50" t="str">
        <f t="shared" si="7"/>
        <v/>
      </c>
      <c r="AC26" s="50" t="str">
        <f t="shared" si="8"/>
        <v/>
      </c>
      <c r="AF26" s="50" t="str">
        <f t="shared" si="3"/>
        <v/>
      </c>
    </row>
    <row r="27" spans="1:64" x14ac:dyDescent="0.25">
      <c r="A27" s="12">
        <f>VLOOKUP($C27,[1]CHANTIER!$A$2:$K$291,11,0)</f>
        <v>49</v>
      </c>
      <c r="B27" t="s">
        <v>299</v>
      </c>
      <c r="C27" t="s">
        <v>157</v>
      </c>
      <c r="D27" t="s">
        <v>105</v>
      </c>
      <c r="I27" s="14" t="s">
        <v>1056</v>
      </c>
      <c r="J27" s="14" t="s">
        <v>632</v>
      </c>
      <c r="T27" s="50" t="str">
        <f t="shared" si="2"/>
        <v/>
      </c>
      <c r="U27" s="50"/>
      <c r="V27" s="50"/>
      <c r="W27" s="50" t="str">
        <f t="shared" si="4"/>
        <v xml:space="preserve">INSERT INTO SC_SystemeProduits(RefDimension,NomSysteme,typePresta,ligne,Quantite,formule,cte1,DateModif) values (null,'HAB2','MOC',49,null,'1.1*0.9*CTE1/#NB_HABILLAGE#','PERIMETRE',now());
</v>
      </c>
      <c r="X27" s="50"/>
      <c r="Y27" s="50"/>
      <c r="Z27" s="50" t="str">
        <f t="shared" si="5"/>
        <v/>
      </c>
      <c r="AA27" s="50" t="str">
        <f t="shared" si="6"/>
        <v/>
      </c>
      <c r="AB27" s="50" t="str">
        <f t="shared" si="7"/>
        <v/>
      </c>
      <c r="AC27" s="50" t="str">
        <f t="shared" si="8"/>
        <v/>
      </c>
      <c r="AF27" s="50" t="str">
        <f t="shared" si="3"/>
        <v/>
      </c>
    </row>
    <row r="28" spans="1:64" x14ac:dyDescent="0.25">
      <c r="T28" s="50" t="str">
        <f t="shared" si="2"/>
        <v/>
      </c>
      <c r="U28" s="50"/>
      <c r="V28" s="50"/>
      <c r="W28" s="50" t="str">
        <f t="shared" si="4"/>
        <v/>
      </c>
      <c r="X28" s="50"/>
      <c r="Y28" s="50"/>
      <c r="Z28" s="50" t="str">
        <f t="shared" si="5"/>
        <v/>
      </c>
      <c r="AA28" s="50" t="str">
        <f t="shared" si="6"/>
        <v/>
      </c>
      <c r="AB28" s="50" t="str">
        <f t="shared" si="7"/>
        <v/>
      </c>
      <c r="AC28" s="50" t="str">
        <f t="shared" si="8"/>
        <v/>
      </c>
      <c r="AF28" s="50" t="str">
        <f t="shared" si="3"/>
        <v/>
      </c>
    </row>
    <row r="29" spans="1:64" x14ac:dyDescent="0.25">
      <c r="A29" s="12">
        <f>VLOOKUP($C29,[1]MINIPELLE!$A$2:$K$291,11,0)</f>
        <v>27</v>
      </c>
      <c r="B29" t="s">
        <v>300</v>
      </c>
      <c r="C29" t="s">
        <v>238</v>
      </c>
      <c r="D29" t="s">
        <v>42</v>
      </c>
      <c r="F29" s="14" t="s">
        <v>1060</v>
      </c>
      <c r="G29" s="14" t="s">
        <v>632</v>
      </c>
      <c r="T29" s="50" t="str">
        <f t="shared" si="2"/>
        <v xml:space="preserve">INSERT INTO SC_SystemeProduits(RefDimension,NomSysteme,typePresta,ligne,Quantite,formule,cte1,DateModif) values (null,'HAB1','MP',27,null,'2*2*0.9*0.9/3.24*CTE1/#NB_HABILLAGE#/#NB_HABILLAGE#','PERIMETRE',now());
</v>
      </c>
      <c r="U29" s="50"/>
      <c r="V29" s="50"/>
      <c r="W29" s="50" t="str">
        <f t="shared" si="4"/>
        <v/>
      </c>
      <c r="X29" s="50"/>
      <c r="Y29" s="50"/>
      <c r="Z29" s="50" t="str">
        <f t="shared" si="5"/>
        <v/>
      </c>
      <c r="AA29" s="50" t="str">
        <f t="shared" si="6"/>
        <v/>
      </c>
      <c r="AB29" s="50" t="str">
        <f t="shared" si="7"/>
        <v/>
      </c>
      <c r="AC29" s="50" t="str">
        <f t="shared" si="8"/>
        <v/>
      </c>
      <c r="AF29" s="50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L33"/>
  <sheetViews>
    <sheetView topLeftCell="A11" workbookViewId="0">
      <selection activeCell="BG4" sqref="BG4:DH52"/>
    </sheetView>
  </sheetViews>
  <sheetFormatPr baseColWidth="10" defaultRowHeight="15" x14ac:dyDescent="0.25"/>
  <cols>
    <col min="1" max="1" width="11.42578125" style="90"/>
    <col min="2" max="2" width="34.7109375" customWidth="1"/>
    <col min="3" max="3" width="20.140625" customWidth="1"/>
    <col min="5" max="5" width="11.42578125" style="90"/>
    <col min="11" max="11" width="11.42578125" style="90"/>
  </cols>
  <sheetData>
    <row r="1" spans="1:12" x14ac:dyDescent="0.25">
      <c r="H1" t="s">
        <v>1129</v>
      </c>
      <c r="L1" t="s">
        <v>1907</v>
      </c>
    </row>
    <row r="2" spans="1:12" s="91" customFormat="1" x14ac:dyDescent="0.25">
      <c r="A2" s="90">
        <v>2</v>
      </c>
      <c r="B2" s="91" t="s">
        <v>188</v>
      </c>
      <c r="C2" s="91" t="s">
        <v>205</v>
      </c>
      <c r="D2" s="91" t="s">
        <v>105</v>
      </c>
      <c r="E2" s="90">
        <v>0.05</v>
      </c>
      <c r="F2" s="91" t="s">
        <v>206</v>
      </c>
      <c r="H2" s="91" t="str">
        <f>SUBSTITUTE(SUBSTITUTE(SUBSTITUTE(SUBSTITUTE(SUBSTITUTE(SUBSTITUTE(SUBSTITUTE(SUBSTITUTE($H$1,"#TYPE#","MP"),"#LIBELLE#",B2),"#CATEGORIE#",C2),"#POSTE#",G2),"#UNITE#",D2),"#TEMPS#",SUBSTITUTE(E2,",",".")),"#DETAIL#",SUBSTITUTE(F2,"'","\'")),"#LIGNE#",A2)</f>
        <v>Insert into SC_Prestation (ligne,typePresta,designation,categorie,poste,unite,temps,detail, DateModif) values (2,'MP','Fond de forme (sable)','MP_CHARGEMENT','','m²',0.05,'5 cm d\'epaisseur (quantité sable)', now());</v>
      </c>
      <c r="K2" s="90">
        <f>A2</f>
        <v>2</v>
      </c>
      <c r="L2" s="91" t="str">
        <f>SUBSTITUTE(SUBSTITUTE($L$1,"#TEMPS#",SUBSTITUTE(E2,",",".")),"#LIGNE#",A2)</f>
        <v>Update SC_Prestation set temps = 0.05, DateModif = now() where ligne = 2 and typeresta='MP' ;</v>
      </c>
    </row>
    <row r="3" spans="1:12" s="91" customFormat="1" x14ac:dyDescent="0.25">
      <c r="A3" s="90">
        <v>3</v>
      </c>
      <c r="B3" s="91" t="s">
        <v>207</v>
      </c>
      <c r="C3" s="91" t="s">
        <v>205</v>
      </c>
      <c r="D3" s="91" t="s">
        <v>160</v>
      </c>
      <c r="E3" s="90">
        <v>0.3</v>
      </c>
      <c r="H3" s="91" t="str">
        <f t="shared" ref="H3:H32" si="0">SUBSTITUTE(SUBSTITUTE(SUBSTITUTE(SUBSTITUTE(SUBSTITUTE(SUBSTITUTE(SUBSTITUTE(SUBSTITUTE($H$1,"#TYPE#","MP"),"#LIBELLE#",B3),"#CATEGORIE#",C3),"#POSTE#",G3),"#UNITE#",D3),"#TEMPS#",SUBSTITUTE(E3,",",".")),"#DETAIL#",SUBSTITUTE(F3,"'","\'")),"#LIGNE#",A3)</f>
        <v>Insert into SC_Prestation (ligne,typePresta,designation,categorie,poste,unite,temps,detail, DateModif) values (3,'MP','Remplissage granulats','MP_CHARGEMENT','','m3',0.3,'', now());</v>
      </c>
      <c r="K3" s="90">
        <f t="shared" ref="K3:K32" si="1">A3</f>
        <v>3</v>
      </c>
      <c r="L3" s="91" t="str">
        <f t="shared" ref="L3:L32" si="2">SUBSTITUTE(SUBSTITUTE($L$1,"#TEMPS#",SUBSTITUTE(E3,",",".")),"#LIGNE#",A3)</f>
        <v>Update SC_Prestation set temps = 0.3, DateModif = now() where ligne = 3 and typeresta='MP' ;</v>
      </c>
    </row>
    <row r="4" spans="1:12" s="91" customFormat="1" x14ac:dyDescent="0.25">
      <c r="A4" s="90">
        <v>4</v>
      </c>
      <c r="B4" s="91" t="s">
        <v>144</v>
      </c>
      <c r="C4" s="91" t="s">
        <v>208</v>
      </c>
      <c r="D4" s="91" t="s">
        <v>42</v>
      </c>
      <c r="E4" s="90">
        <v>0.08</v>
      </c>
      <c r="G4" s="91" t="s">
        <v>209</v>
      </c>
      <c r="H4" s="91" t="str">
        <f t="shared" si="0"/>
        <v>Insert into SC_Prestation (ligne,typePresta,designation,categorie,poste,unite,temps,detail, DateModif) values (4,'MP','Gabion sous bastaings','MP_FINITIONS','FV Bastaings Bois','ml',0.08,'', now());</v>
      </c>
      <c r="K4" s="90">
        <f t="shared" si="1"/>
        <v>4</v>
      </c>
      <c r="L4" s="91" t="str">
        <f t="shared" si="2"/>
        <v>Update SC_Prestation set temps = 0.08, DateModif = now() where ligne = 4 and typeresta='MP' ;</v>
      </c>
    </row>
    <row r="5" spans="1:12" s="91" customFormat="1" x14ac:dyDescent="0.25">
      <c r="A5" s="90">
        <v>5</v>
      </c>
      <c r="B5" s="91" t="s">
        <v>210</v>
      </c>
      <c r="C5" s="91" t="s">
        <v>208</v>
      </c>
      <c r="D5" s="91" t="s">
        <v>42</v>
      </c>
      <c r="E5" s="90">
        <v>0.2</v>
      </c>
      <c r="F5" s="91" t="s">
        <v>211</v>
      </c>
      <c r="H5" s="91" t="str">
        <f t="shared" si="0"/>
        <v>Insert into SC_Prestation (ligne,typePresta,designation,categorie,poste,unite,temps,detail, DateModif) values (5,'MP','Remise en état du terrain','MP_FINITIONS','','ml',0.2,'/ ml de  filtres', now());</v>
      </c>
      <c r="K5" s="90">
        <f t="shared" si="1"/>
        <v>5</v>
      </c>
      <c r="L5" s="91" t="str">
        <f t="shared" si="2"/>
        <v>Update SC_Prestation set temps = 0.2, DateModif = now() where ligne = 5 and typeresta='MP' ;</v>
      </c>
    </row>
    <row r="6" spans="1:12" s="91" customFormat="1" x14ac:dyDescent="0.25">
      <c r="A6" s="90">
        <v>6</v>
      </c>
      <c r="B6" s="91" t="s">
        <v>212</v>
      </c>
      <c r="C6" s="91" t="s">
        <v>213</v>
      </c>
      <c r="D6" s="91" t="s">
        <v>20</v>
      </c>
      <c r="E6" s="90">
        <v>0.25</v>
      </c>
      <c r="G6" s="91" t="s">
        <v>214</v>
      </c>
      <c r="H6" s="91" t="str">
        <f t="shared" si="0"/>
        <v>Insert into SC_Prestation (ligne,typePresta,designation,categorie,poste,unite,temps,detail, DateModif) values (6,'MP','Déchargement des BACS (2 bacs max)','MP_MANUTENTION','BACS','forfait',0.25,'', now());</v>
      </c>
      <c r="K6" s="90">
        <f t="shared" si="1"/>
        <v>6</v>
      </c>
      <c r="L6" s="91" t="str">
        <f t="shared" si="2"/>
        <v>Update SC_Prestation set temps = 0.25, DateModif = now() where ligne = 6 and typeresta='MP' ;</v>
      </c>
    </row>
    <row r="7" spans="1:12" s="91" customFormat="1" x14ac:dyDescent="0.25">
      <c r="A7" s="90">
        <v>7</v>
      </c>
      <c r="B7" s="91" t="s">
        <v>173</v>
      </c>
      <c r="C7" s="91" t="s">
        <v>213</v>
      </c>
      <c r="D7" s="91" t="s">
        <v>20</v>
      </c>
      <c r="E7" s="90">
        <v>0.25</v>
      </c>
      <c r="G7" s="91" t="s">
        <v>214</v>
      </c>
      <c r="H7" s="91" t="str">
        <f t="shared" si="0"/>
        <v>Insert into SC_Prestation (ligne,typePresta,designation,categorie,poste,unite,temps,detail, DateModif) values (7,'MP','Pose BAC sur fond de forme (1 bac)','MP_MANUTENTION','BACS','forfait',0.25,'', now());</v>
      </c>
      <c r="K7" s="90">
        <f t="shared" si="1"/>
        <v>7</v>
      </c>
      <c r="L7" s="91" t="str">
        <f t="shared" si="2"/>
        <v>Update SC_Prestation set temps = 0.25, DateModif = now() where ligne = 7 and typeresta='MP' ;</v>
      </c>
    </row>
    <row r="8" spans="1:12" s="91" customFormat="1" x14ac:dyDescent="0.25">
      <c r="A8" s="90">
        <v>8</v>
      </c>
      <c r="B8" s="91" t="s">
        <v>215</v>
      </c>
      <c r="C8" s="91" t="s">
        <v>213</v>
      </c>
      <c r="D8" s="91" t="s">
        <v>8</v>
      </c>
      <c r="E8" s="90">
        <v>0.25</v>
      </c>
      <c r="H8" s="91" t="str">
        <f t="shared" si="0"/>
        <v>Insert into SC_Prestation (ligne,typePresta,designation,categorie,poste,unite,temps,detail, DateModif) values (8,'MP','Pose du poste','MP_MANUTENTION','','pc',0.25,'', now());</v>
      </c>
      <c r="K8" s="90">
        <f t="shared" si="1"/>
        <v>8</v>
      </c>
      <c r="L8" s="91" t="str">
        <f t="shared" si="2"/>
        <v>Update SC_Prestation set temps = 0.25, DateModif = now() where ligne = 8 and typeresta='MP' ;</v>
      </c>
    </row>
    <row r="9" spans="1:12" s="91" customFormat="1" x14ac:dyDescent="0.25">
      <c r="A9" s="90">
        <v>9</v>
      </c>
      <c r="B9" s="91" t="s">
        <v>216</v>
      </c>
      <c r="C9" s="91" t="s">
        <v>213</v>
      </c>
      <c r="D9" s="91" t="s">
        <v>42</v>
      </c>
      <c r="E9" s="90">
        <v>0.08</v>
      </c>
      <c r="H9" s="91" t="str">
        <f t="shared" si="0"/>
        <v>Insert into SC_Prestation (ligne,typePresta,designation,categorie,poste,unite,temps,detail, DateModif) values (9,'MP','Plaques béton (25-50)','MP_MANUTENTION','','ml',0.08,'', now());</v>
      </c>
      <c r="K9" s="90">
        <f t="shared" si="1"/>
        <v>9</v>
      </c>
      <c r="L9" s="91" t="str">
        <f t="shared" si="2"/>
        <v>Update SC_Prestation set temps = 0.08, DateModif = now() where ligne = 9 and typeresta='MP' ;</v>
      </c>
    </row>
    <row r="10" spans="1:12" s="91" customFormat="1" x14ac:dyDescent="0.25">
      <c r="A10" s="90">
        <v>10</v>
      </c>
      <c r="B10" s="91" t="s">
        <v>217</v>
      </c>
      <c r="C10" s="91" t="s">
        <v>218</v>
      </c>
      <c r="D10" s="91" t="s">
        <v>8</v>
      </c>
      <c r="E10" s="90">
        <v>0.25</v>
      </c>
      <c r="H10" s="91" t="str">
        <f t="shared" si="0"/>
        <v>Insert into SC_Prestation (ligne,typePresta,designation,categorie,poste,unite,temps,detail, DateModif) values (10,'MP','Mise en place BACS','MP_MISE_EN_PLACE','','pc',0.25,'', now());</v>
      </c>
      <c r="K10" s="90">
        <f t="shared" si="1"/>
        <v>10</v>
      </c>
      <c r="L10" s="91" t="str">
        <f t="shared" si="2"/>
        <v>Update SC_Prestation set temps = 0.25, DateModif = now() where ligne = 10 and typeresta='MP' ;</v>
      </c>
    </row>
    <row r="11" spans="1:12" s="91" customFormat="1" x14ac:dyDescent="0.25">
      <c r="A11" s="90">
        <v>11</v>
      </c>
      <c r="B11" s="91" t="s">
        <v>146</v>
      </c>
      <c r="C11" s="91" t="s">
        <v>218</v>
      </c>
      <c r="D11" s="91" t="s">
        <v>42</v>
      </c>
      <c r="E11" s="90">
        <v>0.08</v>
      </c>
      <c r="G11" s="91" t="s">
        <v>219</v>
      </c>
      <c r="H11" s="91" t="str">
        <f t="shared" si="0"/>
        <v>Insert into SC_Prestation (ligne,typePresta,designation,categorie,poste,unite,temps,detail, DateModif) values (11,'MP','Gabion sous traverses','MP_MISE_EN_PLACE','FV Traverses Bois','ml',0.08,'', now());</v>
      </c>
      <c r="K11" s="90">
        <f t="shared" si="1"/>
        <v>11</v>
      </c>
      <c r="L11" s="91" t="str">
        <f t="shared" si="2"/>
        <v>Update SC_Prestation set temps = 0.08, DateModif = now() where ligne = 11 and typeresta='MP' ;</v>
      </c>
    </row>
    <row r="12" spans="1:12" s="91" customFormat="1" x14ac:dyDescent="0.25">
      <c r="A12" s="90">
        <v>12</v>
      </c>
      <c r="B12" s="91" t="s">
        <v>190</v>
      </c>
      <c r="C12" s="91" t="s">
        <v>220</v>
      </c>
      <c r="D12" s="91" t="s">
        <v>105</v>
      </c>
      <c r="E12" s="90">
        <v>0.05</v>
      </c>
      <c r="H12" s="91" t="str">
        <f t="shared" si="0"/>
        <v>Insert into SC_Prestation (ligne,typePresta,designation,categorie,poste,unite,temps,detail, DateModif) values (12,'MP','Mise à plat emplacement','MP_TERRASSEMENT','','m²',0.05,'', now());</v>
      </c>
      <c r="K12" s="90">
        <f t="shared" si="1"/>
        <v>12</v>
      </c>
      <c r="L12" s="91" t="str">
        <f t="shared" si="2"/>
        <v>Update SC_Prestation set temps = 0.05, DateModif = now() where ligne = 12 and typeresta='MP' ;</v>
      </c>
    </row>
    <row r="13" spans="1:12" s="91" customFormat="1" x14ac:dyDescent="0.25">
      <c r="A13" s="90">
        <v>13</v>
      </c>
      <c r="B13" s="91" t="s">
        <v>159</v>
      </c>
      <c r="C13" s="91" t="s">
        <v>220</v>
      </c>
      <c r="D13" s="91" t="s">
        <v>160</v>
      </c>
      <c r="E13" s="90">
        <v>0.25</v>
      </c>
      <c r="F13" s="91" t="s">
        <v>221</v>
      </c>
      <c r="H13" s="91" t="str">
        <f t="shared" si="0"/>
        <v>Insert into SC_Prestation (ligne,typePresta,designation,categorie,poste,unite,temps,detail, DateModif) values (13,'MP','Terrassement volumique','MP_TERRASSEMENT','','m3',0.25,'(creuser 5 cm plus bas)', now());</v>
      </c>
      <c r="K13" s="90">
        <f t="shared" si="1"/>
        <v>13</v>
      </c>
      <c r="L13" s="91" t="str">
        <f t="shared" si="2"/>
        <v>Update SC_Prestation set temps = 0.25, DateModif = now() where ligne = 13 and typeresta='MP' ;</v>
      </c>
    </row>
    <row r="14" spans="1:12" s="91" customFormat="1" x14ac:dyDescent="0.25">
      <c r="A14" s="90">
        <v>14</v>
      </c>
      <c r="B14" s="91" t="s">
        <v>1078</v>
      </c>
      <c r="C14" s="91" t="s">
        <v>220</v>
      </c>
      <c r="D14" s="91" t="s">
        <v>8</v>
      </c>
      <c r="E14" s="90">
        <v>0.5</v>
      </c>
      <c r="H14" s="91" t="str">
        <f t="shared" si="0"/>
        <v>Insert into SC_Prestation (ligne,typePresta,designation,categorie,poste,unite,temps,detail, DateModif) values (14,'MP','Fouille Broyeur en ligne 600','MP_TERRASSEMENT','','pc',0.5,'', now());</v>
      </c>
      <c r="K14" s="90">
        <f t="shared" si="1"/>
        <v>14</v>
      </c>
      <c r="L14" s="91" t="str">
        <f t="shared" si="2"/>
        <v>Update SC_Prestation set temps = 0.5, DateModif = now() where ligne = 14 and typeresta='MP' ;</v>
      </c>
    </row>
    <row r="15" spans="1:12" s="91" customFormat="1" x14ac:dyDescent="0.25">
      <c r="A15" s="90">
        <v>15</v>
      </c>
      <c r="B15" s="91" t="s">
        <v>1079</v>
      </c>
      <c r="C15" s="91" t="s">
        <v>220</v>
      </c>
      <c r="D15" s="91" t="s">
        <v>8</v>
      </c>
      <c r="E15" s="90">
        <v>0.75</v>
      </c>
      <c r="H15" s="91" t="str">
        <f t="shared" si="0"/>
        <v>Insert into SC_Prestation (ligne,typePresta,designation,categorie,poste,unite,temps,detail, DateModif) values (15,'MP','Fouille poste de relevage 900','MP_TERRASSEMENT','','pc',0.75,'', now());</v>
      </c>
      <c r="K15" s="90">
        <f t="shared" si="1"/>
        <v>15</v>
      </c>
      <c r="L15" s="91" t="str">
        <f t="shared" si="2"/>
        <v>Update SC_Prestation set temps = 0.75, DateModif = now() where ligne = 15 and typeresta='MP' ;</v>
      </c>
    </row>
    <row r="16" spans="1:12" s="91" customFormat="1" x14ac:dyDescent="0.25">
      <c r="A16" s="90">
        <v>16</v>
      </c>
      <c r="B16" s="91" t="s">
        <v>1080</v>
      </c>
      <c r="C16" s="91" t="s">
        <v>220</v>
      </c>
      <c r="D16" s="91" t="s">
        <v>8</v>
      </c>
      <c r="E16" s="90">
        <v>1</v>
      </c>
      <c r="H16" s="91" t="str">
        <f t="shared" si="0"/>
        <v>Insert into SC_Prestation (ligne,typePresta,designation,categorie,poste,unite,temps,detail, DateModif) values (16,'MP','Fouille poste de relevage 1200','MP_TERRASSEMENT','','pc',1,'', now());</v>
      </c>
      <c r="K16" s="90">
        <f t="shared" si="1"/>
        <v>16</v>
      </c>
      <c r="L16" s="91" t="str">
        <f t="shared" si="2"/>
        <v>Update SC_Prestation set temps = 1, DateModif = now() where ligne = 16 and typeresta='MP' ;</v>
      </c>
    </row>
    <row r="17" spans="1:12" s="91" customFormat="1" x14ac:dyDescent="0.25">
      <c r="A17" s="90">
        <v>17</v>
      </c>
      <c r="B17" s="91" t="s">
        <v>225</v>
      </c>
      <c r="C17" s="91" t="s">
        <v>220</v>
      </c>
      <c r="D17" s="91" t="s">
        <v>8</v>
      </c>
      <c r="E17" s="90">
        <v>0.5</v>
      </c>
      <c r="H17" s="91" t="str">
        <f t="shared" si="0"/>
        <v>Insert into SC_Prestation (ligne,typePresta,designation,categorie,poste,unite,temps,detail, DateModif) values (17,'MP','Dégraisseur 200-500 L','MP_TERRASSEMENT','','pc',0.5,'', now());</v>
      </c>
      <c r="K17" s="90">
        <f t="shared" si="1"/>
        <v>17</v>
      </c>
      <c r="L17" s="91" t="str">
        <f t="shared" si="2"/>
        <v>Update SC_Prestation set temps = 0.5, DateModif = now() where ligne = 17 and typeresta='MP' ;</v>
      </c>
    </row>
    <row r="18" spans="1:12" s="91" customFormat="1" x14ac:dyDescent="0.25">
      <c r="A18" s="90">
        <v>18</v>
      </c>
      <c r="B18" s="91" t="s">
        <v>226</v>
      </c>
      <c r="C18" s="91" t="s">
        <v>220</v>
      </c>
      <c r="D18" s="91" t="s">
        <v>160</v>
      </c>
      <c r="E18" s="90">
        <v>0.5</v>
      </c>
      <c r="H18" s="91" t="str">
        <f t="shared" si="0"/>
        <v>Insert into SC_Prestation (ligne,typePresta,designation,categorie,poste,unite,temps,detail, DateModif) values (18,'MP','Remise en place des terres','MP_TERRASSEMENT','','m3',0.5,'', now());</v>
      </c>
      <c r="K18" s="90">
        <f t="shared" si="1"/>
        <v>18</v>
      </c>
      <c r="L18" s="91" t="str">
        <f t="shared" si="2"/>
        <v>Update SC_Prestation set temps = 0.5, DateModif = now() where ligne = 18 and typeresta='MP' ;</v>
      </c>
    </row>
    <row r="19" spans="1:12" s="97" customFormat="1" x14ac:dyDescent="0.25">
      <c r="A19" s="98">
        <v>19</v>
      </c>
      <c r="B19" s="97" t="s">
        <v>120</v>
      </c>
      <c r="C19" s="97" t="s">
        <v>220</v>
      </c>
      <c r="D19" s="97" t="s">
        <v>42</v>
      </c>
      <c r="E19" s="98">
        <v>7.4999999999999997E-2</v>
      </c>
      <c r="F19" s="97" t="s">
        <v>227</v>
      </c>
      <c r="H19" s="97" t="str">
        <f t="shared" si="0"/>
        <v>Insert into SC_Prestation (ligne,typePresta,designation,categorie,poste,unite,temps,detail, DateModif) values (19,'MP','Tranchée gravitaire','MP_TERRASSEMENT','','ml',0.075,'Creuser + couche sable + couche sous grillage + rebouchage', now());</v>
      </c>
      <c r="K19" s="98">
        <f t="shared" si="1"/>
        <v>19</v>
      </c>
      <c r="L19" s="97" t="str">
        <f t="shared" si="2"/>
        <v>Update SC_Prestation set temps = 0.075, DateModif = now() where ligne = 19 and typeresta='MP' ;</v>
      </c>
    </row>
    <row r="20" spans="1:12" s="97" customFormat="1" x14ac:dyDescent="0.25">
      <c r="A20" s="98">
        <v>20</v>
      </c>
      <c r="B20" s="97" t="s">
        <v>228</v>
      </c>
      <c r="C20" s="97" t="s">
        <v>220</v>
      </c>
      <c r="D20" s="97" t="s">
        <v>42</v>
      </c>
      <c r="E20" s="98">
        <v>0.05</v>
      </c>
      <c r="F20" s="97" t="s">
        <v>229</v>
      </c>
      <c r="H20" s="97" t="str">
        <f t="shared" si="0"/>
        <v>Insert into SC_Prestation (ligne,typePresta,designation,categorie,poste,unite,temps,detail, DateModif) values (20,'MP','Tranchée pression','MP_TERRASSEMENT','','ml',0.05,'Creuser  + couche sous grillage + rebouchage', now());</v>
      </c>
      <c r="K20" s="98">
        <f t="shared" si="1"/>
        <v>20</v>
      </c>
      <c r="L20" s="97" t="str">
        <f t="shared" si="2"/>
        <v>Update SC_Prestation set temps = 0.05, DateModif = now() where ligne = 20 and typeresta='MP' ;</v>
      </c>
    </row>
    <row r="21" spans="1:12" s="91" customFormat="1" x14ac:dyDescent="0.25">
      <c r="A21" s="90">
        <v>21</v>
      </c>
      <c r="B21" s="91" t="s">
        <v>84</v>
      </c>
      <c r="C21" s="91" t="s">
        <v>220</v>
      </c>
      <c r="D21" s="91" t="s">
        <v>8</v>
      </c>
      <c r="E21" s="90">
        <v>0.25</v>
      </c>
      <c r="H21" s="91" t="str">
        <f t="shared" si="0"/>
        <v>Insert into SC_Prestation (ligne,typePresta,designation,categorie,poste,unite,temps,detail, DateModif) values (21,'MP','Regard Alimentation pression','MP_TERRASSEMENT','','pc',0.25,'', now());</v>
      </c>
      <c r="K21" s="90">
        <f t="shared" si="1"/>
        <v>21</v>
      </c>
      <c r="L21" s="91" t="str">
        <f t="shared" si="2"/>
        <v>Update SC_Prestation set temps = 0.25, DateModif = now() where ligne = 21 and typeresta='MP' ;</v>
      </c>
    </row>
    <row r="22" spans="1:12" s="91" customFormat="1" x14ac:dyDescent="0.25">
      <c r="A22" s="90">
        <v>22</v>
      </c>
      <c r="B22" s="91" t="s">
        <v>82</v>
      </c>
      <c r="C22" s="91" t="s">
        <v>220</v>
      </c>
      <c r="D22" s="91" t="s">
        <v>8</v>
      </c>
      <c r="E22" s="90">
        <v>0.15</v>
      </c>
      <c r="H22" s="91" t="str">
        <f t="shared" si="0"/>
        <v>Insert into SC_Prestation (ligne,typePresta,designation,categorie,poste,unite,temps,detail, DateModif) values (22,'MP','Regard Alimentation Gravitaire','MP_TERRASSEMENT','','pc',0.15,'', now());</v>
      </c>
      <c r="K22" s="90">
        <f t="shared" si="1"/>
        <v>22</v>
      </c>
      <c r="L22" s="91" t="str">
        <f t="shared" si="2"/>
        <v>Update SC_Prestation set temps = 0.15, DateModif = now() where ligne = 22 and typeresta='MP' ;</v>
      </c>
    </row>
    <row r="23" spans="1:12" s="91" customFormat="1" x14ac:dyDescent="0.25">
      <c r="A23" s="90">
        <v>23</v>
      </c>
      <c r="B23" s="91" t="s">
        <v>230</v>
      </c>
      <c r="C23" s="91" t="s">
        <v>220</v>
      </c>
      <c r="D23" s="91" t="s">
        <v>8</v>
      </c>
      <c r="E23" s="90">
        <v>0.25</v>
      </c>
      <c r="G23" s="91" t="s">
        <v>231</v>
      </c>
      <c r="H23" s="91" t="str">
        <f t="shared" si="0"/>
        <v>Insert into SC_Prestation (ligne,typePresta,designation,categorie,poste,unite,temps,detail, DateModif) values (23,'MP','Regard de sortie cunette','MP_TERRASSEMENT','FH','pc',0.25,'', now());</v>
      </c>
      <c r="K23" s="90">
        <f t="shared" si="1"/>
        <v>23</v>
      </c>
      <c r="L23" s="91" t="str">
        <f t="shared" si="2"/>
        <v>Update SC_Prestation set temps = 0.25, DateModif = now() where ligne = 23 and typeresta='MP' ;</v>
      </c>
    </row>
    <row r="24" spans="1:12" s="91" customFormat="1" x14ac:dyDescent="0.25">
      <c r="A24" s="90">
        <v>24</v>
      </c>
      <c r="B24" s="91" t="s">
        <v>232</v>
      </c>
      <c r="C24" s="91" t="s">
        <v>220</v>
      </c>
      <c r="D24" s="91" t="s">
        <v>233</v>
      </c>
      <c r="E24" s="90">
        <v>2.5000000000000001E-2</v>
      </c>
      <c r="F24" s="91" t="s">
        <v>234</v>
      </c>
      <c r="H24" s="91" t="str">
        <f t="shared" si="0"/>
        <v>Insert into SC_Prestation (ligne,typePresta,designation,categorie,poste,unite,temps,detail, DateModif) values (24,'MP','Déssouchage','MP_TERRASSEMENT','','cm',0.025,'Variable = diamètre du tronc en cm', now());</v>
      </c>
      <c r="K24" s="90">
        <f t="shared" si="1"/>
        <v>24</v>
      </c>
      <c r="L24" s="91" t="str">
        <f t="shared" si="2"/>
        <v>Update SC_Prestation set temps = 0.025, DateModif = now() where ligne = 24 and typeresta='MP' ;</v>
      </c>
    </row>
    <row r="25" spans="1:12" s="91" customFormat="1" x14ac:dyDescent="0.25">
      <c r="A25" s="90">
        <v>25</v>
      </c>
      <c r="B25" s="91" t="s">
        <v>235</v>
      </c>
      <c r="C25" s="91" t="s">
        <v>220</v>
      </c>
      <c r="D25" s="91" t="s">
        <v>8</v>
      </c>
      <c r="E25" s="90">
        <v>0.5</v>
      </c>
      <c r="F25" s="91" t="s">
        <v>236</v>
      </c>
      <c r="H25" s="91" t="str">
        <f t="shared" si="0"/>
        <v>Insert into SC_Prestation (ligne,typePresta,designation,categorie,poste,unite,temps,detail, DateModif) values (25,'MP','Comble fouille BAC','MP_TERRASSEMENT','','pc',0.5,'remplir les esapces libres entre la fouille et le bac + tasser', now());</v>
      </c>
      <c r="K25" s="90">
        <f t="shared" si="1"/>
        <v>25</v>
      </c>
      <c r="L25" s="91" t="str">
        <f t="shared" si="2"/>
        <v>Update SC_Prestation set temps = 0.5, DateModif = now() where ligne = 25 and typeresta='MP' ;</v>
      </c>
    </row>
    <row r="26" spans="1:12" s="91" customFormat="1" x14ac:dyDescent="0.25">
      <c r="A26" s="90">
        <v>26</v>
      </c>
      <c r="B26" s="91" t="s">
        <v>237</v>
      </c>
      <c r="C26" s="91" t="s">
        <v>220</v>
      </c>
      <c r="D26" s="91" t="s">
        <v>42</v>
      </c>
      <c r="E26" s="90">
        <v>0.05</v>
      </c>
      <c r="H26" s="91" t="str">
        <f t="shared" si="0"/>
        <v>Insert into SC_Prestation (ligne,typePresta,designation,categorie,poste,unite,temps,detail, DateModif) values (26,'MP','Talus h=45 cm','MP_TERRASSEMENT','','ml',0.05,'', now());</v>
      </c>
      <c r="K26" s="90">
        <f t="shared" si="1"/>
        <v>26</v>
      </c>
      <c r="L26" s="91" t="str">
        <f t="shared" si="2"/>
        <v>Update SC_Prestation set temps = 0.05, DateModif = now() where ligne = 26 and typeresta='MP' ;</v>
      </c>
    </row>
    <row r="27" spans="1:12" s="91" customFormat="1" x14ac:dyDescent="0.25">
      <c r="A27" s="90">
        <v>27</v>
      </c>
      <c r="B27" s="91" t="s">
        <v>238</v>
      </c>
      <c r="C27" s="91" t="s">
        <v>220</v>
      </c>
      <c r="D27" s="91" t="s">
        <v>42</v>
      </c>
      <c r="E27" s="90">
        <v>0.1</v>
      </c>
      <c r="F27" s="91" t="s">
        <v>239</v>
      </c>
      <c r="H27" s="91" t="str">
        <f t="shared" si="0"/>
        <v>Insert into SC_Prestation (ligne,typePresta,designation,categorie,poste,unite,temps,detail, DateModif) values (27,'MP','Habillage Talus ','MP_TERRASSEMENT','','ml',0.1,'coef 0,5 pour h=45 cm et 2 pour h=90 cm', now());</v>
      </c>
      <c r="K27" s="90">
        <f t="shared" si="1"/>
        <v>27</v>
      </c>
      <c r="L27" s="91" t="str">
        <f t="shared" si="2"/>
        <v>Update SC_Prestation set temps = 0.1, DateModif = now() where ligne = 27 and typeresta='MP' ;</v>
      </c>
    </row>
    <row r="28" spans="1:12" s="91" customFormat="1" x14ac:dyDescent="0.25">
      <c r="A28" s="90">
        <v>28</v>
      </c>
      <c r="B28" s="91" t="s">
        <v>240</v>
      </c>
      <c r="C28" s="91" t="s">
        <v>220</v>
      </c>
      <c r="D28" s="91" t="s">
        <v>42</v>
      </c>
      <c r="E28" s="90">
        <v>0.2</v>
      </c>
      <c r="F28" s="91" t="s">
        <v>241</v>
      </c>
      <c r="H28" s="91" t="str">
        <f t="shared" si="0"/>
        <v>Insert into SC_Prestation (ligne,typePresta,designation,categorie,poste,unite,temps,detail, DateModif) values (28,'MP','Déssouchage haie','MP_TERRASSEMENT','','ml',0.2,'Variable = ml de haie', now());</v>
      </c>
      <c r="K28" s="90">
        <f t="shared" si="1"/>
        <v>28</v>
      </c>
      <c r="L28" s="91" t="str">
        <f t="shared" si="2"/>
        <v>Update SC_Prestation set temps = 0.2, DateModif = now() where ligne = 28 and typeresta='MP' ;</v>
      </c>
    </row>
    <row r="29" spans="1:12" s="91" customFormat="1" x14ac:dyDescent="0.25">
      <c r="A29" s="90">
        <v>29</v>
      </c>
      <c r="B29" s="91" t="s">
        <v>1120</v>
      </c>
      <c r="C29" s="91" t="s">
        <v>220</v>
      </c>
      <c r="D29" s="91" t="s">
        <v>8</v>
      </c>
      <c r="E29" s="90">
        <v>1.25</v>
      </c>
      <c r="H29" s="91" t="str">
        <f t="shared" si="0"/>
        <v>Insert into SC_Prestation (ligne,typePresta,designation,categorie,poste,unite,temps,detail, DateModif) values (29,'MP','Fouille poste de relevage 1500','MP_TERRASSEMENT','','pc',1.25,'', now());</v>
      </c>
      <c r="K29" s="90">
        <f t="shared" si="1"/>
        <v>29</v>
      </c>
      <c r="L29" s="91" t="str">
        <f t="shared" si="2"/>
        <v>Update SC_Prestation set temps = 1.25, DateModif = now() where ligne = 29 and typeresta='MP' ;</v>
      </c>
    </row>
    <row r="30" spans="1:12" s="91" customFormat="1" x14ac:dyDescent="0.25">
      <c r="A30" s="90">
        <v>30</v>
      </c>
      <c r="B30" s="91" t="s">
        <v>1121</v>
      </c>
      <c r="C30" s="91" t="s">
        <v>220</v>
      </c>
      <c r="D30" s="91" t="s">
        <v>8</v>
      </c>
      <c r="E30" s="90">
        <v>1.5</v>
      </c>
      <c r="H30" s="91" t="str">
        <f t="shared" si="0"/>
        <v>Insert into SC_Prestation (ligne,typePresta,designation,categorie,poste,unite,temps,detail, DateModif) values (30,'MP','Fouille poste de relevage 1800','MP_TERRASSEMENT','','pc',1.5,'', now());</v>
      </c>
      <c r="K30" s="90">
        <f t="shared" si="1"/>
        <v>30</v>
      </c>
      <c r="L30" s="91" t="str">
        <f t="shared" si="2"/>
        <v>Update SC_Prestation set temps = 1.5, DateModif = now() where ligne = 30 and typeresta='MP' ;</v>
      </c>
    </row>
    <row r="31" spans="1:12" s="91" customFormat="1" x14ac:dyDescent="0.25">
      <c r="A31" s="90">
        <v>31</v>
      </c>
      <c r="B31" s="91" t="s">
        <v>1122</v>
      </c>
      <c r="C31" s="91" t="s">
        <v>220</v>
      </c>
      <c r="D31" s="91" t="s">
        <v>8</v>
      </c>
      <c r="E31" s="90">
        <v>1.75</v>
      </c>
      <c r="H31" s="91" t="str">
        <f t="shared" si="0"/>
        <v>Insert into SC_Prestation (ligne,typePresta,designation,categorie,poste,unite,temps,detail, DateModif) values (31,'MP','Fouille poste de relevage 2100','MP_TERRASSEMENT','','pc',1.75,'', now());</v>
      </c>
      <c r="K31" s="90">
        <f t="shared" si="1"/>
        <v>31</v>
      </c>
      <c r="L31" s="91" t="str">
        <f t="shared" si="2"/>
        <v>Update SC_Prestation set temps = 1.75, DateModif = now() where ligne = 31 and typeresta='MP' ;</v>
      </c>
    </row>
    <row r="32" spans="1:12" s="91" customFormat="1" x14ac:dyDescent="0.25">
      <c r="A32" s="90">
        <v>32</v>
      </c>
      <c r="B32" s="91" t="s">
        <v>1123</v>
      </c>
      <c r="C32" s="91" t="s">
        <v>220</v>
      </c>
      <c r="D32" s="91" t="s">
        <v>8</v>
      </c>
      <c r="E32" s="90">
        <v>0.35</v>
      </c>
      <c r="H32" s="91" t="str">
        <f t="shared" si="0"/>
        <v>Insert into SC_Prestation (ligne,typePresta,designation,categorie,poste,unite,temps,detail, DateModif) values (32,'MP','Fouille chasse','MP_TERRASSEMENT','','pc',0.35,'', now());</v>
      </c>
      <c r="K32" s="90">
        <f t="shared" si="1"/>
        <v>32</v>
      </c>
      <c r="L32" s="91" t="str">
        <f t="shared" si="2"/>
        <v>Update SC_Prestation set temps = 0.35, DateModif = now() where ligne = 32 and typeresta='MP' ;</v>
      </c>
    </row>
    <row r="33" spans="1:12" s="91" customFormat="1" x14ac:dyDescent="0.25">
      <c r="A33" s="90">
        <v>33</v>
      </c>
      <c r="B33" s="91" t="s">
        <v>2007</v>
      </c>
      <c r="C33" s="91" t="s">
        <v>220</v>
      </c>
      <c r="D33" s="91" t="s">
        <v>8</v>
      </c>
      <c r="E33" s="90">
        <v>1.6</v>
      </c>
      <c r="H33" s="91" t="str">
        <f t="shared" ref="H33" si="3">SUBSTITUTE(SUBSTITUTE(SUBSTITUTE(SUBSTITUTE(SUBSTITUTE(SUBSTITUTE(SUBSTITUTE(SUBSTITUTE($H$1,"#TYPE#","MP"),"#LIBELLE#",B33),"#CATEGORIE#",C33),"#POSTE#",G33),"#UNITE#",D33),"#TEMPS#",SUBSTITUTE(E33,",",".")),"#DETAIL#",SUBSTITUTE(F33,"'","\'")),"#LIGNE#",A33)</f>
        <v>Insert into SC_Prestation (ligne,typePresta,designation,categorie,poste,unite,temps,detail, DateModif) values (33,'MP','Fouille poste de relevage 1900','MP_TERRASSEMENT','','pc',1.6,'', now());</v>
      </c>
      <c r="K33" s="90">
        <f t="shared" ref="K33" si="4">A33</f>
        <v>33</v>
      </c>
      <c r="L33" s="91" t="str">
        <f t="shared" ref="L33" si="5">SUBSTITUTE(SUBSTITUTE($L$1,"#TEMPS#",SUBSTITUTE(E33,",",".")),"#LIGNE#",A33)</f>
        <v>Update SC_Prestation set temps = 1.6, DateModif = now() where ligne = 33 and typeresta='MP' 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F11" sqref="F11"/>
    </sheetView>
  </sheetViews>
  <sheetFormatPr baseColWidth="10" defaultRowHeight="15" x14ac:dyDescent="0.25"/>
  <cols>
    <col min="3" max="3" width="24.42578125" customWidth="1"/>
    <col min="6" max="6" width="18.28515625" customWidth="1"/>
    <col min="7" max="7" width="14.85546875" customWidth="1"/>
    <col min="15" max="16" width="4.5703125" customWidth="1"/>
    <col min="18" max="19" width="3.7109375" customWidth="1"/>
    <col min="21" max="22" width="5.140625" customWidth="1"/>
  </cols>
  <sheetData>
    <row r="1" spans="1:20" x14ac:dyDescent="0.25">
      <c r="E1" t="s">
        <v>619</v>
      </c>
      <c r="F1" s="14"/>
      <c r="G1" s="14"/>
      <c r="H1" t="s">
        <v>620</v>
      </c>
      <c r="I1" s="14"/>
      <c r="J1" s="14"/>
      <c r="K1" t="s">
        <v>621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25">
      <c r="E2" t="s">
        <v>713</v>
      </c>
      <c r="F2" s="14"/>
      <c r="G2" s="14"/>
      <c r="H2" t="s">
        <v>713</v>
      </c>
      <c r="I2" s="14"/>
      <c r="J2" s="14"/>
      <c r="K2" t="s">
        <v>713</v>
      </c>
      <c r="L2" s="14"/>
      <c r="M2" s="14"/>
    </row>
    <row r="3" spans="1:20" x14ac:dyDescent="0.25">
      <c r="D3" t="s">
        <v>245</v>
      </c>
      <c r="E3" t="s">
        <v>246</v>
      </c>
      <c r="F3" s="14" t="s">
        <v>626</v>
      </c>
      <c r="G3" s="14" t="s">
        <v>627</v>
      </c>
      <c r="H3" t="s">
        <v>246</v>
      </c>
      <c r="I3" s="14"/>
      <c r="J3" s="14"/>
      <c r="K3" t="s">
        <v>246</v>
      </c>
      <c r="L3" s="14"/>
      <c r="M3" s="14"/>
    </row>
    <row r="4" spans="1:20" x14ac:dyDescent="0.25">
      <c r="A4" s="12">
        <f>VLOOKUP($C4,[1]MATIERES!$A$2:$K$379,11,0)</f>
        <v>170</v>
      </c>
      <c r="B4" t="s">
        <v>295</v>
      </c>
      <c r="C4" t="s">
        <v>424</v>
      </c>
      <c r="D4" t="s">
        <v>42</v>
      </c>
      <c r="F4" s="69" t="s">
        <v>2075</v>
      </c>
      <c r="G4" s="14" t="s">
        <v>632</v>
      </c>
      <c r="H4">
        <v>1</v>
      </c>
      <c r="I4" s="69" t="s">
        <v>2075</v>
      </c>
      <c r="J4" s="90" t="s">
        <v>632</v>
      </c>
      <c r="K4">
        <v>1</v>
      </c>
      <c r="L4" s="69" t="s">
        <v>2075</v>
      </c>
      <c r="M4" s="90" t="s">
        <v>632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(null,'BORDFV1','MATIERE',170,null,'(1*CTE1+4)/25','PERIMETRE',now());
</v>
      </c>
      <c r="Q4" t="str">
        <f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(null,'BORDFVBAC1','MATIERE',170,null,'(1*CTE1+4)/25','PERIMETRE',now());
</v>
      </c>
      <c r="T4" t="str">
        <f t="shared" ref="T4:T6" si="0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(null,'BORDFH1','MATIERE',170,null,'(1*CTE1+4)/25','PERIMETRE',now());
</v>
      </c>
    </row>
    <row r="5" spans="1:20" x14ac:dyDescent="0.25">
      <c r="F5" s="21" t="s">
        <v>2074</v>
      </c>
      <c r="G5" s="14"/>
      <c r="I5" s="21" t="s">
        <v>2074</v>
      </c>
      <c r="J5" s="90"/>
      <c r="L5" s="21" t="s">
        <v>2074</v>
      </c>
      <c r="M5" s="90"/>
      <c r="N5" t="str">
        <f t="shared" ref="N5:N6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(null,'BORDFV1','',,null,'ARRONDI A L'ENTIER SUP',null,now());
</v>
      </c>
      <c r="Q5" t="str">
        <f t="shared" ref="Q5:Q6" si="2">IF(AND(I5="",H5=""),"",SUBSTITUTE(SUBSTITUTE(SUBSTITUTE(SUBSTITUTE(SUBSTITUTE(SUBSTITUTE($N$1,"#ID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(null,'BORDFVBAC1','',,null,'ARRONDI A L'ENTIER SUP',null,now());
</v>
      </c>
      <c r="T5" t="str">
        <f t="shared" si="0"/>
        <v xml:space="preserve">INSERT INTO SC_SystemeProduits(RefDimension,NomSysteme,typePresta,ligne,Quantite,formule,cte1,DateModif) values (null,'BORDFH1','',,null,'ARRONDI A L'ENTIER SUP',null,now());
</v>
      </c>
    </row>
    <row r="6" spans="1:20" x14ac:dyDescent="0.25">
      <c r="A6" s="12">
        <f>VLOOKUP($C6,[1]CHANTIER!$A$2:$K$291,11,0)</f>
        <v>75</v>
      </c>
      <c r="B6" t="s">
        <v>299</v>
      </c>
      <c r="C6" t="s">
        <v>202</v>
      </c>
      <c r="D6" t="s">
        <v>42</v>
      </c>
      <c r="E6">
        <v>1</v>
      </c>
      <c r="F6" s="14" t="s">
        <v>961</v>
      </c>
      <c r="G6" s="14" t="s">
        <v>632</v>
      </c>
      <c r="H6">
        <v>1</v>
      </c>
      <c r="I6" s="14" t="s">
        <v>961</v>
      </c>
      <c r="J6" s="14" t="s">
        <v>632</v>
      </c>
      <c r="K6">
        <v>1</v>
      </c>
      <c r="L6" s="14" t="s">
        <v>961</v>
      </c>
      <c r="M6" s="14" t="s">
        <v>632</v>
      </c>
      <c r="N6" t="str">
        <f t="shared" si="1"/>
        <v xml:space="preserve">INSERT INTO SC_SystemeProduits(RefDimension,NomSysteme,typePresta,ligne,Quantite,formule,cte1,DateModif) values (null,'BORDFV1','MOC',75,null,'1*CTE1+4','PERIMETRE',now());
</v>
      </c>
      <c r="Q6" t="str">
        <f t="shared" si="2"/>
        <v xml:space="preserve">INSERT INTO SC_SystemeProduits(RefDimension,NomSysteme,typePresta,ligne,Quantite,formule,cte1,DateModif) values (null,'BORDFVBAC1','MOC',75,null,'1*CTE1+4','PERIMETRE',now());
</v>
      </c>
      <c r="T6" t="str">
        <f t="shared" si="0"/>
        <v xml:space="preserve">INSERT INTO SC_SystemeProduits(RefDimension,NomSysteme,typePresta,ligne,Quantite,formule,cte1,DateModif) values (null,'BORDFH1','MOC',75,null,'1*CTE1+4','PERIMETRE',now());
</v>
      </c>
    </row>
    <row r="7" spans="1:20" x14ac:dyDescent="0.25">
      <c r="F7" s="14"/>
      <c r="G7" s="14"/>
      <c r="I7" s="14"/>
      <c r="J7" s="14"/>
      <c r="L7" s="14"/>
      <c r="M7" s="14"/>
    </row>
    <row r="8" spans="1:20" x14ac:dyDescent="0.25">
      <c r="F8" s="14"/>
      <c r="G8" s="14"/>
      <c r="I8" s="14"/>
      <c r="J8" s="14"/>
      <c r="L8" s="14"/>
      <c r="M8" s="14"/>
    </row>
    <row r="9" spans="1:20" x14ac:dyDescent="0.25">
      <c r="F9" s="14"/>
      <c r="G9" s="14"/>
      <c r="I9" s="14"/>
      <c r="J9" s="14"/>
      <c r="L9" s="14"/>
      <c r="M9" s="1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opLeftCell="B1" workbookViewId="0">
      <selection activeCell="BG4" sqref="BG4:DH52"/>
    </sheetView>
  </sheetViews>
  <sheetFormatPr baseColWidth="10" defaultRowHeight="15" x14ac:dyDescent="0.25"/>
  <cols>
    <col min="3" max="3" width="28.5703125" customWidth="1"/>
    <col min="5" max="5" width="5.42578125" customWidth="1"/>
    <col min="6" max="6" width="20.5703125" customWidth="1"/>
    <col min="7" max="8" width="5.42578125" customWidth="1"/>
    <col min="9" max="9" width="16" customWidth="1"/>
    <col min="10" max="11" width="5.42578125" customWidth="1"/>
    <col min="12" max="12" width="14.5703125" customWidth="1"/>
    <col min="13" max="13" width="5.42578125" customWidth="1"/>
  </cols>
  <sheetData>
    <row r="1" spans="1:20" x14ac:dyDescent="0.25">
      <c r="E1" t="s">
        <v>613</v>
      </c>
      <c r="F1" s="14"/>
      <c r="G1" s="14"/>
      <c r="H1" t="s">
        <v>617</v>
      </c>
      <c r="I1" s="14"/>
      <c r="J1" s="14"/>
      <c r="K1" t="s">
        <v>616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  <c r="O1" s="14"/>
      <c r="P1" s="14"/>
    </row>
    <row r="2" spans="1:20" x14ac:dyDescent="0.25">
      <c r="E2" t="s">
        <v>712</v>
      </c>
      <c r="F2" s="14"/>
      <c r="G2" s="14"/>
      <c r="H2" t="s">
        <v>712</v>
      </c>
      <c r="I2" s="14"/>
      <c r="J2" s="14"/>
      <c r="K2" t="s">
        <v>712</v>
      </c>
      <c r="L2" s="14"/>
      <c r="M2" s="14"/>
      <c r="O2" s="14"/>
      <c r="P2" s="14"/>
    </row>
    <row r="3" spans="1:20" x14ac:dyDescent="0.25">
      <c r="D3" t="s">
        <v>245</v>
      </c>
      <c r="E3" t="s">
        <v>246</v>
      </c>
      <c r="F3" s="14" t="s">
        <v>626</v>
      </c>
      <c r="G3" s="14" t="s">
        <v>627</v>
      </c>
      <c r="H3" t="s">
        <v>246</v>
      </c>
      <c r="I3" s="14"/>
      <c r="J3" s="14"/>
      <c r="K3" t="s">
        <v>246</v>
      </c>
      <c r="L3" s="14"/>
      <c r="M3" s="14"/>
      <c r="O3" s="14"/>
      <c r="P3" s="14"/>
    </row>
    <row r="4" spans="1:20" x14ac:dyDescent="0.25">
      <c r="A4" s="12">
        <f>VLOOKUP($C4,[1]MATIERES!$A$2:$K$379,11,0)</f>
        <v>376</v>
      </c>
      <c r="B4" t="s">
        <v>295</v>
      </c>
      <c r="C4" t="s">
        <v>252</v>
      </c>
      <c r="D4" t="s">
        <v>285</v>
      </c>
      <c r="E4">
        <v>8.0000000000000016E-2</v>
      </c>
      <c r="F4" s="14" t="s">
        <v>1042</v>
      </c>
      <c r="G4" s="14" t="s">
        <v>632</v>
      </c>
      <c r="H4">
        <v>8.0000000000000016E-2</v>
      </c>
      <c r="I4" s="53" t="s">
        <v>1042</v>
      </c>
      <c r="J4" s="14" t="s">
        <v>632</v>
      </c>
      <c r="K4">
        <v>8.0000000000000016E-2</v>
      </c>
      <c r="L4" s="53" t="s">
        <v>1042</v>
      </c>
      <c r="M4" s="14" t="s">
        <v>632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(null,'BPFV1','MATIERE',376,null,'0.096*(CTE1+2.4)','PERIMETRE',now());
</v>
      </c>
      <c r="Q4" t="str">
        <f t="shared" ref="Q4:T10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(null,'BPFVBAC1','MATIERE',376,null,'0.096*(CTE1+2.4)','PERIMETRE',now());
</v>
      </c>
      <c r="T4" t="str">
        <f t="shared" si="0"/>
        <v xml:space="preserve">INSERT INTO SC_SystemeProduits(RefDimension,NomSysteme,typePresta,ligne,Quantite,formule,cte1,DateModif) values (null,'BPFH1','MATIERE',376,null,'0.096*(CTE1+2.4)','PERIMETRE',now());
</v>
      </c>
    </row>
    <row r="5" spans="1:20" x14ac:dyDescent="0.25">
      <c r="A5" s="12">
        <f>VLOOKUP($C5,[1]MATIERES!$A$2:$K$379,11,0)</f>
        <v>157</v>
      </c>
      <c r="B5" t="s">
        <v>295</v>
      </c>
      <c r="C5" t="s">
        <v>416</v>
      </c>
      <c r="D5" t="s">
        <v>105</v>
      </c>
      <c r="E5">
        <v>1</v>
      </c>
      <c r="F5" s="14" t="s">
        <v>965</v>
      </c>
      <c r="G5" s="14" t="s">
        <v>632</v>
      </c>
      <c r="H5">
        <v>1</v>
      </c>
      <c r="I5" s="53" t="s">
        <v>965</v>
      </c>
      <c r="J5" s="14" t="s">
        <v>632</v>
      </c>
      <c r="K5">
        <v>1</v>
      </c>
      <c r="L5" s="53" t="s">
        <v>965</v>
      </c>
      <c r="M5" s="14" t="s">
        <v>632</v>
      </c>
      <c r="N5" t="str">
        <f t="shared" ref="N5:N10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(null,'BPFV1','MATIERE',157,null,'0.6*(CTE1+2.4)','PERIMETRE',now());
</v>
      </c>
      <c r="Q5" t="str">
        <f t="shared" si="0"/>
        <v xml:space="preserve">INSERT INTO SC_SystemeProduits(RefDimension,NomSysteme,typePresta,ligne,Quantite,formule,cte1,DateModif) values (null,'BPFVBAC1','MATIERE',157,null,'0.6*(CTE1+2.4)','PERIMETRE',now());
</v>
      </c>
      <c r="T5" t="str">
        <f t="shared" si="0"/>
        <v xml:space="preserve">INSERT INTO SC_SystemeProduits(RefDimension,NomSysteme,typePresta,ligne,Quantite,formule,cte1,DateModif) values (null,'BPFH1','MATIERE',157,null,'0.6*(CTE1+2.4)','PERIMETRE',now());
</v>
      </c>
    </row>
    <row r="6" spans="1:20" x14ac:dyDescent="0.25">
      <c r="F6" s="14"/>
      <c r="G6" s="14"/>
      <c r="I6" s="53"/>
      <c r="J6" s="14"/>
      <c r="L6" s="53"/>
      <c r="M6" s="14"/>
      <c r="N6" t="str">
        <f t="shared" si="1"/>
        <v/>
      </c>
      <c r="Q6" t="str">
        <f t="shared" si="0"/>
        <v/>
      </c>
      <c r="T6" t="str">
        <f t="shared" si="0"/>
        <v/>
      </c>
    </row>
    <row r="7" spans="1:20" x14ac:dyDescent="0.25">
      <c r="A7" s="12">
        <f>VLOOKUP($C7,[1]CHANTIER!$A$2:$K$291,11,0)</f>
        <v>21</v>
      </c>
      <c r="B7" t="s">
        <v>299</v>
      </c>
      <c r="C7" t="s">
        <v>109</v>
      </c>
      <c r="D7" t="s">
        <v>42</v>
      </c>
      <c r="E7">
        <v>1</v>
      </c>
      <c r="F7" s="14" t="s">
        <v>965</v>
      </c>
      <c r="G7" s="14" t="s">
        <v>632</v>
      </c>
      <c r="H7">
        <v>1</v>
      </c>
      <c r="I7" s="53" t="s">
        <v>965</v>
      </c>
      <c r="J7" s="14" t="s">
        <v>632</v>
      </c>
      <c r="K7">
        <v>1</v>
      </c>
      <c r="L7" s="53" t="s">
        <v>965</v>
      </c>
      <c r="M7" s="14" t="s">
        <v>632</v>
      </c>
      <c r="N7" t="str">
        <f t="shared" si="1"/>
        <v xml:space="preserve">INSERT INTO SC_SystemeProduits(RefDimension,NomSysteme,typePresta,ligne,Quantite,formule,cte1,DateModif) values (null,'BPFV1','MOC',21,null,'0.6*(CTE1+2.4)','PERIMETRE',now());
</v>
      </c>
      <c r="Q7" t="str">
        <f t="shared" si="0"/>
        <v xml:space="preserve">INSERT INTO SC_SystemeProduits(RefDimension,NomSysteme,typePresta,ligne,Quantite,formule,cte1,DateModif) values (null,'BPFVBAC1','MOC',21,null,'0.6*(CTE1+2.4)','PERIMETRE',now());
</v>
      </c>
      <c r="T7" t="str">
        <f t="shared" si="0"/>
        <v xml:space="preserve">INSERT INTO SC_SystemeProduits(RefDimension,NomSysteme,typePresta,ligne,Quantite,formule,cte1,DateModif) values (null,'BPFH1','MOC',21,null,'0.6*(CTE1+2.4)','PERIMETRE',now());
</v>
      </c>
    </row>
    <row r="8" spans="1:20" x14ac:dyDescent="0.25">
      <c r="A8" s="12">
        <f>VLOOKUP($C8,[1]CHANTIER!$A$2:$K$291,11,0)</f>
        <v>26</v>
      </c>
      <c r="B8" t="s">
        <v>299</v>
      </c>
      <c r="C8" t="s">
        <v>117</v>
      </c>
      <c r="D8" t="s">
        <v>118</v>
      </c>
      <c r="E8">
        <v>8.0000000000000016E-2</v>
      </c>
      <c r="F8" s="53" t="s">
        <v>1042</v>
      </c>
      <c r="G8" s="14" t="s">
        <v>632</v>
      </c>
      <c r="H8">
        <v>8.0000000000000016E-2</v>
      </c>
      <c r="I8" s="53" t="s">
        <v>1042</v>
      </c>
      <c r="J8" s="14" t="s">
        <v>632</v>
      </c>
      <c r="K8">
        <v>8.0000000000000016E-2</v>
      </c>
      <c r="L8" s="53" t="s">
        <v>1042</v>
      </c>
      <c r="M8" s="14" t="s">
        <v>632</v>
      </c>
      <c r="N8" t="str">
        <f t="shared" si="1"/>
        <v xml:space="preserve">INSERT INTO SC_SystemeProduits(RefDimension,NomSysteme,typePresta,ligne,Quantite,formule,cte1,DateModif) values (null,'BPFV1','MOC',26,null,'0.096*(CTE1+2.4)','PERIMETRE',now());
</v>
      </c>
      <c r="Q8" t="str">
        <f t="shared" si="0"/>
        <v xml:space="preserve">INSERT INTO SC_SystemeProduits(RefDimension,NomSysteme,typePresta,ligne,Quantite,formule,cte1,DateModif) values (null,'BPFVBAC1','MOC',26,null,'0.096*(CTE1+2.4)','PERIMETRE',now());
</v>
      </c>
      <c r="T8" t="str">
        <f t="shared" si="0"/>
        <v xml:space="preserve">INSERT INTO SC_SystemeProduits(RefDimension,NomSysteme,typePresta,ligne,Quantite,formule,cte1,DateModif) values (null,'BPFH1','MOC',26,null,'0.096*(CTE1+2.4)','PERIMETRE',now());
</v>
      </c>
    </row>
    <row r="9" spans="1:20" x14ac:dyDescent="0.25">
      <c r="F9" s="14"/>
      <c r="G9" s="14"/>
      <c r="I9" s="53"/>
      <c r="J9" s="14"/>
      <c r="L9" s="53"/>
      <c r="M9" s="14"/>
      <c r="N9" t="str">
        <f t="shared" si="1"/>
        <v/>
      </c>
      <c r="Q9" t="str">
        <f t="shared" si="0"/>
        <v/>
      </c>
      <c r="T9" t="str">
        <f t="shared" si="0"/>
        <v/>
      </c>
    </row>
    <row r="10" spans="1:20" x14ac:dyDescent="0.25">
      <c r="A10" s="12">
        <f>VLOOKUP($C10,[1]MINIPELLE!$A$2:$K$291,11,0)</f>
        <v>4</v>
      </c>
      <c r="B10" t="s">
        <v>300</v>
      </c>
      <c r="C10" t="s">
        <v>144</v>
      </c>
      <c r="D10" t="s">
        <v>42</v>
      </c>
      <c r="E10">
        <v>1</v>
      </c>
      <c r="F10" s="53" t="s">
        <v>1043</v>
      </c>
      <c r="G10" s="14" t="s">
        <v>632</v>
      </c>
      <c r="H10">
        <v>1</v>
      </c>
      <c r="I10" s="53" t="s">
        <v>1043</v>
      </c>
      <c r="J10" s="14" t="s">
        <v>632</v>
      </c>
      <c r="K10">
        <v>1</v>
      </c>
      <c r="L10" s="53" t="s">
        <v>1043</v>
      </c>
      <c r="M10" s="14" t="s">
        <v>632</v>
      </c>
      <c r="N10" t="str">
        <f t="shared" si="1"/>
        <v xml:space="preserve">INSERT INTO SC_SystemeProduits(RefDimension,NomSysteme,typePresta,ligne,Quantite,formule,cte1,DateModif) values (null,'BPFV1','MP',4,null,'1*(CTE1+2.4)','PERIMETRE',now());
</v>
      </c>
      <c r="Q10" t="str">
        <f t="shared" si="0"/>
        <v xml:space="preserve">INSERT INTO SC_SystemeProduits(RefDimension,NomSysteme,typePresta,ligne,Quantite,formule,cte1,DateModif) values (null,'BPFVBAC1','MP',4,null,'1*(CTE1+2.4)','PERIMETRE',now());
</v>
      </c>
      <c r="T10" t="str">
        <f t="shared" si="0"/>
        <v xml:space="preserve">INSERT INTO SC_SystemeProduits(RefDimension,NomSysteme,typePresta,ligne,Quantite,formule,cte1,DateModif) values (null,'BPFH1','MP',4,null,'1*(CTE1+2.4)','PERIMETRE',now());
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7"/>
  <sheetViews>
    <sheetView workbookViewId="0">
      <selection activeCell="BG4" sqref="BG4:DH52"/>
    </sheetView>
  </sheetViews>
  <sheetFormatPr baseColWidth="10" defaultRowHeight="15" x14ac:dyDescent="0.25"/>
  <cols>
    <col min="3" max="3" width="17" customWidth="1"/>
    <col min="5" max="5" width="11.7109375" customWidth="1"/>
    <col min="6" max="6" width="20.85546875" style="14" customWidth="1"/>
    <col min="7" max="7" width="4.42578125" style="14" customWidth="1"/>
    <col min="8" max="16" width="1.42578125" style="44" customWidth="1"/>
    <col min="17" max="17" width="13.140625" customWidth="1"/>
    <col min="18" max="18" width="19.7109375" style="14" customWidth="1"/>
    <col min="19" max="19" width="4.42578125" style="14" customWidth="1"/>
    <col min="20" max="22" width="4.42578125" style="4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E1" t="s">
        <v>633</v>
      </c>
      <c r="H1" s="44" t="s">
        <v>634</v>
      </c>
      <c r="K1" s="44" t="s">
        <v>637</v>
      </c>
      <c r="N1" s="44" t="s">
        <v>638</v>
      </c>
      <c r="Q1" t="s">
        <v>635</v>
      </c>
      <c r="T1" s="44" t="s">
        <v>636</v>
      </c>
      <c r="W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25">
      <c r="C2" t="s">
        <v>243</v>
      </c>
      <c r="E2" t="s">
        <v>628</v>
      </c>
      <c r="H2" s="44" t="s">
        <v>629</v>
      </c>
      <c r="K2" s="44" t="s">
        <v>628</v>
      </c>
      <c r="N2" s="44" t="s">
        <v>629</v>
      </c>
      <c r="Q2" t="s">
        <v>630</v>
      </c>
      <c r="T2" s="44" t="s">
        <v>631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F3" s="14" t="s">
        <v>626</v>
      </c>
      <c r="G3" s="14" t="s">
        <v>627</v>
      </c>
      <c r="H3" s="44" t="s">
        <v>246</v>
      </c>
      <c r="K3" s="44" t="s">
        <v>246</v>
      </c>
      <c r="L3" s="44" t="s">
        <v>626</v>
      </c>
      <c r="M3" s="44" t="s">
        <v>627</v>
      </c>
      <c r="N3" s="44" t="s">
        <v>246</v>
      </c>
    </row>
    <row r="4" spans="1:112" x14ac:dyDescent="0.25">
      <c r="A4" s="12">
        <f>VLOOKUP($C4,[1]MATIERES!$A$2:$K$379,11,0)</f>
        <v>60</v>
      </c>
      <c r="B4" t="s">
        <v>295</v>
      </c>
      <c r="C4" t="s">
        <v>335</v>
      </c>
      <c r="D4" t="s">
        <v>42</v>
      </c>
      <c r="F4" s="14" t="s">
        <v>963</v>
      </c>
      <c r="G4" s="14" t="s">
        <v>632</v>
      </c>
      <c r="L4" s="44" t="s">
        <v>644</v>
      </c>
      <c r="M4" s="44" t="s">
        <v>632</v>
      </c>
      <c r="R4" s="14" t="s">
        <v>963</v>
      </c>
      <c r="S4" s="14" t="s">
        <v>632</v>
      </c>
      <c r="W4" t="str">
        <f>IF(AND(E4="",F4=""),"",SUBSTITUTE(SUBSTITUTE(SUBSTITUTE(SUBSTITUTE(SUBSTITUTE(SUBSTITUTE($W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(null,'FINFV1','MATIERE',60,null,'1.1*(CTE1+1.36)','PERIMETRE',now());
</v>
      </c>
      <c r="Z4" t="str">
        <f t="shared" ref="Z4:AI4" si="0">IF(AND(H4="",I4=""),"",SUBSTITUTE(SUBSTITUTE(SUBSTITUTE(SUBSTITUTE(SUBSTITUTE(SUBSTITUTE($W$1,"#ID#",H$1),"#TYPE#",$B4),"#LIGNE#",$A4),"#Q#",IF(H4="","null",SUBSTITUTE(H4,",","."))),"#FORMULE#",IF(I4="","null",CONCATENATE("'",I4,"'"))),"#CTE#",IF(J4="","null",CONCATENATE("'",J4,"'"))))</f>
        <v/>
      </c>
      <c r="AA4" s="14" t="str">
        <f t="shared" si="0"/>
        <v/>
      </c>
      <c r="AB4" s="14" t="str">
        <f t="shared" si="0"/>
        <v/>
      </c>
      <c r="AC4" t="str">
        <f t="shared" si="0"/>
        <v xml:space="preserve">INSERT INTO SC_SystemeProduits(RefDimension,NomSysteme,typePresta,ligne,Quantite,formule,cte1,DateModif) values (null,'FINFVBAC1','MATIERE',60,null,'1.1*CTE1','PERIMETRE',now());
</v>
      </c>
      <c r="AF4" t="str">
        <f t="shared" si="0"/>
        <v/>
      </c>
      <c r="AI4" t="str">
        <f t="shared" si="0"/>
        <v xml:space="preserve">INSERT INTO SC_SystemeProduits(RefDimension,NomSysteme,typePresta,ligne,Quantite,formule,cte1,DateModif) values (null,'FINFH1','MATIERE',60,null,'1.1*(CTE1+1.36)','PERIMETRE',now());
</v>
      </c>
      <c r="AL4" t="str">
        <f t="shared" ref="AL4:AL17" si="1">IF(AND(T4="",U4=""),"",SUBSTITUTE(SUBSTITUTE(SUBSTITUTE(SUBSTITUTE(SUBSTITUTE(SUBSTITUTE($W$1,"#ID#",T$1),"#TYPE#",$B4),"#LIGNE#",$A4),"#Q#",IF(T4="","null",SUBSTITUTE(T4,",","."))),"#FORMULE#",IF(U4="","null",CONCATENATE("'",U4,"'"))),"#CTE#",IF(V4="","null",CONCATENATE("'",V4,"'"))))</f>
        <v/>
      </c>
      <c r="BH4"/>
      <c r="BI4"/>
      <c r="BK4"/>
      <c r="BL4"/>
    </row>
    <row r="5" spans="1:112" x14ac:dyDescent="0.25">
      <c r="A5" s="12">
        <f>VLOOKUP($C5,[1]MATIERES!$A$2:$K$379,11,0)</f>
        <v>295</v>
      </c>
      <c r="B5" t="s">
        <v>295</v>
      </c>
      <c r="C5" s="47" t="s">
        <v>964</v>
      </c>
      <c r="D5" t="s">
        <v>8</v>
      </c>
      <c r="E5">
        <v>16</v>
      </c>
      <c r="H5" s="44">
        <v>16</v>
      </c>
      <c r="K5" s="44">
        <v>16</v>
      </c>
      <c r="N5" s="44">
        <v>16</v>
      </c>
      <c r="Q5">
        <v>16</v>
      </c>
      <c r="T5" s="44">
        <v>16</v>
      </c>
      <c r="W5" t="str">
        <f t="shared" ref="W5:W17" si="2">IF(AND(E5="",F5=""),"",SUBSTITUTE(SUBSTITUTE(SUBSTITUTE(SUBSTITUTE(SUBSTITUTE(SUBSTITUTE($W$1,"#ID#",E$1),"#TYPE#",$B5),"#LIGNE#",$A5),"#Q#",IF(E5="","null",SUBSTITUTE(E5,",","."))),"#FORMULE#",IF(F5="","null",CONCATENATE("'",F5,"'"))),"#CTE#",IF(G5="","null",CONCATENATE("'",G5,"'"))))</f>
        <v xml:space="preserve">INSERT INTO SC_SystemeProduits(RefDimension,NomSysteme,typePresta,ligne,Quantite,formule,cte1,DateModif) values (null,'FINFV1','MATIERE',295,16,null,null,now());
</v>
      </c>
      <c r="Z5" t="str">
        <f t="shared" ref="Z5:Z17" si="3">IF(AND(H5="",I5=""),"",SUBSTITUTE(SUBSTITUTE(SUBSTITUTE(SUBSTITUTE(SUBSTITUTE(SUBSTITUTE($W$1,"#ID#",H$1),"#TYPE#",$B5),"#LIGNE#",$A5),"#Q#",IF(H5="","null",SUBSTITUTE(H5,",","."))),"#FORMULE#",IF(I5="","null",CONCATENATE("'",I5,"'"))),"#CTE#",IF(J5="","null",CONCATENATE("'",J5,"'"))))</f>
        <v xml:space="preserve">INSERT INTO SC_SystemeProduits(RefDimension,NomSysteme,typePresta,ligne,Quantite,formule,cte1,DateModif) values (null,'FINFV2','MATIERE',295,16,null,null,now());
</v>
      </c>
      <c r="AA5" s="14" t="str">
        <f t="shared" ref="AA5:AA7" si="4">IF(AND(I5="",J5=""),"",SUBSTITUTE(SUBSTITUTE(SUBSTITUTE(SUBSTITUTE(SUBSTITUTE(SUBSTITUTE($W$1,"#ID#",I$1),"#TYPE#",$B5),"#LIGNE#",$A5),"#Q#",IF(I5="","null",SUBSTITUTE(I5,",","."))),"#FORMULE#",IF(J5="","null",CONCATENATE("'",J5,"'"))),"#CTE#",IF(K5="","null",CONCATENATE("'",K5,"'"))))</f>
        <v/>
      </c>
      <c r="AC5" t="str">
        <f t="shared" ref="AC5:AC17" si="5">IF(AND(K5="",L5=""),"",SUBSTITUTE(SUBSTITUTE(SUBSTITUTE(SUBSTITUTE(SUBSTITUTE(SUBSTITUTE($W$1,"#ID#",K$1),"#TYPE#",$B5),"#LIGNE#",$A5),"#Q#",IF(K5="","null",SUBSTITUTE(K5,",","."))),"#FORMULE#",IF(L5="","null",CONCATENATE("'",L5,"'"))),"#CTE#",IF(M5="","null",CONCATENATE("'",M5,"'"))))</f>
        <v xml:space="preserve">INSERT INTO SC_SystemeProduits(RefDimension,NomSysteme,typePresta,ligne,Quantite,formule,cte1,DateModif) values (null,'FINFVBAC1','MATIERE',295,16,null,null,now());
</v>
      </c>
      <c r="AF5" t="str">
        <f t="shared" ref="AF5:AF17" si="6">IF(AND(N5="",O5=""),"",SUBSTITUTE(SUBSTITUTE(SUBSTITUTE(SUBSTITUTE(SUBSTITUTE(SUBSTITUTE($W$1,"#ID#",N$1),"#TYPE#",$B5),"#LIGNE#",$A5),"#Q#",IF(N5="","null",SUBSTITUTE(N5,",","."))),"#FORMULE#",IF(O5="","null",CONCATENATE("'",O5,"'"))),"#CTE#",IF(P5="","null",CONCATENATE("'",P5,"'"))))</f>
        <v xml:space="preserve">INSERT INTO SC_SystemeProduits(RefDimension,NomSysteme,typePresta,ligne,Quantite,formule,cte1,DateModif) values (null,'FINFVBAC2','MATIERE',295,16,null,null,now());
</v>
      </c>
      <c r="AI5" t="str">
        <f t="shared" ref="AI5:AI17" si="7">IF(AND(Q5="",R5=""),"",SUBSTITUTE(SUBSTITUTE(SUBSTITUTE(SUBSTITUTE(SUBSTITUTE(SUBSTITUTE($W$1,"#ID#",Q$1),"#TYPE#",$B5),"#LIGNE#",$A5),"#Q#",IF(Q5="","null",SUBSTITUTE(Q5,",","."))),"#FORMULE#",IF(R5="","null",CONCATENATE("'",R5,"'"))),"#CTE#",IF(S5="","null",CONCATENATE("'",S5,"'"))))</f>
        <v xml:space="preserve">INSERT INTO SC_SystemeProduits(RefDimension,NomSysteme,typePresta,ligne,Quantite,formule,cte1,DateModif) values (null,'FINFH1','MATIERE',295,16,null,null,now());
</v>
      </c>
      <c r="AL5" t="str">
        <f t="shared" si="1"/>
        <v xml:space="preserve">INSERT INTO SC_SystemeProduits(RefDimension,NomSysteme,typePresta,ligne,Quantite,formule,cte1,DateModif) values (null,'FINFH2','MATIERE',295,16,null,null,now());
</v>
      </c>
      <c r="BH5"/>
      <c r="BI5"/>
      <c r="BK5"/>
      <c r="BL5"/>
    </row>
    <row r="6" spans="1:112" x14ac:dyDescent="0.25">
      <c r="A6" s="12">
        <f>VLOOKUP($C6,[1]MATIERES!$A$2:$K$379,11,0)</f>
        <v>301</v>
      </c>
      <c r="B6" t="s">
        <v>295</v>
      </c>
      <c r="C6" t="s">
        <v>337</v>
      </c>
      <c r="D6" t="s">
        <v>8</v>
      </c>
      <c r="F6" s="49" t="s">
        <v>666</v>
      </c>
      <c r="G6" s="48" t="s">
        <v>632</v>
      </c>
      <c r="R6" s="54" t="s">
        <v>666</v>
      </c>
      <c r="S6" s="52" t="s">
        <v>632</v>
      </c>
      <c r="U6" s="44" t="s">
        <v>645</v>
      </c>
      <c r="V6" s="44" t="s">
        <v>632</v>
      </c>
      <c r="W6" t="str">
        <f t="shared" si="2"/>
        <v xml:space="preserve">INSERT INTO SC_SystemeProduits(RefDimension,NomSysteme,typePresta,ligne,Quantite,formule,cte1,DateModif) values (null,'FINFV1','MATIERE',301,null,'2*CTE1','PERIMETRE',now());
</v>
      </c>
      <c r="Z6" t="str">
        <f t="shared" si="3"/>
        <v/>
      </c>
      <c r="AA6" s="14" t="str">
        <f t="shared" si="4"/>
        <v/>
      </c>
      <c r="AB6" s="14" t="str">
        <f t="shared" ref="AB6:AB7" si="8">IF(AND(J6="",K6=""),"",SUBSTITUTE(SUBSTITUTE(SUBSTITUTE(SUBSTITUTE(SUBSTITUTE(SUBSTITUTE($W$1,"#ID#",J$1),"#TYPE#",$B6),"#LIGNE#",$A6),"#Q#",IF(J6="","null",SUBSTITUTE(J6,",","."))),"#FORMULE#",IF(K6="","null",CONCATENATE("'",K6,"'"))),"#CTE#",IF(L6="","null",CONCATENATE("'",L6,"'"))))</f>
        <v/>
      </c>
      <c r="AC6" t="str">
        <f t="shared" si="5"/>
        <v/>
      </c>
      <c r="AF6" t="str">
        <f t="shared" si="6"/>
        <v/>
      </c>
      <c r="AI6" t="str">
        <f t="shared" si="7"/>
        <v xml:space="preserve">INSERT INTO SC_SystemeProduits(RefDimension,NomSysteme,typePresta,ligne,Quantite,formule,cte1,DateModif) values (null,'FINFH1','MATIERE',301,null,'2*CTE1','PERIMETRE',now());
</v>
      </c>
      <c r="AL6" t="str">
        <f t="shared" si="1"/>
        <v xml:space="preserve">INSERT INTO SC_SystemeProduits(RefDimension,NomSysteme,typePresta,ligne,Quantite,formule,cte1,DateModif) values (null,'FINFH2','MATIERE',301,null,'2.2*CTE1','PERIMETRE',now());
</v>
      </c>
      <c r="BH6"/>
      <c r="BI6"/>
      <c r="BK6"/>
      <c r="BL6"/>
    </row>
    <row r="7" spans="1:112" x14ac:dyDescent="0.25">
      <c r="A7" s="12">
        <f>VLOOKUP($C7,[1]MATIERES!$A$2:$K$379,11,0)</f>
        <v>58</v>
      </c>
      <c r="B7" t="s">
        <v>295</v>
      </c>
      <c r="C7" t="s">
        <v>340</v>
      </c>
      <c r="D7" t="s">
        <v>42</v>
      </c>
      <c r="W7" t="str">
        <f t="shared" si="2"/>
        <v/>
      </c>
      <c r="Z7" t="str">
        <f t="shared" si="3"/>
        <v/>
      </c>
      <c r="AA7" s="14" t="str">
        <f t="shared" si="4"/>
        <v/>
      </c>
      <c r="AB7" s="14" t="str">
        <f t="shared" si="8"/>
        <v/>
      </c>
      <c r="AC7" t="str">
        <f t="shared" si="5"/>
        <v/>
      </c>
      <c r="AF7" t="str">
        <f t="shared" si="6"/>
        <v/>
      </c>
      <c r="AI7" t="str">
        <f t="shared" si="7"/>
        <v/>
      </c>
      <c r="AL7" t="str">
        <f t="shared" si="1"/>
        <v/>
      </c>
      <c r="BH7"/>
      <c r="BI7"/>
      <c r="BK7"/>
      <c r="BL7"/>
    </row>
    <row r="8" spans="1:112" x14ac:dyDescent="0.25">
      <c r="A8" s="12">
        <f>VLOOKUP($C8,[1]MATIERES!$A$2:$K$379,11,0)</f>
        <v>56</v>
      </c>
      <c r="B8" t="s">
        <v>295</v>
      </c>
      <c r="C8" t="s">
        <v>166</v>
      </c>
      <c r="D8" t="s">
        <v>42</v>
      </c>
      <c r="I8" s="44" t="s">
        <v>644</v>
      </c>
      <c r="J8" s="44" t="s">
        <v>632</v>
      </c>
      <c r="O8" s="44" t="s">
        <v>644</v>
      </c>
      <c r="P8" s="44" t="s">
        <v>632</v>
      </c>
      <c r="U8" s="44" t="s">
        <v>644</v>
      </c>
      <c r="V8" s="44" t="s">
        <v>632</v>
      </c>
      <c r="W8" t="str">
        <f t="shared" si="2"/>
        <v/>
      </c>
      <c r="Z8" t="str">
        <f t="shared" si="3"/>
        <v xml:space="preserve">INSERT INTO SC_SystemeProduits(RefDimension,NomSysteme,typePresta,ligne,Quantite,formule,cte1,DateModif) values (null,'FINFV2','MATIERE',56,null,'1.1*CTE1','PERIMETRE',now());
</v>
      </c>
      <c r="AC8" t="str">
        <f t="shared" si="5"/>
        <v/>
      </c>
      <c r="AF8" t="str">
        <f t="shared" si="6"/>
        <v xml:space="preserve">INSERT INTO SC_SystemeProduits(RefDimension,NomSysteme,typePresta,ligne,Quantite,formule,cte1,DateModif) values (null,'FINFVBAC2','MATIERE',56,null,'1.1*CTE1','PERIMETRE',now());
</v>
      </c>
      <c r="AI8" t="str">
        <f t="shared" si="7"/>
        <v/>
      </c>
      <c r="AL8" t="str">
        <f t="shared" si="1"/>
        <v xml:space="preserve">INSERT INTO SC_SystemeProduits(RefDimension,NomSysteme,typePresta,ligne,Quantite,formule,cte1,DateModif) values (null,'FINFH2','MATIERE',56,null,'1.1*CTE1','PERIMETRE',now());
</v>
      </c>
      <c r="BH8"/>
      <c r="BI8"/>
      <c r="BK8"/>
      <c r="BL8"/>
    </row>
    <row r="9" spans="1:112" x14ac:dyDescent="0.25">
      <c r="W9" t="str">
        <f t="shared" si="2"/>
        <v/>
      </c>
      <c r="Z9" t="str">
        <f t="shared" si="3"/>
        <v/>
      </c>
      <c r="AC9" t="str">
        <f t="shared" si="5"/>
        <v/>
      </c>
      <c r="AF9" t="str">
        <f t="shared" si="6"/>
        <v/>
      </c>
      <c r="AI9" t="str">
        <f t="shared" si="7"/>
        <v/>
      </c>
      <c r="AL9" t="str">
        <f t="shared" si="1"/>
        <v/>
      </c>
      <c r="BH9"/>
      <c r="BI9"/>
      <c r="BK9"/>
      <c r="BL9"/>
    </row>
    <row r="10" spans="1:112" x14ac:dyDescent="0.25">
      <c r="A10" s="12">
        <f>VLOOKUP($C10,[1]ATELIER!$A$2:$K$291,11,0)</f>
        <v>12</v>
      </c>
      <c r="B10" t="s">
        <v>298</v>
      </c>
      <c r="C10" t="s">
        <v>29</v>
      </c>
      <c r="D10" t="s">
        <v>8</v>
      </c>
      <c r="E10">
        <v>4</v>
      </c>
      <c r="K10" s="44">
        <v>8</v>
      </c>
      <c r="Q10">
        <v>4</v>
      </c>
      <c r="T10" s="44">
        <v>8</v>
      </c>
      <c r="W10" t="str">
        <f t="shared" si="2"/>
        <v xml:space="preserve">INSERT INTO SC_SystemeProduits(RefDimension,NomSysteme,typePresta,ligne,Quantite,formule,cte1,DateModif) values (null,'FINFV1','MOA',12,4,null,null,now());
</v>
      </c>
      <c r="Z10" t="str">
        <f t="shared" si="3"/>
        <v/>
      </c>
      <c r="AC10" t="str">
        <f t="shared" si="5"/>
        <v xml:space="preserve">INSERT INTO SC_SystemeProduits(RefDimension,NomSysteme,typePresta,ligne,Quantite,formule,cte1,DateModif) values (null,'FINFVBAC1','MOA',12,8,null,null,now());
</v>
      </c>
      <c r="AF10" t="str">
        <f t="shared" si="6"/>
        <v/>
      </c>
      <c r="AI10" t="str">
        <f t="shared" si="7"/>
        <v xml:space="preserve">INSERT INTO SC_SystemeProduits(RefDimension,NomSysteme,typePresta,ligne,Quantite,formule,cte1,DateModif) values (null,'FINFH1','MOA',12,4,null,null,now());
</v>
      </c>
      <c r="AL10" t="str">
        <f t="shared" si="1"/>
        <v xml:space="preserve">INSERT INTO SC_SystemeProduits(RefDimension,NomSysteme,typePresta,ligne,Quantite,formule,cte1,DateModif) values (null,'FINFH2','MOA',12,8,null,null,now());
</v>
      </c>
      <c r="BH10"/>
      <c r="BI10"/>
      <c r="BK10"/>
      <c r="BL10"/>
    </row>
    <row r="11" spans="1:112" x14ac:dyDescent="0.25">
      <c r="A11" s="12">
        <f>VLOOKUP($C11,[1]ATELIER!$A$2:$K$291,11,0)</f>
        <v>13</v>
      </c>
      <c r="B11" t="s">
        <v>298</v>
      </c>
      <c r="C11" t="s">
        <v>31</v>
      </c>
      <c r="D11" t="s">
        <v>8</v>
      </c>
      <c r="E11">
        <v>8</v>
      </c>
      <c r="Q11">
        <v>8</v>
      </c>
      <c r="W11" t="str">
        <f t="shared" si="2"/>
        <v xml:space="preserve">INSERT INTO SC_SystemeProduits(RefDimension,NomSysteme,typePresta,ligne,Quantite,formule,cte1,DateModif) values (null,'FINFV1','MOA',13,8,null,null,now());
</v>
      </c>
      <c r="Z11" t="str">
        <f t="shared" si="3"/>
        <v/>
      </c>
      <c r="AC11" t="str">
        <f t="shared" si="5"/>
        <v/>
      </c>
      <c r="AF11" t="str">
        <f t="shared" si="6"/>
        <v/>
      </c>
      <c r="AI11" t="str">
        <f t="shared" si="7"/>
        <v xml:space="preserve">INSERT INTO SC_SystemeProduits(RefDimension,NomSysteme,typePresta,ligne,Quantite,formule,cte1,DateModif) values (null,'FINFH1','MOA',13,8,null,null,now());
</v>
      </c>
      <c r="AL11" t="str">
        <f t="shared" si="1"/>
        <v/>
      </c>
      <c r="BH11"/>
      <c r="BI11"/>
      <c r="BK11"/>
      <c r="BL11"/>
    </row>
    <row r="12" spans="1:112" x14ac:dyDescent="0.25">
      <c r="A12" s="12">
        <f>VLOOKUP($C12,[1]ATELIER!$A$2:$K$291,11,0)</f>
        <v>19</v>
      </c>
      <c r="B12" t="s">
        <v>298</v>
      </c>
      <c r="C12" t="s">
        <v>38</v>
      </c>
      <c r="D12" t="s">
        <v>8</v>
      </c>
      <c r="W12" t="str">
        <f t="shared" si="2"/>
        <v/>
      </c>
      <c r="Z12" t="str">
        <f t="shared" si="3"/>
        <v/>
      </c>
      <c r="AC12" t="str">
        <f t="shared" si="5"/>
        <v/>
      </c>
      <c r="AF12" t="str">
        <f t="shared" si="6"/>
        <v/>
      </c>
      <c r="AI12" t="str">
        <f t="shared" si="7"/>
        <v/>
      </c>
      <c r="AL12" t="str">
        <f t="shared" si="1"/>
        <v/>
      </c>
      <c r="BH12"/>
      <c r="BI12"/>
      <c r="BK12"/>
      <c r="BL12"/>
    </row>
    <row r="13" spans="1:112" x14ac:dyDescent="0.25">
      <c r="A13" s="12">
        <f>VLOOKUP($C13,[1]ATELIER!$A$2:$K$291,11,0)</f>
        <v>20</v>
      </c>
      <c r="B13" t="s">
        <v>298</v>
      </c>
      <c r="C13" t="s">
        <v>41</v>
      </c>
      <c r="D13" t="s">
        <v>42</v>
      </c>
      <c r="W13" t="str">
        <f t="shared" si="2"/>
        <v/>
      </c>
      <c r="Z13" t="str">
        <f t="shared" si="3"/>
        <v/>
      </c>
      <c r="AC13" t="str">
        <f t="shared" si="5"/>
        <v/>
      </c>
      <c r="AF13" t="str">
        <f t="shared" si="6"/>
        <v/>
      </c>
      <c r="AI13" t="str">
        <f t="shared" si="7"/>
        <v/>
      </c>
      <c r="AL13" t="str">
        <f t="shared" si="1"/>
        <v/>
      </c>
      <c r="BH13"/>
      <c r="BI13"/>
      <c r="BK13"/>
      <c r="BL13"/>
    </row>
    <row r="14" spans="1:112" x14ac:dyDescent="0.25">
      <c r="D14" t="s">
        <v>286</v>
      </c>
      <c r="W14" t="str">
        <f t="shared" si="2"/>
        <v/>
      </c>
      <c r="Z14" t="str">
        <f t="shared" si="3"/>
        <v/>
      </c>
      <c r="AC14" t="str">
        <f t="shared" si="5"/>
        <v/>
      </c>
      <c r="AF14" t="str">
        <f t="shared" si="6"/>
        <v/>
      </c>
      <c r="AI14" t="str">
        <f t="shared" si="7"/>
        <v/>
      </c>
      <c r="AL14" t="str">
        <f t="shared" si="1"/>
        <v/>
      </c>
      <c r="BH14"/>
      <c r="BI14"/>
      <c r="BK14"/>
      <c r="BL14"/>
    </row>
    <row r="15" spans="1:112" x14ac:dyDescent="0.25">
      <c r="A15" s="12">
        <f>VLOOKUP($C15,[1]CHANTIER!$A$2:$K$291,11,0)</f>
        <v>38</v>
      </c>
      <c r="B15" t="s">
        <v>299</v>
      </c>
      <c r="C15" t="s">
        <v>139</v>
      </c>
      <c r="D15" t="s">
        <v>42</v>
      </c>
      <c r="F15" s="14" t="s">
        <v>963</v>
      </c>
      <c r="G15" s="14" t="s">
        <v>632</v>
      </c>
      <c r="R15" s="14" t="s">
        <v>963</v>
      </c>
      <c r="S15" s="14" t="s">
        <v>632</v>
      </c>
      <c r="W15" t="str">
        <f t="shared" si="2"/>
        <v xml:space="preserve">INSERT INTO SC_SystemeProduits(RefDimension,NomSysteme,typePresta,ligne,Quantite,formule,cte1,DateModif) values (null,'FINFV1','MOC',38,null,'1.1*(CTE1+1.36)','PERIMETRE',now());
</v>
      </c>
      <c r="Z15" t="str">
        <f t="shared" si="3"/>
        <v/>
      </c>
      <c r="AC15" t="str">
        <f t="shared" si="5"/>
        <v/>
      </c>
      <c r="AF15" t="str">
        <f t="shared" si="6"/>
        <v/>
      </c>
      <c r="AI15" t="str">
        <f t="shared" si="7"/>
        <v xml:space="preserve">INSERT INTO SC_SystemeProduits(RefDimension,NomSysteme,typePresta,ligne,Quantite,formule,cte1,DateModif) values (null,'FINFH1','MOC',38,null,'1.1*(CTE1+1.36)','PERIMETRE',now());
</v>
      </c>
      <c r="AL15" t="str">
        <f t="shared" si="1"/>
        <v/>
      </c>
      <c r="BH15"/>
      <c r="BI15"/>
      <c r="BK15"/>
      <c r="BL15"/>
    </row>
    <row r="16" spans="1:112" x14ac:dyDescent="0.25">
      <c r="A16" s="12">
        <f>VLOOKUP($C16,[1]CHANTIER!$A$2:$K$291,11,0)</f>
        <v>47</v>
      </c>
      <c r="B16" t="s">
        <v>299</v>
      </c>
      <c r="C16" t="s">
        <v>154</v>
      </c>
      <c r="D16" t="s">
        <v>42</v>
      </c>
      <c r="T16" s="44">
        <v>2</v>
      </c>
      <c r="W16" t="str">
        <f t="shared" si="2"/>
        <v/>
      </c>
      <c r="Z16" t="str">
        <f t="shared" si="3"/>
        <v/>
      </c>
      <c r="AC16" t="str">
        <f t="shared" si="5"/>
        <v/>
      </c>
      <c r="AF16" t="str">
        <f t="shared" si="6"/>
        <v/>
      </c>
      <c r="AI16" t="str">
        <f t="shared" si="7"/>
        <v/>
      </c>
      <c r="AL16" t="str">
        <f t="shared" si="1"/>
        <v xml:space="preserve">INSERT INTO SC_SystemeProduits(RefDimension,NomSysteme,typePresta,ligne,Quantite,formule,cte1,DateModif) values (null,'FINFH2','MOC',47,2,null,null,now());
</v>
      </c>
      <c r="BH16"/>
      <c r="BI16"/>
      <c r="BK16"/>
      <c r="BL16"/>
    </row>
    <row r="17" spans="1:64" x14ac:dyDescent="0.25">
      <c r="A17" s="12">
        <f>VLOOKUP($C17,[1]CHANTIER!$A$2:$K$291,11,0)</f>
        <v>52</v>
      </c>
      <c r="B17" t="s">
        <v>299</v>
      </c>
      <c r="C17" t="s">
        <v>164</v>
      </c>
      <c r="D17" t="s">
        <v>42</v>
      </c>
      <c r="I17" s="44" t="s">
        <v>644</v>
      </c>
      <c r="J17" s="44" t="s">
        <v>632</v>
      </c>
      <c r="K17" s="44">
        <v>2</v>
      </c>
      <c r="O17" s="44" t="s">
        <v>644</v>
      </c>
      <c r="P17" s="44" t="s">
        <v>632</v>
      </c>
      <c r="U17" s="44" t="s">
        <v>644</v>
      </c>
      <c r="V17" s="44" t="s">
        <v>632</v>
      </c>
      <c r="W17" t="str">
        <f t="shared" si="2"/>
        <v/>
      </c>
      <c r="Z17" t="str">
        <f t="shared" si="3"/>
        <v xml:space="preserve">INSERT INTO SC_SystemeProduits(RefDimension,NomSysteme,typePresta,ligne,Quantite,formule,cte1,DateModif) values (null,'FINFV2','MOC',52,null,'1.1*CTE1','PERIMETRE',now());
</v>
      </c>
      <c r="AC17" t="str">
        <f t="shared" si="5"/>
        <v xml:space="preserve">INSERT INTO SC_SystemeProduits(RefDimension,NomSysteme,typePresta,ligne,Quantite,formule,cte1,DateModif) values (null,'FINFVBAC1','MOC',52,2,null,null,now());
</v>
      </c>
      <c r="AF17" t="str">
        <f t="shared" si="6"/>
        <v xml:space="preserve">INSERT INTO SC_SystemeProduits(RefDimension,NomSysteme,typePresta,ligne,Quantite,formule,cte1,DateModif) values (null,'FINFVBAC2','MOC',52,null,'1.1*CTE1','PERIMETRE',now());
</v>
      </c>
      <c r="AI17" t="str">
        <f t="shared" si="7"/>
        <v/>
      </c>
      <c r="AL17" t="str">
        <f t="shared" si="1"/>
        <v xml:space="preserve">INSERT INTO SC_SystemeProduits(RefDimension,NomSysteme,typePresta,ligne,Quantite,formule,cte1,DateModif) values (null,'FINFH2','MOC',52,null,'1.1*CTE1','PERIMETRE',now());
</v>
      </c>
      <c r="BH17"/>
      <c r="BI17"/>
      <c r="BK17"/>
      <c r="BL17"/>
    </row>
    <row r="18" spans="1:64" x14ac:dyDescent="0.25">
      <c r="BH18"/>
      <c r="BI18"/>
      <c r="BK18"/>
      <c r="BL18"/>
    </row>
    <row r="19" spans="1:64" x14ac:dyDescent="0.25">
      <c r="BH19"/>
      <c r="BI19"/>
      <c r="BK19"/>
      <c r="BL19"/>
    </row>
    <row r="20" spans="1:64" x14ac:dyDescent="0.25">
      <c r="BH20"/>
      <c r="BI20"/>
      <c r="BK20"/>
      <c r="BL20"/>
    </row>
    <row r="21" spans="1:64" x14ac:dyDescent="0.25">
      <c r="BH21"/>
      <c r="BI21"/>
      <c r="BK21"/>
      <c r="BL21"/>
    </row>
    <row r="22" spans="1:64" x14ac:dyDescent="0.25">
      <c r="BH22"/>
      <c r="BI22"/>
      <c r="BK22"/>
      <c r="BL22"/>
    </row>
    <row r="23" spans="1:64" x14ac:dyDescent="0.25">
      <c r="BH23"/>
      <c r="BI23"/>
      <c r="BK23"/>
      <c r="BL23"/>
    </row>
    <row r="32" spans="1:64" x14ac:dyDescent="0.25">
      <c r="D32" t="s">
        <v>286</v>
      </c>
    </row>
    <row r="33" spans="4:4" x14ac:dyDescent="0.25">
      <c r="D33" t="s">
        <v>286</v>
      </c>
    </row>
    <row r="34" spans="4:4" x14ac:dyDescent="0.25">
      <c r="D34" t="s">
        <v>286</v>
      </c>
    </row>
    <row r="35" spans="4:4" x14ac:dyDescent="0.25">
      <c r="D35" t="s">
        <v>286</v>
      </c>
    </row>
    <row r="36" spans="4:4" x14ac:dyDescent="0.25">
      <c r="D36" t="s">
        <v>286</v>
      </c>
    </row>
    <row r="37" spans="4:4" x14ac:dyDescent="0.25">
      <c r="D37" t="s">
        <v>286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G4" sqref="BG4:DH52"/>
    </sheetView>
  </sheetViews>
  <sheetFormatPr baseColWidth="10" defaultRowHeight="15" x14ac:dyDescent="0.25"/>
  <cols>
    <col min="1" max="1" width="18.140625" customWidth="1"/>
    <col min="2" max="2" width="19.5703125" customWidth="1"/>
    <col min="3" max="3" width="32.28515625" customWidth="1"/>
    <col min="4" max="4" width="13.7109375" customWidth="1"/>
    <col min="5" max="5" width="12.7109375" customWidth="1"/>
  </cols>
  <sheetData>
    <row r="1" spans="1:6" x14ac:dyDescent="0.25">
      <c r="A1" s="13"/>
      <c r="F1" t="str">
        <f>CONCATENATE("INSERT INTO SC_SystemeCalcul(NomSysteme,Constante,designation,prixUnitaire,DateModif) values ('#SYSTEME#','#NOM#','#DESIGNATION#',#Q#,now());",CHAR(10))</f>
        <v xml:space="preserve">INSERT INTO SC_SystemeCalcul(NomSysteme,Constante,designation,prixUnitaire,DateModif) values ('#SYSTEME#','#NOM#','#DESIGNATION#',#Q#,now());
</v>
      </c>
    </row>
    <row r="3" spans="1:6" x14ac:dyDescent="0.25">
      <c r="A3" t="s">
        <v>624</v>
      </c>
      <c r="B3" t="s">
        <v>612</v>
      </c>
      <c r="C3" t="s">
        <v>623</v>
      </c>
      <c r="D3" t="s">
        <v>625</v>
      </c>
      <c r="E3" t="s">
        <v>615</v>
      </c>
    </row>
    <row r="4" spans="1:6" x14ac:dyDescent="0.25">
      <c r="A4" t="s">
        <v>613</v>
      </c>
      <c r="B4" t="s">
        <v>604</v>
      </c>
      <c r="C4" t="s">
        <v>614</v>
      </c>
      <c r="D4">
        <v>20</v>
      </c>
      <c r="E4" t="s">
        <v>42</v>
      </c>
      <c r="F4" t="str">
        <f>SUBSTITUTE(SUBSTITUTE(SUBSTITUTE(SUBSTITUTE($F$1,"#SYSTEME#",A4),"#NOM#",B4),"#DESIGNATION#",C4),"#Q#",SUBSTITUTE($D4,",","."))</f>
        <v xml:space="preserve">INSERT INTO SC_SystemeCalcul(NomSysteme,Constante,designation,prixUnitaire,DateModif) values ('BPFV1','PERIMETRE_FV','Géotextile sur 50cm + cailloux 10 cm',20,now());
</v>
      </c>
    </row>
    <row r="5" spans="1:6" x14ac:dyDescent="0.25">
      <c r="A5" t="s">
        <v>617</v>
      </c>
      <c r="B5" t="s">
        <v>607</v>
      </c>
      <c r="C5" t="s">
        <v>614</v>
      </c>
      <c r="D5">
        <v>20</v>
      </c>
      <c r="E5" t="s">
        <v>42</v>
      </c>
      <c r="F5" t="str">
        <f t="shared" ref="F5:F9" si="0">SUBSTITUTE(SUBSTITUTE(SUBSTITUTE(SUBSTITUTE($F$1,"#SYSTEME#",A5),"#NOM#",B5),"#DESIGNATION#",C5),"#Q#",SUBSTITUTE($D5,",","."))</f>
        <v xml:space="preserve">INSERT INTO SC_SystemeCalcul(NomSysteme,Constante,designation,prixUnitaire,DateModif) values ('BPFVBAC1','PERIMETRE_BAC','Géotextile sur 50cm + cailloux 10 cm',20,now());
</v>
      </c>
    </row>
    <row r="6" spans="1:6" x14ac:dyDescent="0.25">
      <c r="A6" t="s">
        <v>616</v>
      </c>
      <c r="B6" t="s">
        <v>605</v>
      </c>
      <c r="C6" t="s">
        <v>614</v>
      </c>
      <c r="D6">
        <v>20</v>
      </c>
      <c r="E6" t="s">
        <v>42</v>
      </c>
      <c r="F6" t="str">
        <f t="shared" si="0"/>
        <v xml:space="preserve">INSERT INTO SC_SystemeCalcul(NomSysteme,Constante,designation,prixUnitaire,DateModif) values ('BPFH1','PERIMETRE_FH','Géotextile sur 50cm + cailloux 10 cm',20,now());
</v>
      </c>
    </row>
    <row r="7" spans="1:6" x14ac:dyDescent="0.25">
      <c r="A7" t="s">
        <v>619</v>
      </c>
      <c r="B7" t="s">
        <v>604</v>
      </c>
      <c r="C7" t="s">
        <v>622</v>
      </c>
      <c r="D7">
        <v>15</v>
      </c>
      <c r="E7" t="s">
        <v>42</v>
      </c>
      <c r="F7" t="str">
        <f t="shared" si="0"/>
        <v xml:space="preserve">INSERT INTO SC_SystemeCalcul(NomSysteme,Constante,designation,prixUnitaire,DateModif) values ('BORDFV1','PERIMETRE_FV','Ecolat plastique',15,now());
</v>
      </c>
    </row>
    <row r="8" spans="1:6" x14ac:dyDescent="0.25">
      <c r="A8" t="s">
        <v>620</v>
      </c>
      <c r="B8" t="s">
        <v>607</v>
      </c>
      <c r="C8" t="s">
        <v>622</v>
      </c>
      <c r="D8">
        <v>15</v>
      </c>
      <c r="E8" t="s">
        <v>42</v>
      </c>
      <c r="F8" t="str">
        <f t="shared" si="0"/>
        <v xml:space="preserve">INSERT INTO SC_SystemeCalcul(NomSysteme,Constante,designation,prixUnitaire,DateModif) values ('BORDFVBAC1','PERIMETRE_BAC','Ecolat plastique',15,now());
</v>
      </c>
    </row>
    <row r="9" spans="1:6" x14ac:dyDescent="0.25">
      <c r="A9" t="s">
        <v>621</v>
      </c>
      <c r="B9" t="s">
        <v>605</v>
      </c>
      <c r="C9" t="s">
        <v>622</v>
      </c>
      <c r="D9">
        <v>15</v>
      </c>
      <c r="E9" t="s">
        <v>42</v>
      </c>
      <c r="F9" t="str">
        <f t="shared" si="0"/>
        <v xml:space="preserve">INSERT INTO SC_SystemeCalcul(NomSysteme,Constante,designation,prixUnitaire,DateModif) values ('BORDFH1','PERIMETRE_FH','Ecolat plastique',15,now());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>
    <tabColor rgb="FFFF0000"/>
  </sheetPr>
  <dimension ref="A1:P582"/>
  <sheetViews>
    <sheetView tabSelected="1" topLeftCell="A244" zoomScale="70" zoomScaleNormal="70" workbookViewId="0">
      <selection activeCell="D259" sqref="D259"/>
    </sheetView>
  </sheetViews>
  <sheetFormatPr baseColWidth="10" defaultColWidth="11.42578125" defaultRowHeight="15" x14ac:dyDescent="0.25"/>
  <cols>
    <col min="1" max="1" width="11.42578125" style="95"/>
    <col min="2" max="2" width="52.42578125" style="96" customWidth="1"/>
    <col min="3" max="3" width="35.85546875" style="96" customWidth="1"/>
    <col min="4" max="4" width="25.140625" style="96" bestFit="1" customWidth="1"/>
    <col min="5" max="5" width="30.85546875" style="96" customWidth="1"/>
    <col min="6" max="6" width="15.28515625" style="95" customWidth="1"/>
    <col min="7" max="7" width="11.42578125" style="96"/>
    <col min="8" max="8" width="29.85546875" style="96" customWidth="1"/>
    <col min="9" max="9" width="16.85546875" style="96" customWidth="1"/>
    <col min="10" max="10" width="11.42578125" style="96"/>
    <col min="11" max="11" width="11.42578125" style="95"/>
    <col min="12" max="12" width="11.42578125" style="96"/>
    <col min="13" max="13" width="27.140625" style="96" customWidth="1"/>
    <col min="14" max="16384" width="11.42578125" style="96"/>
  </cols>
  <sheetData>
    <row r="1" spans="1:16" x14ac:dyDescent="0.25">
      <c r="B1" s="96" t="s">
        <v>0</v>
      </c>
      <c r="C1" s="96" t="s">
        <v>747</v>
      </c>
      <c r="D1" s="96" t="s">
        <v>1</v>
      </c>
      <c r="E1" s="96" t="s">
        <v>349</v>
      </c>
      <c r="F1" s="95" t="s">
        <v>350</v>
      </c>
      <c r="G1" s="96" t="s">
        <v>351</v>
      </c>
      <c r="H1" s="96" t="s">
        <v>352</v>
      </c>
      <c r="I1" s="96" t="s">
        <v>353</v>
      </c>
      <c r="J1" s="96" t="s">
        <v>843</v>
      </c>
      <c r="L1" s="96" t="s">
        <v>1735</v>
      </c>
      <c r="M1" s="96" t="s">
        <v>1734</v>
      </c>
    </row>
    <row r="2" spans="1:16" x14ac:dyDescent="0.25">
      <c r="A2" s="95">
        <v>2</v>
      </c>
      <c r="B2" s="116" t="s">
        <v>1527</v>
      </c>
      <c r="C2" s="116" t="s">
        <v>1517</v>
      </c>
      <c r="D2" s="116" t="s">
        <v>1416</v>
      </c>
      <c r="E2" s="116" t="s">
        <v>296</v>
      </c>
      <c r="F2" s="95">
        <v>4.74</v>
      </c>
      <c r="G2" s="96" t="s">
        <v>8</v>
      </c>
      <c r="H2" s="96" t="s">
        <v>355</v>
      </c>
      <c r="I2" s="96">
        <v>4.74</v>
      </c>
      <c r="J2" s="96" t="str">
        <f>SUBSTITUTE(SUBSTITUTE(SUBSTITUTE(SUBSTITUTE(SUBSTITUTE(SUBSTITUTE(SUBSTITUTE(SUBSTITUTE(SUBSTITUTE($J$1,"#LIBELLE#",B2),"#CATEGORIE#",D2),"#FOURNISSEUR#",E2),"#UNITE#",G2),"#PRIX#",SUBSTITUTE(F2,",",".")),"#DETAIL#",SUBSTITUTE(H2,"'","\'")),"#LIGNE#",A2),"#TRANSPORT#",SUBSTITUTE(I2,",",".")),"#REFERENCE#",C2)</f>
        <v>Insert into SC_Matieres (ligne,typePresta,designation,categorie,fournisseur,unite,prix,detail,prixHorsTransport,Reference) values (2,'MATIERE','COUDE PVC EVAC 22°30 MF D100','PVC Evacuation - Ventilation','SASKIT','pc',4.74,'-',4.74,'ENFC22MF100');</v>
      </c>
      <c r="K2" s="95">
        <f>A2</f>
        <v>2</v>
      </c>
      <c r="L2" s="96" t="str">
        <f>IF(E2="SASKIT",SUBSTITUTE(SUBSTITUTE(SUBSTITUTE(SUBSTITUTE(SUBSTITUTE(SUBSTITUTE(SUBSTITUTE(SUBSTITUTE(SUBSTITUTE($L$1,"#LIBELLE#",B2),"#CATEGORIE#",D2),"#FOURNISSEUR#",E2),"#UNITE#",G2),"#PRIX#",SUBSTITUTE(F2,",",".")),"#DETAIL#",SUBSTITUTE(H2,"'","\'")),"#LIGNE#",A2),"#TRANSPORT#",SUBSTITUTE(I2,",",".")),"#REFERENCE#",C2),"")</f>
        <v>Update SC_Matieres set designation = 'COUDE PVC EVAC 22°30 MF D100', Reference = 'ENFC22MF100', fournisseur = 'SASKIT' where ligne = 2 ; Update SC_Matieres set Reference = 'ENFC22MF100' where ligne = 2 and ifnull(Reference,'') = '' ;</v>
      </c>
      <c r="M2" s="96" t="str">
        <f>IF(E2&lt;&gt;"SASKIT",SUBSTITUTE(SUBSTITUTE(SUBSTITUTE(SUBSTITUTE(SUBSTITUTE(SUBSTITUTE(SUBSTITUTE(SUBSTITUTE(SUBSTITUTE($M$1,"#LIBELLE#",B2),"#CATEGORIE#",D2),"#FOURNISSEUR#",E2),"#UNITE#",G2),"#PRIX#",SUBSTITUTE(F2,",",".")),"#DETAIL#",SUBSTITUTE(H2,"'","\'")),"#LIGNE#",A2),"#TRANSPORT#",SUBSTITUTE(I2,",",".")),"#REFERENCE#",C2),"")</f>
        <v/>
      </c>
    </row>
    <row r="3" spans="1:16" x14ac:dyDescent="0.25">
      <c r="A3" s="95">
        <v>3</v>
      </c>
      <c r="B3" s="116" t="s">
        <v>1528</v>
      </c>
      <c r="C3" s="116" t="s">
        <v>1518</v>
      </c>
      <c r="D3" s="116" t="s">
        <v>1416</v>
      </c>
      <c r="E3" s="116" t="s">
        <v>296</v>
      </c>
      <c r="F3" s="95">
        <v>6.11</v>
      </c>
      <c r="G3" s="96" t="s">
        <v>8</v>
      </c>
      <c r="H3" s="96" t="s">
        <v>355</v>
      </c>
      <c r="I3" s="96">
        <v>6.11</v>
      </c>
      <c r="J3" s="96" t="str">
        <f t="shared" ref="J3:J66" si="0">SUBSTITUTE(SUBSTITUTE(SUBSTITUTE(SUBSTITUTE(SUBSTITUTE(SUBSTITUTE(SUBSTITUTE(SUBSTITUTE(SUBSTITUTE($J$1,"#LIBELLE#",B3),"#CATEGORIE#",D3),"#FOURNISSEUR#",E3),"#UNITE#",G3),"#PRIX#",SUBSTITUTE(F3,",",".")),"#DETAIL#",SUBSTITUTE(H3,"'","\'")),"#LIGNE#",A3),"#TRANSPORT#",SUBSTITUTE(I3,",",".")),"#REFERENCE#",C3)</f>
        <v>Insert into SC_Matieres (ligne,typePresta,designation,categorie,fournisseur,unite,prix,detail,prixHorsTransport,Reference) values (3,'MATIERE','COUDE PVC EVAC 22°30 FF D100','PVC Evacuation - Ventilation','SASKIT','pc',6.11,'-',6.11,'ENFC22100');</v>
      </c>
      <c r="K3" s="95">
        <f>A3</f>
        <v>3</v>
      </c>
      <c r="L3" s="96" t="str">
        <f t="shared" ref="L3:L66" si="1">IF(E3="SASKIT",SUBSTITUTE(SUBSTITUTE(SUBSTITUTE(SUBSTITUTE(SUBSTITUTE(SUBSTITUTE(SUBSTITUTE(SUBSTITUTE(SUBSTITUTE($L$1,"#LIBELLE#",B3),"#CATEGORIE#",D3),"#FOURNISSEUR#",E3),"#UNITE#",G3),"#PRIX#",SUBSTITUTE(F3,",",".")),"#DETAIL#",SUBSTITUTE(H3,"'","\'")),"#LIGNE#",A3),"#TRANSPORT#",SUBSTITUTE(I3,",",".")),"#REFERENCE#",C3),"")</f>
        <v>Update SC_Matieres set designation = 'COUDE PVC EVAC 22°30 FF D100', Reference = 'ENFC22100', fournisseur = 'SASKIT' where ligne = 3 ; Update SC_Matieres set Reference = 'ENFC22100' where ligne = 3 and ifnull(Reference,'') = '' ;</v>
      </c>
      <c r="M3" s="96" t="str">
        <f t="shared" ref="M3:M66" si="2">IF(E3&lt;&gt;"SASKIT",SUBSTITUTE(SUBSTITUTE(SUBSTITUTE(SUBSTITUTE(SUBSTITUTE(SUBSTITUTE(SUBSTITUTE(SUBSTITUTE(SUBSTITUTE($M$1,"#LIBELLE#",B3),"#CATEGORIE#",D3),"#FOURNISSEUR#",E3),"#UNITE#",G3),"#PRIX#",SUBSTITUTE(F3,",",".")),"#DETAIL#",SUBSTITUTE(H3,"'","\'")),"#LIGNE#",A3),"#TRANSPORT#",SUBSTITUTE(I3,",",".")),"#REFERENCE#",C3),"")</f>
        <v/>
      </c>
    </row>
    <row r="4" spans="1:16" x14ac:dyDescent="0.25">
      <c r="A4" s="95">
        <v>4</v>
      </c>
      <c r="B4" s="116" t="s">
        <v>1529</v>
      </c>
      <c r="C4" s="116" t="s">
        <v>1519</v>
      </c>
      <c r="D4" s="116" t="s">
        <v>1416</v>
      </c>
      <c r="E4" s="116" t="s">
        <v>296</v>
      </c>
      <c r="F4" s="95">
        <v>5.18</v>
      </c>
      <c r="G4" s="96" t="s">
        <v>8</v>
      </c>
      <c r="H4" s="96" t="s">
        <v>355</v>
      </c>
      <c r="I4" s="96">
        <v>5.18</v>
      </c>
      <c r="J4" s="96" t="str">
        <f t="shared" si="0"/>
        <v>Insert into SC_Matieres (ligne,typePresta,designation,categorie,fournisseur,unite,prix,detail,prixHorsTransport,Reference) values (4,'MATIERE','COUDE PVC EVAC 30°MF D100','PVC Evacuation - Ventilation','SASKIT','pc',5.18,'-',5.18,'ENFC30MF100');</v>
      </c>
      <c r="K4" s="95">
        <f t="shared" ref="K4:K67" si="3">A4</f>
        <v>4</v>
      </c>
      <c r="L4" s="96" t="str">
        <f t="shared" si="1"/>
        <v>Update SC_Matieres set designation = 'COUDE PVC EVAC 30°MF D100', Reference = 'ENFC30MF100', fournisseur = 'SASKIT' where ligne = 4 ; Update SC_Matieres set Reference = 'ENFC30MF100' where ligne = 4 and ifnull(Reference,'') = '' ;</v>
      </c>
      <c r="M4" s="96" t="str">
        <f t="shared" si="2"/>
        <v/>
      </c>
    </row>
    <row r="5" spans="1:16" x14ac:dyDescent="0.25">
      <c r="A5" s="95">
        <v>5</v>
      </c>
      <c r="B5" s="116" t="s">
        <v>1530</v>
      </c>
      <c r="C5" s="116" t="s">
        <v>1520</v>
      </c>
      <c r="D5" s="116" t="s">
        <v>1416</v>
      </c>
      <c r="E5" s="116" t="s">
        <v>296</v>
      </c>
      <c r="F5" s="95">
        <v>7.02</v>
      </c>
      <c r="G5" s="96" t="s">
        <v>8</v>
      </c>
      <c r="H5" s="96" t="s">
        <v>355</v>
      </c>
      <c r="I5" s="96">
        <v>7.02</v>
      </c>
      <c r="J5" s="96" t="str">
        <f t="shared" si="0"/>
        <v>Insert into SC_Matieres (ligne,typePresta,designation,categorie,fournisseur,unite,prix,detail,prixHorsTransport,Reference) values (5,'MATIERE','COUDE PVC EVAC 30° FF D100','PVC Evacuation - Ventilation','SASKIT','pc',7.02,'-',7.02,'ENFC30100');</v>
      </c>
      <c r="K5" s="95">
        <f t="shared" si="3"/>
        <v>5</v>
      </c>
      <c r="L5" s="96" t="str">
        <f t="shared" si="1"/>
        <v>Update SC_Matieres set designation = 'COUDE PVC EVAC 30° FF D100', Reference = 'ENFC30100', fournisseur = 'SASKIT' where ligne = 5 ; Update SC_Matieres set Reference = 'ENFC30100' where ligne = 5 and ifnull(Reference,'') = '' ;</v>
      </c>
      <c r="M5" s="96" t="str">
        <f t="shared" si="2"/>
        <v/>
      </c>
    </row>
    <row r="6" spans="1:16" x14ac:dyDescent="0.25">
      <c r="A6" s="95">
        <v>6</v>
      </c>
      <c r="B6" s="116" t="s">
        <v>1531</v>
      </c>
      <c r="C6" s="116" t="s">
        <v>1521</v>
      </c>
      <c r="D6" s="116" t="s">
        <v>1416</v>
      </c>
      <c r="E6" s="116" t="s">
        <v>296</v>
      </c>
      <c r="F6" s="95">
        <v>2.93</v>
      </c>
      <c r="G6" s="96" t="s">
        <v>8</v>
      </c>
      <c r="H6" s="96" t="s">
        <v>355</v>
      </c>
      <c r="I6" s="96">
        <v>2.93</v>
      </c>
      <c r="J6" s="96" t="str">
        <f t="shared" si="0"/>
        <v>Insert into SC_Matieres (ligne,typePresta,designation,categorie,fournisseur,unite,prix,detail,prixHorsTransport,Reference) values (6,'MATIERE','COUDE PVC EVAC 45° MF D100','PVC Evacuation - Ventilation','SASKIT','pc',2.93,'-',2.93,'ENFC45MF100');</v>
      </c>
      <c r="K6" s="95">
        <f t="shared" si="3"/>
        <v>6</v>
      </c>
      <c r="L6" s="96" t="str">
        <f t="shared" si="1"/>
        <v>Update SC_Matieres set designation = 'COUDE PVC EVAC 45° MF D100', Reference = 'ENFC45MF100', fournisseur = 'SASKIT' where ligne = 6 ; Update SC_Matieres set Reference = 'ENFC45MF100' where ligne = 6 and ifnull(Reference,'') = '' ;</v>
      </c>
      <c r="M6" s="96" t="str">
        <f t="shared" si="2"/>
        <v/>
      </c>
      <c r="O6" s="95"/>
      <c r="P6" s="116"/>
    </row>
    <row r="7" spans="1:16" x14ac:dyDescent="0.25">
      <c r="A7" s="95">
        <v>7</v>
      </c>
      <c r="B7" s="116" t="s">
        <v>1532</v>
      </c>
      <c r="C7" s="116" t="s">
        <v>1522</v>
      </c>
      <c r="D7" s="116" t="s">
        <v>1416</v>
      </c>
      <c r="E7" s="116" t="s">
        <v>296</v>
      </c>
      <c r="F7" s="95">
        <v>3.56</v>
      </c>
      <c r="G7" s="96" t="s">
        <v>8</v>
      </c>
      <c r="H7" s="96" t="s">
        <v>355</v>
      </c>
      <c r="I7" s="96">
        <v>3.56</v>
      </c>
      <c r="J7" s="96" t="str">
        <f t="shared" si="0"/>
        <v>Insert into SC_Matieres (ligne,typePresta,designation,categorie,fournisseur,unite,prix,detail,prixHorsTransport,Reference) values (7,'MATIERE','COUDE PVC EVAC 45° FF D100','PVC Evacuation - Ventilation','SASKIT','pc',3.56,'-',3.56,'ENFC45100');</v>
      </c>
      <c r="K7" s="95">
        <f t="shared" si="3"/>
        <v>7</v>
      </c>
      <c r="L7" s="96" t="str">
        <f t="shared" si="1"/>
        <v>Update SC_Matieres set designation = 'COUDE PVC EVAC 45° FF D100', Reference = 'ENFC45100', fournisseur = 'SASKIT' where ligne = 7 ; Update SC_Matieres set Reference = 'ENFC45100' where ligne = 7 and ifnull(Reference,'') = '' ;</v>
      </c>
      <c r="M7" s="96" t="str">
        <f t="shared" si="2"/>
        <v/>
      </c>
      <c r="O7" s="95"/>
      <c r="P7" s="116"/>
    </row>
    <row r="8" spans="1:16" x14ac:dyDescent="0.25">
      <c r="A8" s="95">
        <v>8</v>
      </c>
      <c r="B8" s="116" t="s">
        <v>1533</v>
      </c>
      <c r="C8" s="116"/>
      <c r="D8" s="116" t="s">
        <v>278</v>
      </c>
      <c r="E8" s="116" t="s">
        <v>354</v>
      </c>
      <c r="F8" s="95">
        <v>3.12</v>
      </c>
      <c r="G8" s="96" t="s">
        <v>8</v>
      </c>
      <c r="H8" s="96" t="s">
        <v>355</v>
      </c>
      <c r="I8" s="96">
        <v>3.12</v>
      </c>
      <c r="J8" s="96" t="str">
        <f t="shared" si="0"/>
        <v>Insert into SC_Matieres (ligne,typePresta,designation,categorie,fournisseur,unite,prix,detail,prixHorsTransport,Reference) values (8,'MATIERE','COUDE 67°','EVACUATION_DIA_100','PUM','pc',3.12,'-',3.12,'');</v>
      </c>
      <c r="K8" s="95">
        <f t="shared" si="3"/>
        <v>8</v>
      </c>
      <c r="L8" s="96" t="str">
        <f t="shared" si="1"/>
        <v/>
      </c>
      <c r="M8" s="96" t="str">
        <f t="shared" si="2"/>
        <v>Update SC_Matieres set designation = 'COUDE 67°' where ligne = 8 ;</v>
      </c>
      <c r="O8" s="95"/>
      <c r="P8" s="116"/>
    </row>
    <row r="9" spans="1:16" x14ac:dyDescent="0.25">
      <c r="A9" s="95">
        <v>9</v>
      </c>
      <c r="B9" s="116" t="s">
        <v>1534</v>
      </c>
      <c r="C9" s="116" t="s">
        <v>1523</v>
      </c>
      <c r="D9" s="116" t="s">
        <v>1416</v>
      </c>
      <c r="E9" s="116" t="s">
        <v>296</v>
      </c>
      <c r="F9" s="95">
        <v>3.34</v>
      </c>
      <c r="G9" s="96" t="s">
        <v>8</v>
      </c>
      <c r="H9" s="96" t="s">
        <v>355</v>
      </c>
      <c r="I9" s="96">
        <v>3.34</v>
      </c>
      <c r="J9" s="96" t="str">
        <f t="shared" si="0"/>
        <v>Insert into SC_Matieres (ligne,typePresta,designation,categorie,fournisseur,unite,prix,detail,prixHorsTransport,Reference) values (9,'MATIERE','COUDE PVC EVAC 87°30 MF D100','PVC Evacuation - Ventilation','SASKIT','pc',3.34,'-',3.34,'ENFC87MF100');</v>
      </c>
      <c r="K9" s="95">
        <f t="shared" si="3"/>
        <v>9</v>
      </c>
      <c r="L9" s="96" t="str">
        <f t="shared" si="1"/>
        <v>Update SC_Matieres set designation = 'COUDE PVC EVAC 87°30 MF D100', Reference = 'ENFC87MF100', fournisseur = 'SASKIT' where ligne = 9 ; Update SC_Matieres set Reference = 'ENFC87MF100' where ligne = 9 and ifnull(Reference,'') = '' ;</v>
      </c>
      <c r="M9" s="96" t="str">
        <f t="shared" si="2"/>
        <v/>
      </c>
      <c r="O9" s="95"/>
      <c r="P9" s="116"/>
    </row>
    <row r="10" spans="1:16" x14ac:dyDescent="0.25">
      <c r="A10" s="95">
        <v>10</v>
      </c>
      <c r="B10" s="116" t="s">
        <v>1535</v>
      </c>
      <c r="C10" s="116" t="s">
        <v>1524</v>
      </c>
      <c r="D10" s="116" t="s">
        <v>1416</v>
      </c>
      <c r="E10" s="116" t="s">
        <v>296</v>
      </c>
      <c r="F10" s="95">
        <v>3.82</v>
      </c>
      <c r="G10" s="96" t="s">
        <v>8</v>
      </c>
      <c r="H10" s="96" t="s">
        <v>355</v>
      </c>
      <c r="I10" s="96">
        <v>3.82</v>
      </c>
      <c r="J10" s="96" t="str">
        <f t="shared" si="0"/>
        <v>Insert into SC_Matieres (ligne,typePresta,designation,categorie,fournisseur,unite,prix,detail,prixHorsTransport,Reference) values (10,'MATIERE','COUDE PVC EVAC 87°30 FF D100','PVC Evacuation - Ventilation','SASKIT','pc',3.82,'-',3.82,'ENFC87100');</v>
      </c>
      <c r="K10" s="95">
        <f t="shared" si="3"/>
        <v>10</v>
      </c>
      <c r="L10" s="96" t="str">
        <f t="shared" si="1"/>
        <v>Update SC_Matieres set designation = 'COUDE PVC EVAC 87°30 FF D100', Reference = 'ENFC87100', fournisseur = 'SASKIT' where ligne = 10 ; Update SC_Matieres set Reference = 'ENFC87100' where ligne = 10 and ifnull(Reference,'') = '' ;</v>
      </c>
      <c r="M10" s="96" t="str">
        <f t="shared" si="2"/>
        <v/>
      </c>
      <c r="O10" s="95"/>
      <c r="P10" s="116"/>
    </row>
    <row r="11" spans="1:16" x14ac:dyDescent="0.25">
      <c r="A11" s="95">
        <v>11</v>
      </c>
      <c r="B11" s="116" t="s">
        <v>357</v>
      </c>
      <c r="C11" s="116"/>
      <c r="D11" s="116" t="s">
        <v>278</v>
      </c>
      <c r="E11" s="116" t="s">
        <v>354</v>
      </c>
      <c r="F11" s="95">
        <v>4.21</v>
      </c>
      <c r="G11" s="96" t="s">
        <v>8</v>
      </c>
      <c r="H11" s="96" t="s">
        <v>355</v>
      </c>
      <c r="I11" s="96">
        <v>4.21</v>
      </c>
      <c r="J11" s="96" t="str">
        <f t="shared" si="0"/>
        <v>Insert into SC_Matieres (ligne,typePresta,designation,categorie,fournisseur,unite,prix,detail,prixHorsTransport,Reference) values (11,'MATIERE','T45° MF','EVACUATION_DIA_100','PUM','pc',4.21,'-',4.21,'');</v>
      </c>
      <c r="K11" s="95">
        <f t="shared" si="3"/>
        <v>11</v>
      </c>
      <c r="L11" s="96" t="str">
        <f t="shared" si="1"/>
        <v/>
      </c>
      <c r="M11" s="96" t="str">
        <f t="shared" si="2"/>
        <v>Update SC_Matieres set designation = 'T45° MF' where ligne = 11 ;</v>
      </c>
      <c r="O11" s="95"/>
      <c r="P11" s="116"/>
    </row>
    <row r="12" spans="1:16" x14ac:dyDescent="0.25">
      <c r="A12" s="95">
        <v>12</v>
      </c>
      <c r="B12" s="116" t="s">
        <v>358</v>
      </c>
      <c r="C12" s="116"/>
      <c r="D12" s="116" t="s">
        <v>278</v>
      </c>
      <c r="E12" s="116" t="s">
        <v>354</v>
      </c>
      <c r="F12" s="95">
        <v>5.43</v>
      </c>
      <c r="G12" s="96" t="s">
        <v>8</v>
      </c>
      <c r="H12" s="96" t="s">
        <v>355</v>
      </c>
      <c r="I12" s="96">
        <v>5.43</v>
      </c>
      <c r="J12" s="96" t="str">
        <f t="shared" si="0"/>
        <v>Insert into SC_Matieres (ligne,typePresta,designation,categorie,fournisseur,unite,prix,detail,prixHorsTransport,Reference) values (12,'MATIERE','T67° MF','EVACUATION_DIA_100','PUM','pc',5.43,'-',5.43,'');</v>
      </c>
      <c r="K12" s="95">
        <f t="shared" si="3"/>
        <v>12</v>
      </c>
      <c r="L12" s="96" t="str">
        <f t="shared" si="1"/>
        <v/>
      </c>
      <c r="M12" s="96" t="str">
        <f t="shared" si="2"/>
        <v>Update SC_Matieres set designation = 'T67° MF' where ligne = 12 ;</v>
      </c>
      <c r="O12" s="95"/>
      <c r="P12" s="116"/>
    </row>
    <row r="13" spans="1:16" x14ac:dyDescent="0.25">
      <c r="A13" s="95">
        <v>13</v>
      </c>
      <c r="B13" s="116" t="s">
        <v>359</v>
      </c>
      <c r="C13" s="116"/>
      <c r="D13" s="116" t="s">
        <v>278</v>
      </c>
      <c r="E13" s="116" t="s">
        <v>354</v>
      </c>
      <c r="F13" s="95">
        <v>4.21</v>
      </c>
      <c r="G13" s="96" t="s">
        <v>8</v>
      </c>
      <c r="H13" s="96" t="s">
        <v>355</v>
      </c>
      <c r="I13" s="96">
        <v>4.21</v>
      </c>
      <c r="J13" s="96" t="str">
        <f t="shared" si="0"/>
        <v>Insert into SC_Matieres (ligne,typePresta,designation,categorie,fournisseur,unite,prix,detail,prixHorsTransport,Reference) values (13,'MATIERE','T90° MF','EVACUATION_DIA_100','PUM','pc',4.21,'-',4.21,'');</v>
      </c>
      <c r="K13" s="95">
        <f t="shared" si="3"/>
        <v>13</v>
      </c>
      <c r="L13" s="96" t="str">
        <f t="shared" si="1"/>
        <v/>
      </c>
      <c r="M13" s="96" t="str">
        <f t="shared" si="2"/>
        <v>Update SC_Matieres set designation = 'T90° MF' where ligne = 13 ;</v>
      </c>
      <c r="O13" s="95"/>
      <c r="P13" s="116"/>
    </row>
    <row r="14" spans="1:16" x14ac:dyDescent="0.25">
      <c r="A14" s="95">
        <v>14</v>
      </c>
      <c r="B14" s="116" t="s">
        <v>308</v>
      </c>
      <c r="C14" s="116"/>
      <c r="D14" s="116" t="s">
        <v>278</v>
      </c>
      <c r="E14" s="116" t="s">
        <v>354</v>
      </c>
      <c r="F14" s="95">
        <v>4.12</v>
      </c>
      <c r="G14" s="96" t="s">
        <v>8</v>
      </c>
      <c r="H14" s="96" t="s">
        <v>355</v>
      </c>
      <c r="I14" s="96">
        <v>4.12</v>
      </c>
      <c r="J14" s="96" t="str">
        <f t="shared" si="0"/>
        <v>Insert into SC_Matieres (ligne,typePresta,designation,categorie,fournisseur,unite,prix,detail,prixHorsTransport,Reference) values (14,'MATIERE','T90° FF','EVACUATION_DIA_100','PUM','pc',4.12,'-',4.12,'');</v>
      </c>
      <c r="K14" s="95">
        <f t="shared" si="3"/>
        <v>14</v>
      </c>
      <c r="L14" s="96" t="str">
        <f t="shared" si="1"/>
        <v/>
      </c>
      <c r="M14" s="96" t="str">
        <f t="shared" si="2"/>
        <v>Update SC_Matieres set designation = 'T90° FF' where ligne = 14 ;</v>
      </c>
      <c r="O14" s="95"/>
      <c r="P14" s="116"/>
    </row>
    <row r="15" spans="1:16" x14ac:dyDescent="0.25">
      <c r="A15" s="95">
        <v>15</v>
      </c>
      <c r="B15" s="116" t="s">
        <v>1536</v>
      </c>
      <c r="C15" s="116"/>
      <c r="D15" s="116" t="s">
        <v>278</v>
      </c>
      <c r="E15" s="116" t="s">
        <v>354</v>
      </c>
      <c r="F15" s="95">
        <v>1.49</v>
      </c>
      <c r="G15" s="96" t="s">
        <v>8</v>
      </c>
      <c r="H15" s="96" t="s">
        <v>355</v>
      </c>
      <c r="I15" s="96">
        <v>1.49</v>
      </c>
      <c r="J15" s="96" t="str">
        <f t="shared" si="0"/>
        <v>Insert into SC_Matieres (ligne,typePresta,designation,categorie,fournisseur,unite,prix,detail,prixHorsTransport,Reference) values (15,'MATIERE','MANCHONS À BUTÉE','EVACUATION_DIA_100','PUM','pc',1.49,'-',1.49,'');</v>
      </c>
      <c r="K15" s="95">
        <f t="shared" si="3"/>
        <v>15</v>
      </c>
      <c r="L15" s="96" t="str">
        <f t="shared" si="1"/>
        <v/>
      </c>
      <c r="M15" s="96" t="str">
        <f t="shared" si="2"/>
        <v>Update SC_Matieres set designation = 'MANCHONS À BUTÉE' where ligne = 15 ;</v>
      </c>
      <c r="O15" s="95"/>
      <c r="P15" s="116"/>
    </row>
    <row r="16" spans="1:16" x14ac:dyDescent="0.25">
      <c r="A16" s="95">
        <v>16</v>
      </c>
      <c r="B16" s="116" t="s">
        <v>1537</v>
      </c>
      <c r="C16" s="116"/>
      <c r="D16" s="116" t="s">
        <v>278</v>
      </c>
      <c r="E16" s="116" t="s">
        <v>354</v>
      </c>
      <c r="F16" s="95">
        <v>2.17</v>
      </c>
      <c r="G16" s="96" t="s">
        <v>8</v>
      </c>
      <c r="H16" s="96" t="s">
        <v>355</v>
      </c>
      <c r="I16" s="96">
        <v>2.17</v>
      </c>
      <c r="J16" s="96" t="str">
        <f t="shared" si="0"/>
        <v>Insert into SC_Matieres (ligne,typePresta,designation,categorie,fournisseur,unite,prix,detail,prixHorsTransport,Reference) values (16,'MATIERE','COULISSE DIA 100','EVACUATION_DIA_100','PUM','pc',2.17,'-',2.17,'');</v>
      </c>
      <c r="K16" s="95">
        <f t="shared" si="3"/>
        <v>16</v>
      </c>
      <c r="L16" s="96" t="str">
        <f t="shared" si="1"/>
        <v/>
      </c>
      <c r="M16" s="96" t="str">
        <f t="shared" si="2"/>
        <v>Update SC_Matieres set designation = 'COULISSE DIA 100' where ligne = 16 ;</v>
      </c>
      <c r="O16" s="95"/>
      <c r="P16" s="116"/>
    </row>
    <row r="17" spans="1:16" x14ac:dyDescent="0.25">
      <c r="A17" s="95">
        <v>17</v>
      </c>
      <c r="B17" s="116" t="s">
        <v>1909</v>
      </c>
      <c r="C17" s="116"/>
      <c r="D17" s="116" t="s">
        <v>278</v>
      </c>
      <c r="E17" s="116" t="s">
        <v>354</v>
      </c>
      <c r="F17" s="95">
        <v>3.12</v>
      </c>
      <c r="G17" s="96" t="s">
        <v>8</v>
      </c>
      <c r="H17" s="96" t="s">
        <v>355</v>
      </c>
      <c r="I17" s="96">
        <v>3.12</v>
      </c>
      <c r="J17" s="96" t="str">
        <f t="shared" si="0"/>
        <v>Insert into SC_Matieres (ligne,typePresta,designation,categorie,fournisseur,unite,prix,detail,prixHorsTransport,Reference) values (17,'MATIERE','TAMPON DE VISITE PVC DIAMETRE 100','EVACUATION_DIA_100','PUM','pc',3.12,'-',3.12,'');</v>
      </c>
      <c r="K17" s="95">
        <f t="shared" si="3"/>
        <v>17</v>
      </c>
      <c r="L17" s="96" t="str">
        <f t="shared" si="1"/>
        <v/>
      </c>
      <c r="M17" s="96" t="str">
        <f t="shared" si="2"/>
        <v>Update SC_Matieres set designation = 'TAMPON DE VISITE PVC DIAMETRE 100' where ligne = 17 ;</v>
      </c>
      <c r="O17" s="95"/>
      <c r="P17" s="116"/>
    </row>
    <row r="18" spans="1:16" x14ac:dyDescent="0.25">
      <c r="A18" s="95">
        <v>18</v>
      </c>
      <c r="B18" s="116" t="s">
        <v>1463</v>
      </c>
      <c r="C18" s="116" t="s">
        <v>1464</v>
      </c>
      <c r="D18" s="116" t="s">
        <v>1525</v>
      </c>
      <c r="E18" s="116" t="s">
        <v>296</v>
      </c>
      <c r="F18" s="95">
        <v>1.7</v>
      </c>
      <c r="G18" s="96" t="s">
        <v>8</v>
      </c>
      <c r="H18" s="96" t="s">
        <v>355</v>
      </c>
      <c r="I18" s="96">
        <v>1.7</v>
      </c>
      <c r="J18" s="96" t="str">
        <f t="shared" si="0"/>
        <v>Insert into SC_Matieres (ligne,typePresta,designation,categorie,fournisseur,unite,prix,detail,prixHorsTransport,Reference) values (18,'MATIERE','63 COUDE 90° PVC','PVC PRESSION','SASKIT','pc',1.7,'-',1.7,'C9063');</v>
      </c>
      <c r="K18" s="95">
        <f t="shared" si="3"/>
        <v>18</v>
      </c>
      <c r="L18" s="96" t="str">
        <f t="shared" si="1"/>
        <v>Update SC_Matieres set designation = '63 COUDE 90° PVC', Reference = 'C9063', fournisseur = 'SASKIT' where ligne = 18 ; Update SC_Matieres set Reference = 'C9063' where ligne = 18 and ifnull(Reference,'') = '' ;</v>
      </c>
      <c r="M18" s="96" t="str">
        <f t="shared" si="2"/>
        <v/>
      </c>
      <c r="O18" s="95"/>
      <c r="P18" s="116"/>
    </row>
    <row r="19" spans="1:16" x14ac:dyDescent="0.25">
      <c r="A19" s="95">
        <v>19</v>
      </c>
      <c r="B19" s="116" t="s">
        <v>1538</v>
      </c>
      <c r="C19" s="116" t="s">
        <v>1526</v>
      </c>
      <c r="D19" s="116" t="s">
        <v>1416</v>
      </c>
      <c r="E19" s="116" t="s">
        <v>296</v>
      </c>
      <c r="F19" s="95">
        <v>1.76</v>
      </c>
      <c r="G19" s="96" t="s">
        <v>8</v>
      </c>
      <c r="H19" s="96" t="s">
        <v>355</v>
      </c>
      <c r="I19" s="96">
        <v>1.76</v>
      </c>
      <c r="J19" s="96" t="str">
        <f t="shared" si="0"/>
        <v>Insert into SC_Matieres (ligne,typePresta,designation,categorie,fournisseur,unite,prix,detail,prixHorsTransport,Reference) values (19,'MATIERE','63 COUDE 45° PVC','PVC Evacuation - Ventilation','SASKIT','pc',1.76,'-',1.76,'C4563');</v>
      </c>
      <c r="K19" s="95">
        <f t="shared" si="3"/>
        <v>19</v>
      </c>
      <c r="L19" s="96" t="str">
        <f t="shared" si="1"/>
        <v>Update SC_Matieres set designation = '63 COUDE 45° PVC', Reference = 'C4563', fournisseur = 'SASKIT' where ligne = 19 ; Update SC_Matieres set Reference = 'C4563' where ligne = 19 and ifnull(Reference,'') = '' ;</v>
      </c>
      <c r="M19" s="96" t="str">
        <f t="shared" si="2"/>
        <v/>
      </c>
      <c r="O19" s="95"/>
      <c r="P19" s="116"/>
    </row>
    <row r="20" spans="1:16" x14ac:dyDescent="0.25">
      <c r="A20" s="95">
        <v>20</v>
      </c>
      <c r="B20" s="116" t="s">
        <v>361</v>
      </c>
      <c r="C20" s="116"/>
      <c r="D20" s="116" t="s">
        <v>360</v>
      </c>
      <c r="E20" s="116" t="s">
        <v>354</v>
      </c>
      <c r="F20" s="95">
        <v>2.62</v>
      </c>
      <c r="G20" s="96" t="s">
        <v>8</v>
      </c>
      <c r="H20" s="96" t="s">
        <v>355</v>
      </c>
      <c r="I20" s="96">
        <v>2.62</v>
      </c>
      <c r="J20" s="96" t="str">
        <f t="shared" si="0"/>
        <v>Insert into SC_Matieres (ligne,typePresta,designation,categorie,fournisseur,unite,prix,detail,prixHorsTransport,Reference) values (20,'MATIERE','T 90°','Accessoires','PUM','pc',2.62,'-',2.62,'');</v>
      </c>
      <c r="K20" s="95">
        <f t="shared" si="3"/>
        <v>20</v>
      </c>
      <c r="L20" s="96" t="str">
        <f t="shared" si="1"/>
        <v/>
      </c>
      <c r="M20" s="96" t="str">
        <f t="shared" si="2"/>
        <v>Update SC_Matieres set designation = 'T 90°' where ligne = 20 ;</v>
      </c>
      <c r="O20" s="95"/>
      <c r="P20" s="116"/>
    </row>
    <row r="21" spans="1:16" x14ac:dyDescent="0.25">
      <c r="A21" s="95">
        <v>21</v>
      </c>
      <c r="B21" s="116" t="s">
        <v>1539</v>
      </c>
      <c r="C21" s="116"/>
      <c r="D21" s="116" t="s">
        <v>360</v>
      </c>
      <c r="E21" s="116" t="s">
        <v>354</v>
      </c>
      <c r="F21" s="95">
        <v>5.85</v>
      </c>
      <c r="G21" s="96" t="s">
        <v>8</v>
      </c>
      <c r="H21" s="96" t="s">
        <v>355</v>
      </c>
      <c r="I21" s="96">
        <v>5.85</v>
      </c>
      <c r="J21" s="96" t="str">
        <f t="shared" si="0"/>
        <v>Insert into SC_Matieres (ligne,typePresta,designation,categorie,fournisseur,unite,prix,detail,prixHorsTransport,Reference) values (21,'MATIERE','BARRE PVC DIA 50','Accessoires','PUM','pc',5.85,'-',5.85,'');</v>
      </c>
      <c r="K21" s="95">
        <f t="shared" si="3"/>
        <v>21</v>
      </c>
      <c r="L21" s="96" t="str">
        <f t="shared" si="1"/>
        <v/>
      </c>
      <c r="M21" s="96" t="str">
        <f t="shared" si="2"/>
        <v>Update SC_Matieres set designation = 'BARRE PVC DIA 50' where ligne = 21 ;</v>
      </c>
      <c r="O21" s="95"/>
      <c r="P21" s="116"/>
    </row>
    <row r="22" spans="1:16" x14ac:dyDescent="0.25">
      <c r="A22" s="95">
        <v>22</v>
      </c>
      <c r="B22" s="116" t="s">
        <v>1540</v>
      </c>
      <c r="C22" s="116"/>
      <c r="D22" s="116" t="s">
        <v>360</v>
      </c>
      <c r="E22" s="116" t="s">
        <v>354</v>
      </c>
      <c r="F22" s="95">
        <v>1.36</v>
      </c>
      <c r="G22" s="96" t="s">
        <v>8</v>
      </c>
      <c r="H22" s="96" t="s">
        <v>355</v>
      </c>
      <c r="I22" s="96">
        <v>1.36</v>
      </c>
      <c r="J22" s="96" t="str">
        <f t="shared" si="0"/>
        <v>Insert into SC_Matieres (ligne,typePresta,designation,categorie,fournisseur,unite,prix,detail,prixHorsTransport,Reference) values (22,'MATIERE','RÉDUCTION 63/50','Accessoires','PUM','pc',1.36,'-',1.36,'');</v>
      </c>
      <c r="K22" s="95">
        <f t="shared" si="3"/>
        <v>22</v>
      </c>
      <c r="L22" s="96" t="str">
        <f t="shared" si="1"/>
        <v/>
      </c>
      <c r="M22" s="96" t="str">
        <f t="shared" si="2"/>
        <v>Update SC_Matieres set designation = 'RÉDUCTION 63/50' where ligne = 22 ;</v>
      </c>
      <c r="O22" s="95"/>
      <c r="P22" s="116"/>
    </row>
    <row r="23" spans="1:16" x14ac:dyDescent="0.25">
      <c r="A23" s="95">
        <v>23</v>
      </c>
      <c r="B23" s="116" t="s">
        <v>1541</v>
      </c>
      <c r="C23" s="116"/>
      <c r="D23" s="116" t="s">
        <v>360</v>
      </c>
      <c r="E23" s="116" t="s">
        <v>354</v>
      </c>
      <c r="F23" s="95">
        <v>2.36</v>
      </c>
      <c r="G23" s="96" t="s">
        <v>8</v>
      </c>
      <c r="H23" s="96" t="s">
        <v>355</v>
      </c>
      <c r="I23" s="96">
        <v>2.36</v>
      </c>
      <c r="J23" s="96" t="str">
        <f t="shared" si="0"/>
        <v>Insert into SC_Matieres (ligne,typePresta,designation,categorie,fournisseur,unite,prix,detail,prixHorsTransport,Reference) values (23,'MATIERE','MANCHON PRESSION 50','Accessoires','PUM','pc',2.36,'-',2.36,'');</v>
      </c>
      <c r="K23" s="95">
        <f t="shared" si="3"/>
        <v>23</v>
      </c>
      <c r="L23" s="96" t="str">
        <f t="shared" si="1"/>
        <v/>
      </c>
      <c r="M23" s="96" t="str">
        <f t="shared" si="2"/>
        <v>Update SC_Matieres set designation = 'MANCHON PRESSION 50' where ligne = 23 ;</v>
      </c>
      <c r="O23" s="95"/>
      <c r="P23" s="116"/>
    </row>
    <row r="24" spans="1:16" x14ac:dyDescent="0.25">
      <c r="A24" s="95">
        <v>24</v>
      </c>
      <c r="B24" s="116" t="s">
        <v>1542</v>
      </c>
      <c r="C24" s="116"/>
      <c r="D24" s="116" t="s">
        <v>360</v>
      </c>
      <c r="E24" s="116" t="s">
        <v>354</v>
      </c>
      <c r="F24" s="95">
        <v>2.36</v>
      </c>
      <c r="G24" s="96" t="s">
        <v>8</v>
      </c>
      <c r="H24" s="96" t="s">
        <v>355</v>
      </c>
      <c r="I24" s="96">
        <v>2.36</v>
      </c>
      <c r="J24" s="96" t="str">
        <f t="shared" si="0"/>
        <v>Insert into SC_Matieres (ligne,typePresta,designation,categorie,fournisseur,unite,prix,detail,prixHorsTransport,Reference) values (24,'MATIERE','BOUCHON PRESSION 50','Accessoires','PUM','pc',2.36,'-',2.36,'');</v>
      </c>
      <c r="K24" s="95">
        <f t="shared" si="3"/>
        <v>24</v>
      </c>
      <c r="L24" s="96" t="str">
        <f t="shared" si="1"/>
        <v/>
      </c>
      <c r="M24" s="96" t="str">
        <f t="shared" si="2"/>
        <v>Update SC_Matieres set designation = 'BOUCHON PRESSION 50' where ligne = 24 ;</v>
      </c>
      <c r="O24" s="95"/>
      <c r="P24" s="116"/>
    </row>
    <row r="25" spans="1:16" x14ac:dyDescent="0.25">
      <c r="A25" s="95">
        <v>25</v>
      </c>
      <c r="B25" s="116" t="s">
        <v>362</v>
      </c>
      <c r="C25" s="116" t="s">
        <v>788</v>
      </c>
      <c r="D25" s="116" t="s">
        <v>283</v>
      </c>
      <c r="E25" s="116" t="s">
        <v>296</v>
      </c>
      <c r="F25" s="95">
        <v>6.02</v>
      </c>
      <c r="G25" s="96" t="s">
        <v>8</v>
      </c>
      <c r="H25" s="96" t="s">
        <v>355</v>
      </c>
      <c r="I25" s="96" t="s">
        <v>582</v>
      </c>
      <c r="J25" s="96" t="str">
        <f t="shared" si="0"/>
        <v>Insert into SC_Matieres (ligne,typePresta,designation,categorie,fournisseur,unite,prix,detail,prixHorsTransport,Reference) values (25,'MATIERE','TE DE PIED DE BICHE DIAM 50','Accessoires_au_détail','SASKIT','pc',6.02,'-',null,'MTEP50');</v>
      </c>
      <c r="K25" s="95">
        <f t="shared" si="3"/>
        <v>25</v>
      </c>
      <c r="L25" s="96" t="str">
        <f t="shared" si="1"/>
        <v>Update SC_Matieres set designation = 'TE DE PIED DE BICHE DIAM 50', Reference = 'MTEP50', fournisseur = 'SASKIT' where ligne = 25 ; Update SC_Matieres set Reference = 'MTEP50' where ligne = 25 and ifnull(Reference,'') = '' ;</v>
      </c>
      <c r="M25" s="96" t="str">
        <f t="shared" si="2"/>
        <v/>
      </c>
      <c r="O25" s="95"/>
      <c r="P25" s="116"/>
    </row>
    <row r="26" spans="1:16" x14ac:dyDescent="0.25">
      <c r="A26" s="95">
        <v>26</v>
      </c>
      <c r="B26" s="116" t="s">
        <v>363</v>
      </c>
      <c r="C26" s="116" t="s">
        <v>789</v>
      </c>
      <c r="D26" s="116" t="s">
        <v>283</v>
      </c>
      <c r="E26" s="116" t="s">
        <v>296</v>
      </c>
      <c r="F26" s="95">
        <v>6.08</v>
      </c>
      <c r="G26" s="96" t="s">
        <v>8</v>
      </c>
      <c r="H26" s="96" t="s">
        <v>355</v>
      </c>
      <c r="I26" s="96" t="s">
        <v>582</v>
      </c>
      <c r="J26" s="96" t="str">
        <f t="shared" si="0"/>
        <v>Insert into SC_Matieres (ligne,typePresta,designation,categorie,fournisseur,unite,prix,detail,prixHorsTransport,Reference) values (26,'MATIERE','TOILE VEGETALE ANTI-AFFOUILLEMENT','Accessoires_au_détail','SASKIT','pc',6.08,'-',null,'MTOILE');</v>
      </c>
      <c r="K26" s="95">
        <f t="shared" si="3"/>
        <v>26</v>
      </c>
      <c r="L26" s="96" t="str">
        <f t="shared" si="1"/>
        <v>Update SC_Matieres set designation = 'TOILE VEGETALE ANTI-AFFOUILLEMENT', Reference = 'MTOILE', fournisseur = 'SASKIT' where ligne = 26 ; Update SC_Matieres set Reference = 'MTOILE' where ligne = 26 and ifnull(Reference,'') = '' ;</v>
      </c>
      <c r="M26" s="96" t="str">
        <f t="shared" si="2"/>
        <v/>
      </c>
      <c r="O26" s="95"/>
      <c r="P26" s="116"/>
    </row>
    <row r="27" spans="1:16" x14ac:dyDescent="0.25">
      <c r="A27" s="95">
        <v>27</v>
      </c>
      <c r="B27" s="116" t="s">
        <v>364</v>
      </c>
      <c r="C27" s="116" t="s">
        <v>787</v>
      </c>
      <c r="D27" s="116" t="s">
        <v>283</v>
      </c>
      <c r="E27" s="116" t="s">
        <v>296</v>
      </c>
      <c r="F27" s="95">
        <v>2.84</v>
      </c>
      <c r="G27" s="96" t="s">
        <v>8</v>
      </c>
      <c r="H27" s="96" t="s">
        <v>355</v>
      </c>
      <c r="I27" s="96" t="s">
        <v>582</v>
      </c>
      <c r="J27" s="96" t="str">
        <f t="shared" si="0"/>
        <v>Insert into SC_Matieres (ligne,typePresta,designation,categorie,fournisseur,unite,prix,detail,prixHorsTransport,Reference) values (27,'MATIERE','TE DE PRESSION DIAMETRE 63','Accessoires_au_détail','SASKIT','pc',2.84,'-',null,'MTEP63');</v>
      </c>
      <c r="K27" s="95">
        <f t="shared" si="3"/>
        <v>27</v>
      </c>
      <c r="L27" s="96" t="str">
        <f t="shared" si="1"/>
        <v>Update SC_Matieres set designation = 'TE DE PRESSION DIAMETRE 63', Reference = 'MTEP63', fournisseur = 'SASKIT' where ligne = 27 ; Update SC_Matieres set Reference = 'MTEP63' where ligne = 27 and ifnull(Reference,'') = '' ;</v>
      </c>
      <c r="M27" s="96" t="str">
        <f t="shared" si="2"/>
        <v/>
      </c>
      <c r="O27" s="95"/>
      <c r="P27" s="116"/>
    </row>
    <row r="28" spans="1:16" x14ac:dyDescent="0.25">
      <c r="A28" s="95">
        <v>28</v>
      </c>
      <c r="B28" s="116" t="s">
        <v>1543</v>
      </c>
      <c r="C28" s="116" t="s">
        <v>778</v>
      </c>
      <c r="D28" s="116" t="s">
        <v>283</v>
      </c>
      <c r="E28" s="116" t="s">
        <v>296</v>
      </c>
      <c r="F28" s="95">
        <v>3.2</v>
      </c>
      <c r="G28" s="96" t="s">
        <v>8</v>
      </c>
      <c r="H28" s="96" t="s">
        <v>355</v>
      </c>
      <c r="I28" s="96" t="s">
        <v>582</v>
      </c>
      <c r="J28" s="96" t="str">
        <f t="shared" si="0"/>
        <v>Insert into SC_Matieres (ligne,typePresta,designation,categorie,fournisseur,unite,prix,detail,prixHorsTransport,Reference) values (28,'MATIERE','COUDE D50 45°','Accessoires_au_détail','SASKIT','pc',3.2,'-',null,'MCOUD45');</v>
      </c>
      <c r="K28" s="95">
        <f t="shared" si="3"/>
        <v>28</v>
      </c>
      <c r="L28" s="96" t="str">
        <f t="shared" si="1"/>
        <v>Update SC_Matieres set designation = 'COUDE D50 45°', Reference = 'MCOUD45', fournisseur = 'SASKIT' where ligne = 28 ; Update SC_Matieres set Reference = 'MCOUD45' where ligne = 28 and ifnull(Reference,'') = '' ;</v>
      </c>
      <c r="M28" s="96" t="str">
        <f t="shared" si="2"/>
        <v/>
      </c>
      <c r="O28" s="95"/>
      <c r="P28" s="116"/>
    </row>
    <row r="29" spans="1:16" x14ac:dyDescent="0.25">
      <c r="A29" s="95">
        <v>29</v>
      </c>
      <c r="B29" s="116" t="s">
        <v>365</v>
      </c>
      <c r="C29" s="116" t="s">
        <v>785</v>
      </c>
      <c r="D29" s="116" t="s">
        <v>283</v>
      </c>
      <c r="E29" s="116" t="s">
        <v>296</v>
      </c>
      <c r="F29" s="95">
        <v>1.1200000000000001</v>
      </c>
      <c r="G29" s="96" t="s">
        <v>42</v>
      </c>
      <c r="I29" s="96" t="s">
        <v>582</v>
      </c>
      <c r="J29" s="96" t="str">
        <f t="shared" si="0"/>
        <v>Insert into SC_Matieres (ligne,typePresta,designation,categorie,fournisseur,unite,prix,detail,prixHorsTransport,Reference) values (29,'MATIERE','CABLE  1,5','Accessoires_au_détail','SASKIT','ml',1.12,'',null,'MCABLE');</v>
      </c>
      <c r="K29" s="95">
        <f t="shared" si="3"/>
        <v>29</v>
      </c>
      <c r="L29" s="96" t="str">
        <f t="shared" si="1"/>
        <v>Update SC_Matieres set designation = 'CABLE  1,5', Reference = 'MCABLE', fournisseur = 'SASKIT' where ligne = 29 ; Update SC_Matieres set Reference = 'MCABLE' where ligne = 29 and ifnull(Reference,'') = '' ;</v>
      </c>
      <c r="M29" s="96" t="str">
        <f t="shared" si="2"/>
        <v/>
      </c>
      <c r="O29" s="95"/>
      <c r="P29" s="116"/>
    </row>
    <row r="30" spans="1:16" x14ac:dyDescent="0.25">
      <c r="A30" s="95">
        <v>30</v>
      </c>
      <c r="B30" s="116" t="s">
        <v>366</v>
      </c>
      <c r="C30" s="116" t="s">
        <v>786</v>
      </c>
      <c r="D30" s="116" t="s">
        <v>283</v>
      </c>
      <c r="E30" s="116" t="s">
        <v>296</v>
      </c>
      <c r="F30" s="95">
        <v>3.25</v>
      </c>
      <c r="G30" s="96" t="s">
        <v>8</v>
      </c>
      <c r="H30" s="96" t="s">
        <v>355</v>
      </c>
      <c r="I30" s="96" t="s">
        <v>582</v>
      </c>
      <c r="J30" s="96" t="str">
        <f t="shared" si="0"/>
        <v>Insert into SC_Matieres (ligne,typePresta,designation,categorie,fournisseur,unite,prix,detail,prixHorsTransport,Reference) values (30,'MATIERE','BARRIERE ANTI RACINE','Accessoires_au_détail','SASKIT','pc',3.25,'-',null,'MANTIR');</v>
      </c>
      <c r="K30" s="95">
        <f t="shared" si="3"/>
        <v>30</v>
      </c>
      <c r="L30" s="96" t="str">
        <f t="shared" si="1"/>
        <v>Update SC_Matieres set designation = 'BARRIERE ANTI RACINE', Reference = 'MANTIR', fournisseur = 'SASKIT' where ligne = 30 ; Update SC_Matieres set Reference = 'MANTIR' where ligne = 30 and ifnull(Reference,'') = '' ;</v>
      </c>
      <c r="M30" s="96" t="str">
        <f t="shared" si="2"/>
        <v/>
      </c>
      <c r="O30" s="95"/>
      <c r="P30" s="116"/>
    </row>
    <row r="31" spans="1:16" x14ac:dyDescent="0.25">
      <c r="A31" s="95">
        <v>31</v>
      </c>
      <c r="B31" s="116" t="s">
        <v>367</v>
      </c>
      <c r="C31" s="116" t="s">
        <v>782</v>
      </c>
      <c r="D31" s="116" t="s">
        <v>283</v>
      </c>
      <c r="E31" s="116" t="s">
        <v>296</v>
      </c>
      <c r="F31" s="95">
        <v>3.99</v>
      </c>
      <c r="G31" s="96" t="s">
        <v>8</v>
      </c>
      <c r="H31" s="96" t="s">
        <v>355</v>
      </c>
      <c r="I31" s="96" t="s">
        <v>582</v>
      </c>
      <c r="J31" s="96" t="str">
        <f t="shared" si="0"/>
        <v>Insert into SC_Matieres (ligne,typePresta,designation,categorie,fournisseur,unite,prix,detail,prixHorsTransport,Reference) values (31,'MATIERE','REDUCTION 100/50','Accessoires_au_détail','SASKIT','pc',3.99,'-',null,'MRED10050');</v>
      </c>
      <c r="K31" s="95">
        <f t="shared" si="3"/>
        <v>31</v>
      </c>
      <c r="L31" s="96" t="str">
        <f t="shared" si="1"/>
        <v>Update SC_Matieres set designation = 'REDUCTION 100/50', Reference = 'MRED10050', fournisseur = 'SASKIT' where ligne = 31 ; Update SC_Matieres set Reference = 'MRED10050' where ligne = 31 and ifnull(Reference,'') = '' ;</v>
      </c>
      <c r="M31" s="96" t="str">
        <f t="shared" si="2"/>
        <v/>
      </c>
      <c r="O31" s="95"/>
      <c r="P31" s="116"/>
    </row>
    <row r="32" spans="1:16" x14ac:dyDescent="0.25">
      <c r="A32" s="95">
        <v>32</v>
      </c>
      <c r="B32" s="116" t="s">
        <v>368</v>
      </c>
      <c r="C32" s="116" t="s">
        <v>779</v>
      </c>
      <c r="D32" s="116" t="s">
        <v>283</v>
      </c>
      <c r="E32" s="116" t="s">
        <v>296</v>
      </c>
      <c r="F32" s="95">
        <v>4.3600000000000003</v>
      </c>
      <c r="G32" s="96" t="s">
        <v>8</v>
      </c>
      <c r="H32" s="96" t="s">
        <v>355</v>
      </c>
      <c r="I32" s="96" t="s">
        <v>582</v>
      </c>
      <c r="J32" s="96" t="str">
        <f t="shared" si="0"/>
        <v>Insert into SC_Matieres (ligne,typePresta,designation,categorie,fournisseur,unite,prix,detail,prixHorsTransport,Reference) values (32,'MATIERE','JOINT FORSHEDA DIAMETRE 100','Accessoires_au_détail','SASKIT','pc',4.36,'-',null,'MJOI100');</v>
      </c>
      <c r="K32" s="95">
        <f t="shared" si="3"/>
        <v>32</v>
      </c>
      <c r="L32" s="96" t="str">
        <f t="shared" si="1"/>
        <v>Update SC_Matieres set designation = 'JOINT FORSHEDA DIAMETRE 100', Reference = 'MJOI100', fournisseur = 'SASKIT' where ligne = 32 ; Update SC_Matieres set Reference = 'MJOI100' where ligne = 32 and ifnull(Reference,'') = '' ;</v>
      </c>
      <c r="M32" s="96" t="str">
        <f t="shared" si="2"/>
        <v/>
      </c>
      <c r="O32" s="95"/>
      <c r="P32" s="116"/>
    </row>
    <row r="33" spans="1:16" x14ac:dyDescent="0.25">
      <c r="A33" s="95">
        <v>33</v>
      </c>
      <c r="B33" s="125" t="s">
        <v>369</v>
      </c>
      <c r="C33" s="116" t="s">
        <v>780</v>
      </c>
      <c r="D33" s="116" t="s">
        <v>283</v>
      </c>
      <c r="E33" s="116" t="s">
        <v>296</v>
      </c>
      <c r="F33" s="95">
        <v>4.42</v>
      </c>
      <c r="G33" s="96" t="s">
        <v>8</v>
      </c>
      <c r="H33" s="96" t="s">
        <v>355</v>
      </c>
      <c r="I33" s="96" t="s">
        <v>582</v>
      </c>
      <c r="J33" s="96" t="str">
        <f t="shared" si="0"/>
        <v>Insert into SC_Matieres (ligne,typePresta,designation,categorie,fournisseur,unite,prix,detail,prixHorsTransport,Reference) values (33,'MATIERE','JOINT FORSHEDA DIAMETRE 50','Accessoires_au_détail','SASKIT','pc',4.42,'-',null,'MJOI50');</v>
      </c>
      <c r="K33" s="95">
        <f t="shared" si="3"/>
        <v>33</v>
      </c>
      <c r="L33" s="96" t="str">
        <f t="shared" si="1"/>
        <v>Update SC_Matieres set designation = 'JOINT FORSHEDA DIAMETRE 50', Reference = 'MJOI50', fournisseur = 'SASKIT' where ligne = 33 ; Update SC_Matieres set Reference = 'MJOI50' where ligne = 33 and ifnull(Reference,'') = '' ;</v>
      </c>
      <c r="M33" s="96" t="str">
        <f t="shared" si="2"/>
        <v/>
      </c>
      <c r="O33" s="95"/>
      <c r="P33" s="116"/>
    </row>
    <row r="34" spans="1:16" x14ac:dyDescent="0.25">
      <c r="A34" s="95">
        <v>34</v>
      </c>
      <c r="B34" s="125" t="s">
        <v>2015</v>
      </c>
      <c r="C34" s="116" t="s">
        <v>781</v>
      </c>
      <c r="D34" s="116" t="s">
        <v>283</v>
      </c>
      <c r="E34" s="116" t="s">
        <v>296</v>
      </c>
      <c r="F34" s="95">
        <v>4.42</v>
      </c>
      <c r="G34" s="96" t="s">
        <v>8</v>
      </c>
      <c r="H34" s="96" t="s">
        <v>355</v>
      </c>
      <c r="I34" s="96" t="s">
        <v>582</v>
      </c>
      <c r="J34" s="96" t="str">
        <f t="shared" si="0"/>
        <v>Insert into SC_Matieres (ligne,typePresta,designation,categorie,fournisseur,unite,prix,detail,prixHorsTransport,Reference) values (34,'MATIERE','JOINT FORSHEDA DIAMETRE 63','Accessoires_au_détail','SASKIT','pc',4.42,'-',null,'MJOI63');</v>
      </c>
      <c r="K34" s="95">
        <f t="shared" si="3"/>
        <v>34</v>
      </c>
      <c r="L34" s="96" t="str">
        <f t="shared" si="1"/>
        <v>Update SC_Matieres set designation = 'JOINT FORSHEDA DIAMETRE 63', Reference = 'MJOI63', fournisseur = 'SASKIT' where ligne = 34 ; Update SC_Matieres set Reference = 'MJOI63' where ligne = 34 and ifnull(Reference,'') = '' ;</v>
      </c>
      <c r="M34" s="96" t="str">
        <f t="shared" si="2"/>
        <v/>
      </c>
      <c r="O34" s="95"/>
      <c r="P34" s="116"/>
    </row>
    <row r="35" spans="1:16" x14ac:dyDescent="0.25">
      <c r="A35" s="95">
        <v>35</v>
      </c>
      <c r="B35" s="116" t="s">
        <v>370</v>
      </c>
      <c r="C35" s="116" t="s">
        <v>784</v>
      </c>
      <c r="D35" s="116" t="s">
        <v>283</v>
      </c>
      <c r="E35" s="116" t="s">
        <v>296</v>
      </c>
      <c r="F35" s="95">
        <v>5.03</v>
      </c>
      <c r="G35" s="96" t="s">
        <v>8</v>
      </c>
      <c r="H35" s="96" t="s">
        <v>355</v>
      </c>
      <c r="I35" s="96" t="s">
        <v>582</v>
      </c>
      <c r="J35" s="96" t="str">
        <f t="shared" si="0"/>
        <v>Insert into SC_Matieres (ligne,typePresta,designation,categorie,fournisseur,unite,prix,detail,prixHorsTransport,Reference) values (35,'MATIERE','MANCHON DE DILATATION','Accessoires_au_détail','SASKIT','pc',5.03,'-',null,'MMANCH');</v>
      </c>
      <c r="K35" s="95">
        <f t="shared" si="3"/>
        <v>35</v>
      </c>
      <c r="L35" s="96" t="str">
        <f t="shared" si="1"/>
        <v>Update SC_Matieres set designation = 'MANCHON DE DILATATION', Reference = 'MMANCH', fournisseur = 'SASKIT' where ligne = 35 ; Update SC_Matieres set Reference = 'MMANCH' where ligne = 35 and ifnull(Reference,'') = '' ;</v>
      </c>
      <c r="M35" s="96" t="str">
        <f t="shared" si="2"/>
        <v/>
      </c>
      <c r="O35" s="95"/>
      <c r="P35" s="116"/>
    </row>
    <row r="36" spans="1:16" x14ac:dyDescent="0.25">
      <c r="A36" s="95">
        <v>36</v>
      </c>
      <c r="B36" s="116" t="s">
        <v>371</v>
      </c>
      <c r="C36" s="116" t="s">
        <v>783</v>
      </c>
      <c r="D36" s="116" t="s">
        <v>283</v>
      </c>
      <c r="E36" s="116" t="s">
        <v>296</v>
      </c>
      <c r="F36" s="95">
        <v>5.43</v>
      </c>
      <c r="G36" s="96" t="s">
        <v>8</v>
      </c>
      <c r="H36" s="96" t="s">
        <v>355</v>
      </c>
      <c r="I36" s="96" t="s">
        <v>582</v>
      </c>
      <c r="J36" s="96" t="str">
        <f t="shared" si="0"/>
        <v>Insert into SC_Matieres (ligne,typePresta,designation,categorie,fournisseur,unite,prix,detail,prixHorsTransport,Reference) values (36,'MATIERE','REDUCTION 110/100','Accessoires_au_détail','SASKIT','pc',5.43,'-',null,'MRED110100');</v>
      </c>
      <c r="K36" s="95">
        <f t="shared" si="3"/>
        <v>36</v>
      </c>
      <c r="L36" s="96" t="str">
        <f t="shared" si="1"/>
        <v>Update SC_Matieres set designation = 'REDUCTION 110/100', Reference = 'MRED110100', fournisseur = 'SASKIT' where ligne = 36 ; Update SC_Matieres set Reference = 'MRED110100' where ligne = 36 and ifnull(Reference,'') = '' ;</v>
      </c>
      <c r="M36" s="96" t="str">
        <f t="shared" si="2"/>
        <v/>
      </c>
      <c r="O36" s="95"/>
      <c r="P36" s="116"/>
    </row>
    <row r="37" spans="1:16" x14ac:dyDescent="0.25">
      <c r="A37" s="95">
        <v>37</v>
      </c>
      <c r="B37" s="116" t="s">
        <v>372</v>
      </c>
      <c r="C37" s="116" t="s">
        <v>797</v>
      </c>
      <c r="D37" s="116" t="s">
        <v>283</v>
      </c>
      <c r="E37" s="116" t="s">
        <v>296</v>
      </c>
      <c r="F37" s="95">
        <v>6.72</v>
      </c>
      <c r="G37" s="96" t="s">
        <v>8</v>
      </c>
      <c r="H37" s="96" t="s">
        <v>355</v>
      </c>
      <c r="I37" s="96" t="s">
        <v>582</v>
      </c>
      <c r="J37" s="96" t="str">
        <f t="shared" si="0"/>
        <v>Insert into SC_Matieres (ligne,typePresta,designation,categorie,fournisseur,unite,prix,detail,prixHorsTransport,Reference) values (37,'MATIERE','VANNE TRAPPE DIAMETRE 100','Accessoires_au_détail','SASKIT','pc',6.72,'-',null,'MVANTRAPPE');</v>
      </c>
      <c r="K37" s="95">
        <f t="shared" si="3"/>
        <v>37</v>
      </c>
      <c r="L37" s="96" t="str">
        <f t="shared" si="1"/>
        <v>Update SC_Matieres set designation = 'VANNE TRAPPE DIAMETRE 100', Reference = 'MVANTRAPPE', fournisseur = 'SASKIT' where ligne = 37 ; Update SC_Matieres set Reference = 'MVANTRAPPE' where ligne = 37 and ifnull(Reference,'') = '' ;</v>
      </c>
      <c r="M37" s="96" t="str">
        <f t="shared" si="2"/>
        <v/>
      </c>
      <c r="O37" s="95"/>
      <c r="P37" s="116"/>
    </row>
    <row r="38" spans="1:16" x14ac:dyDescent="0.25">
      <c r="A38" s="95">
        <v>38</v>
      </c>
      <c r="B38" s="116" t="s">
        <v>373</v>
      </c>
      <c r="C38" s="116" t="s">
        <v>795</v>
      </c>
      <c r="D38" s="116" t="s">
        <v>283</v>
      </c>
      <c r="E38" s="116" t="s">
        <v>296</v>
      </c>
      <c r="F38" s="95">
        <v>19.89</v>
      </c>
      <c r="G38" s="96" t="s">
        <v>8</v>
      </c>
      <c r="H38" s="96" t="s">
        <v>355</v>
      </c>
      <c r="I38" s="96" t="s">
        <v>582</v>
      </c>
      <c r="J38" s="96" t="str">
        <f t="shared" si="0"/>
        <v>Insert into SC_Matieres (ligne,typePresta,designation,categorie,fournisseur,unite,prix,detail,prixHorsTransport,Reference) values (38,'MATIERE','VANNE GUILLOTINE DIAMETRE 50','Accessoires_au_détail','SASKIT','pc',19.89,'-',null,'MVANGUI50');</v>
      </c>
      <c r="K38" s="95">
        <f t="shared" si="3"/>
        <v>38</v>
      </c>
      <c r="L38" s="96" t="str">
        <f t="shared" si="1"/>
        <v>Update SC_Matieres set designation = 'VANNE GUILLOTINE DIAMETRE 50', Reference = 'MVANGUI50', fournisseur = 'SASKIT' where ligne = 38 ; Update SC_Matieres set Reference = 'MVANGUI50' where ligne = 38 and ifnull(Reference,'') = '' ;</v>
      </c>
      <c r="M38" s="96" t="str">
        <f t="shared" si="2"/>
        <v/>
      </c>
      <c r="O38" s="95"/>
      <c r="P38" s="116"/>
    </row>
    <row r="39" spans="1:16" x14ac:dyDescent="0.25">
      <c r="A39" s="95">
        <v>39</v>
      </c>
      <c r="B39" s="116" t="s">
        <v>374</v>
      </c>
      <c r="C39" s="116" t="s">
        <v>796</v>
      </c>
      <c r="D39" s="116" t="s">
        <v>283</v>
      </c>
      <c r="E39" s="116" t="s">
        <v>296</v>
      </c>
      <c r="F39" s="95">
        <v>29.12</v>
      </c>
      <c r="G39" s="96" t="s">
        <v>8</v>
      </c>
      <c r="H39" s="96" t="s">
        <v>355</v>
      </c>
      <c r="I39" s="96" t="s">
        <v>582</v>
      </c>
      <c r="J39" s="96" t="str">
        <f t="shared" si="0"/>
        <v>Insert into SC_Matieres (ligne,typePresta,designation,categorie,fournisseur,unite,prix,detail,prixHorsTransport,Reference) values (39,'MATIERE','VANNE GUILLOTINE DIAMETRE 63','Accessoires_au_détail','SASKIT','pc',29.12,'-',null,'MVANGUI63');</v>
      </c>
      <c r="K39" s="95">
        <f t="shared" si="3"/>
        <v>39</v>
      </c>
      <c r="L39" s="96" t="str">
        <f t="shared" si="1"/>
        <v>Update SC_Matieres set designation = 'VANNE GUILLOTINE DIAMETRE 63', Reference = 'MVANGUI63', fournisseur = 'SASKIT' where ligne = 39 ; Update SC_Matieres set Reference = 'MVANGUI63' where ligne = 39 and ifnull(Reference,'') = '' ;</v>
      </c>
      <c r="M39" s="96" t="str">
        <f t="shared" si="2"/>
        <v/>
      </c>
      <c r="O39" s="95"/>
      <c r="P39" s="116"/>
    </row>
    <row r="40" spans="1:16" x14ac:dyDescent="0.25">
      <c r="A40" s="95">
        <v>40</v>
      </c>
      <c r="B40" s="116" t="s">
        <v>375</v>
      </c>
      <c r="C40" s="116" t="s">
        <v>792</v>
      </c>
      <c r="D40" s="116" t="s">
        <v>283</v>
      </c>
      <c r="E40" s="116" t="s">
        <v>296</v>
      </c>
      <c r="F40" s="95">
        <v>73.67</v>
      </c>
      <c r="G40" s="96" t="s">
        <v>8</v>
      </c>
      <c r="H40" s="96" t="s">
        <v>355</v>
      </c>
      <c r="I40" s="96" t="s">
        <v>582</v>
      </c>
      <c r="J40" s="96" t="str">
        <f t="shared" si="0"/>
        <v>Insert into SC_Matieres (ligne,typePresta,designation,categorie,fournisseur,unite,prix,detail,prixHorsTransport,Reference) values (40,'MATIERE','VANNE 3 VOIES DIAM 50','Accessoires_au_détail','SASKIT','pc',73.67,'-',null,'MVAN3V50');</v>
      </c>
      <c r="K40" s="95">
        <f t="shared" si="3"/>
        <v>40</v>
      </c>
      <c r="L40" s="96" t="str">
        <f t="shared" si="1"/>
        <v>Update SC_Matieres set designation = 'VANNE 3 VOIES DIAM 50', Reference = 'MVAN3V50', fournisseur = 'SASKIT' where ligne = 40 ; Update SC_Matieres set Reference = 'MVAN3V50' where ligne = 40 and ifnull(Reference,'') = '' ;</v>
      </c>
      <c r="M40" s="96" t="str">
        <f t="shared" si="2"/>
        <v/>
      </c>
      <c r="O40" s="95"/>
      <c r="P40" s="116"/>
    </row>
    <row r="41" spans="1:16" x14ac:dyDescent="0.25">
      <c r="A41" s="95">
        <v>41</v>
      </c>
      <c r="B41" s="116" t="s">
        <v>376</v>
      </c>
      <c r="C41" s="116" t="s">
        <v>794</v>
      </c>
      <c r="D41" s="116" t="s">
        <v>283</v>
      </c>
      <c r="E41" s="116" t="s">
        <v>296</v>
      </c>
      <c r="F41" s="95">
        <v>76.38</v>
      </c>
      <c r="G41" s="96" t="s">
        <v>8</v>
      </c>
      <c r="H41" s="96" t="s">
        <v>355</v>
      </c>
      <c r="I41" s="96" t="s">
        <v>582</v>
      </c>
      <c r="J41" s="96" t="str">
        <f t="shared" si="0"/>
        <v>Insert into SC_Matieres (ligne,typePresta,designation,categorie,fournisseur,unite,prix,detail,prixHorsTransport,Reference) values (41,'MATIERE','VANNE GUILLOTINE DIAMETRE 110','Accessoires_au_détail','SASKIT','pc',76.38,'-',null,'MVANGUI110');</v>
      </c>
      <c r="K41" s="95">
        <f t="shared" si="3"/>
        <v>41</v>
      </c>
      <c r="L41" s="96" t="str">
        <f t="shared" si="1"/>
        <v>Update SC_Matieres set designation = 'VANNE GUILLOTINE DIAMETRE 110', Reference = 'MVANGUI110', fournisseur = 'SASKIT' where ligne = 41 ; Update SC_Matieres set Reference = 'MVANGUI110' where ligne = 41 and ifnull(Reference,'') = '' ;</v>
      </c>
      <c r="M41" s="96" t="str">
        <f t="shared" si="2"/>
        <v/>
      </c>
      <c r="O41" s="95"/>
      <c r="P41" s="116"/>
    </row>
    <row r="42" spans="1:16" x14ac:dyDescent="0.25">
      <c r="A42" s="95">
        <v>42</v>
      </c>
      <c r="B42" s="116" t="s">
        <v>377</v>
      </c>
      <c r="C42" s="116" t="s">
        <v>793</v>
      </c>
      <c r="D42" s="116" t="s">
        <v>283</v>
      </c>
      <c r="E42" s="116" t="s">
        <v>296</v>
      </c>
      <c r="F42" s="95">
        <v>91.45</v>
      </c>
      <c r="G42" s="96" t="s">
        <v>8</v>
      </c>
      <c r="H42" s="96" t="s">
        <v>355</v>
      </c>
      <c r="I42" s="96" t="s">
        <v>582</v>
      </c>
      <c r="J42" s="96" t="str">
        <f t="shared" si="0"/>
        <v>Insert into SC_Matieres (ligne,typePresta,designation,categorie,fournisseur,unite,prix,detail,prixHorsTransport,Reference) values (42,'MATIERE','VANNE 3 VOIES DIAM 63','Accessoires_au_détail','SASKIT','pc',91.45,'-',null,'MVAN3V63');</v>
      </c>
      <c r="K42" s="95">
        <f t="shared" si="3"/>
        <v>42</v>
      </c>
      <c r="L42" s="96" t="str">
        <f t="shared" si="1"/>
        <v>Update SC_Matieres set designation = 'VANNE 3 VOIES DIAM 63', Reference = 'MVAN3V63', fournisseur = 'SASKIT' where ligne = 42 ; Update SC_Matieres set Reference = 'MVAN3V63' where ligne = 42 and ifnull(Reference,'') = '' ;</v>
      </c>
      <c r="M42" s="96" t="str">
        <f t="shared" si="2"/>
        <v/>
      </c>
      <c r="O42" s="95"/>
      <c r="P42" s="116"/>
    </row>
    <row r="43" spans="1:16" x14ac:dyDescent="0.25">
      <c r="A43" s="95">
        <v>43</v>
      </c>
      <c r="B43" s="116" t="s">
        <v>378</v>
      </c>
      <c r="C43" s="116" t="s">
        <v>790</v>
      </c>
      <c r="D43" s="116" t="s">
        <v>283</v>
      </c>
      <c r="E43" s="116" t="s">
        <v>296</v>
      </c>
      <c r="F43" s="95">
        <v>522</v>
      </c>
      <c r="G43" s="96" t="s">
        <v>8</v>
      </c>
      <c r="H43" s="96" t="s">
        <v>355</v>
      </c>
      <c r="I43" s="96" t="s">
        <v>582</v>
      </c>
      <c r="J43" s="96" t="str">
        <f t="shared" si="0"/>
        <v>Insert into SC_Matieres (ligne,typePresta,designation,categorie,fournisseur,unite,prix,detail,prixHorsTransport,Reference) values (43,'MATIERE','VANNE 3 VOIES D50 MOTORISEE HORLOGE INTEGRE','Accessoires_au_détail','SASKIT','pc',522,'-',null,'MVAN3VMHI50');</v>
      </c>
      <c r="K43" s="95">
        <f t="shared" si="3"/>
        <v>43</v>
      </c>
      <c r="L43" s="96" t="str">
        <f t="shared" si="1"/>
        <v>Update SC_Matieres set designation = 'VANNE 3 VOIES D50 MOTORISEE HORLOGE INTEGRE', Reference = 'MVAN3VMHI50', fournisseur = 'SASKIT' where ligne = 43 ; Update SC_Matieres set Reference = 'MVAN3VMHI50' where ligne = 43 and ifnull(Reference,'') = '' ;</v>
      </c>
      <c r="M43" s="96" t="str">
        <f t="shared" si="2"/>
        <v/>
      </c>
      <c r="O43" s="95"/>
      <c r="P43" s="116"/>
    </row>
    <row r="44" spans="1:16" x14ac:dyDescent="0.25">
      <c r="A44" s="95">
        <v>44</v>
      </c>
      <c r="B44" s="116" t="s">
        <v>379</v>
      </c>
      <c r="C44" s="116" t="s">
        <v>791</v>
      </c>
      <c r="D44" s="116" t="s">
        <v>283</v>
      </c>
      <c r="E44" s="116" t="s">
        <v>296</v>
      </c>
      <c r="F44" s="95">
        <v>549</v>
      </c>
      <c r="G44" s="96" t="s">
        <v>8</v>
      </c>
      <c r="H44" s="96" t="s">
        <v>355</v>
      </c>
      <c r="I44" s="96" t="s">
        <v>582</v>
      </c>
      <c r="J44" s="96" t="str">
        <f t="shared" si="0"/>
        <v>Insert into SC_Matieres (ligne,typePresta,designation,categorie,fournisseur,unite,prix,detail,prixHorsTransport,Reference) values (44,'MATIERE','VANNE 3 VOIES D63 MOTORISEE HORLOGE INTEGRE','Accessoires_au_détail','SASKIT','pc',549,'-',null,'MVAN3VMHI63');</v>
      </c>
      <c r="K44" s="95">
        <f t="shared" si="3"/>
        <v>44</v>
      </c>
      <c r="L44" s="96" t="str">
        <f t="shared" si="1"/>
        <v>Update SC_Matieres set designation = 'VANNE 3 VOIES D63 MOTORISEE HORLOGE INTEGRE', Reference = 'MVAN3VMHI63', fournisseur = 'SASKIT' where ligne = 44 ; Update SC_Matieres set Reference = 'MVAN3VMHI63' where ligne = 44 and ifnull(Reference,'') = '' ;</v>
      </c>
      <c r="M44" s="96" t="str">
        <f t="shared" si="2"/>
        <v/>
      </c>
      <c r="O44" s="95"/>
      <c r="P44" s="116"/>
    </row>
    <row r="45" spans="1:16" x14ac:dyDescent="0.25">
      <c r="A45" s="95">
        <v>45</v>
      </c>
      <c r="B45" s="116" t="s">
        <v>380</v>
      </c>
      <c r="C45" s="116" t="s">
        <v>774</v>
      </c>
      <c r="D45" s="116" t="s">
        <v>214</v>
      </c>
      <c r="E45" s="116" t="s">
        <v>296</v>
      </c>
      <c r="F45" s="95">
        <v>37.049999999999997</v>
      </c>
      <c r="G45" s="96" t="s">
        <v>8</v>
      </c>
      <c r="H45" s="96" t="s">
        <v>355</v>
      </c>
      <c r="I45" s="96" t="s">
        <v>582</v>
      </c>
      <c r="J45" s="96" t="str">
        <f t="shared" si="0"/>
        <v>Insert into SC_Matieres (ligne,typePresta,designation,categorie,fournisseur,unite,prix,detail,prixHorsTransport,Reference) values (45,'MATIERE','BARRE DE RENFORT POUR BAC 2,5 EH','BACS','SASKIT','pc',37.05,'-',null,'MBARRE2.5');</v>
      </c>
      <c r="K45" s="95">
        <f t="shared" si="3"/>
        <v>45</v>
      </c>
      <c r="L45" s="96" t="str">
        <f t="shared" si="1"/>
        <v>Update SC_Matieres set designation = 'BARRE DE RENFORT POUR BAC 2,5 EH', Reference = 'MBARRE2.5', fournisseur = 'SASKIT' where ligne = 45 ; Update SC_Matieres set Reference = 'MBARRE2.5' where ligne = 45 and ifnull(Reference,'') = '' ;</v>
      </c>
      <c r="M45" s="96" t="str">
        <f t="shared" si="2"/>
        <v/>
      </c>
      <c r="O45" s="95"/>
      <c r="P45" s="116"/>
    </row>
    <row r="46" spans="1:16" x14ac:dyDescent="0.25">
      <c r="A46" s="95">
        <v>46</v>
      </c>
      <c r="B46" s="116" t="s">
        <v>1544</v>
      </c>
      <c r="C46" s="116" t="s">
        <v>775</v>
      </c>
      <c r="D46" s="116" t="s">
        <v>214</v>
      </c>
      <c r="E46" s="116" t="s">
        <v>296</v>
      </c>
      <c r="F46" s="95">
        <v>45.5</v>
      </c>
      <c r="G46" s="96" t="s">
        <v>8</v>
      </c>
      <c r="H46" s="96" t="s">
        <v>355</v>
      </c>
      <c r="I46" s="96" t="s">
        <v>582</v>
      </c>
      <c r="J46" s="96" t="str">
        <f t="shared" si="0"/>
        <v>Insert into SC_Matieres (ligne,typePresta,designation,categorie,fournisseur,unite,prix,detail,prixHorsTransport,Reference) values (46,'MATIERE','BARRE DE RENFORT POUR BAC 3EH (COMPATIBLE 6EH','BACS','SASKIT','pc',45.5,'-',null,'MBARRE3');</v>
      </c>
      <c r="K46" s="95">
        <f t="shared" si="3"/>
        <v>46</v>
      </c>
      <c r="L46" s="96" t="str">
        <f t="shared" si="1"/>
        <v>Update SC_Matieres set designation = 'BARRE DE RENFORT POUR BAC 3EH (COMPATIBLE 6EH', Reference = 'MBARRE3', fournisseur = 'SASKIT' where ligne = 46 ; Update SC_Matieres set Reference = 'MBARRE3' where ligne = 46 and ifnull(Reference,'') = '' ;</v>
      </c>
      <c r="M46" s="96" t="str">
        <f t="shared" si="2"/>
        <v/>
      </c>
      <c r="O46" s="95"/>
      <c r="P46" s="116"/>
    </row>
    <row r="47" spans="1:16" x14ac:dyDescent="0.25">
      <c r="A47" s="95">
        <v>47</v>
      </c>
      <c r="B47" s="116" t="s">
        <v>1545</v>
      </c>
      <c r="C47" s="116" t="s">
        <v>776</v>
      </c>
      <c r="D47" s="116" t="s">
        <v>214</v>
      </c>
      <c r="E47" s="116" t="s">
        <v>296</v>
      </c>
      <c r="F47" s="95">
        <v>757.27</v>
      </c>
      <c r="G47" s="96" t="s">
        <v>8</v>
      </c>
      <c r="H47" s="96" t="s">
        <v>355</v>
      </c>
      <c r="I47" s="96" t="s">
        <v>582</v>
      </c>
      <c r="J47" s="96" t="str">
        <f t="shared" si="0"/>
        <v>Insert into SC_Matieres (ligne,typePresta,designation,categorie,fournisseur,unite,prix,detail,prixHorsTransport,Reference) values (47,'MATIERE','BAC 2,5 EH + JOINT FORSHEDA','BACS','SASKIT','pc',757.27,'-',null,'MBAC2.5');</v>
      </c>
      <c r="K47" s="95">
        <f t="shared" si="3"/>
        <v>47</v>
      </c>
      <c r="L47" s="96" t="str">
        <f t="shared" si="1"/>
        <v>Update SC_Matieres set designation = 'BAC 2,5 EH + JOINT FORSHEDA', Reference = 'MBAC2.5', fournisseur = 'SASKIT' where ligne = 47 ; Update SC_Matieres set Reference = 'MBAC2.5' where ligne = 47 and ifnull(Reference,'') = '' ;</v>
      </c>
      <c r="M47" s="96" t="str">
        <f t="shared" si="2"/>
        <v/>
      </c>
      <c r="O47" s="95"/>
      <c r="P47" s="116"/>
    </row>
    <row r="48" spans="1:16" x14ac:dyDescent="0.25">
      <c r="A48" s="95">
        <v>48</v>
      </c>
      <c r="B48" s="116" t="s">
        <v>381</v>
      </c>
      <c r="C48" s="116" t="s">
        <v>769</v>
      </c>
      <c r="D48" s="116" t="s">
        <v>214</v>
      </c>
      <c r="E48" s="116" t="s">
        <v>296</v>
      </c>
      <c r="F48" s="95">
        <v>781.24</v>
      </c>
      <c r="G48" s="96" t="s">
        <v>8</v>
      </c>
      <c r="H48" s="96" t="s">
        <v>355</v>
      </c>
      <c r="I48" s="96" t="s">
        <v>582</v>
      </c>
      <c r="J48" s="96" t="str">
        <f t="shared" si="0"/>
        <v>Insert into SC_Matieres (ligne,typePresta,designation,categorie,fournisseur,unite,prix,detail,prixHorsTransport,Reference) values (48,'MATIERE','KIT BAC PEHD 2,5EH','BACS','SASKIT','pc',781.24,'-',null,'BFV2.5EH');</v>
      </c>
      <c r="K48" s="95">
        <f t="shared" si="3"/>
        <v>48</v>
      </c>
      <c r="L48" s="96" t="str">
        <f t="shared" si="1"/>
        <v>Update SC_Matieres set designation = 'KIT BAC PEHD 2,5EH', Reference = 'BFV2.5EH', fournisseur = 'SASKIT' where ligne = 48 ; Update SC_Matieres set Reference = 'BFV2.5EH' where ligne = 48 and ifnull(Reference,'') = '' ;</v>
      </c>
      <c r="M48" s="96" t="str">
        <f t="shared" si="2"/>
        <v/>
      </c>
      <c r="O48" s="95"/>
      <c r="P48" s="116"/>
    </row>
    <row r="49" spans="1:16" x14ac:dyDescent="0.25">
      <c r="A49" s="95">
        <v>49</v>
      </c>
      <c r="B49" s="116" t="s">
        <v>1546</v>
      </c>
      <c r="C49" s="116" t="s">
        <v>777</v>
      </c>
      <c r="D49" s="116" t="s">
        <v>214</v>
      </c>
      <c r="E49" s="116" t="s">
        <v>296</v>
      </c>
      <c r="F49" s="95">
        <v>812.89</v>
      </c>
      <c r="G49" s="96" t="s">
        <v>8</v>
      </c>
      <c r="H49" s="96" t="s">
        <v>355</v>
      </c>
      <c r="I49" s="96" t="s">
        <v>582</v>
      </c>
      <c r="J49" s="96" t="str">
        <f t="shared" si="0"/>
        <v>Insert into SC_Matieres (ligne,typePresta,designation,categorie,fournisseur,unite,prix,detail,prixHorsTransport,Reference) values (49,'MATIERE','BAC 3 EH + JOINT FORSHEDA','BACS','SASKIT','pc',812.89,'-',null,'MBAC3');</v>
      </c>
      <c r="K49" s="95">
        <f t="shared" si="3"/>
        <v>49</v>
      </c>
      <c r="L49" s="96" t="str">
        <f t="shared" si="1"/>
        <v>Update SC_Matieres set designation = 'BAC 3 EH + JOINT FORSHEDA', Reference = 'MBAC3', fournisseur = 'SASKIT' where ligne = 49 ; Update SC_Matieres set Reference = 'MBAC3' where ligne = 49 and ifnull(Reference,'') = '' ;</v>
      </c>
      <c r="M49" s="96" t="str">
        <f t="shared" si="2"/>
        <v/>
      </c>
      <c r="O49" s="95"/>
      <c r="P49" s="116"/>
    </row>
    <row r="50" spans="1:16" x14ac:dyDescent="0.25">
      <c r="A50" s="95">
        <v>50</v>
      </c>
      <c r="B50" s="116" t="s">
        <v>302</v>
      </c>
      <c r="C50" s="116" t="s">
        <v>771</v>
      </c>
      <c r="D50" s="116" t="s">
        <v>214</v>
      </c>
      <c r="E50" s="116" t="s">
        <v>296</v>
      </c>
      <c r="F50" s="95">
        <v>953.98</v>
      </c>
      <c r="G50" s="96" t="s">
        <v>8</v>
      </c>
      <c r="H50" s="96" t="s">
        <v>355</v>
      </c>
      <c r="I50" s="96" t="s">
        <v>582</v>
      </c>
      <c r="J50" s="96" t="str">
        <f t="shared" si="0"/>
        <v>Insert into SC_Matieres (ligne,typePresta,designation,categorie,fournisseur,unite,prix,detail,prixHorsTransport,Reference) values (50,'MATIERE','KIT BAC PEHD 3 EH','BACS','SASKIT','pc',953.98,'-',null,'BFV3EH');</v>
      </c>
      <c r="K50" s="95">
        <f t="shared" si="3"/>
        <v>50</v>
      </c>
      <c r="L50" s="96" t="str">
        <f t="shared" si="1"/>
        <v>Update SC_Matieres set designation = 'KIT BAC PEHD 3 EH', Reference = 'BFV3EH', fournisseur = 'SASKIT' where ligne = 50 ; Update SC_Matieres set Reference = 'BFV3EH' where ligne = 50 and ifnull(Reference,'') = '' ;</v>
      </c>
      <c r="M50" s="96" t="str">
        <f t="shared" si="2"/>
        <v/>
      </c>
      <c r="O50" s="95"/>
      <c r="P50" s="116"/>
    </row>
    <row r="51" spans="1:16" x14ac:dyDescent="0.25">
      <c r="A51" s="95">
        <v>51</v>
      </c>
      <c r="B51" s="116" t="s">
        <v>303</v>
      </c>
      <c r="C51" s="116" t="s">
        <v>772</v>
      </c>
      <c r="D51" s="116" t="s">
        <v>214</v>
      </c>
      <c r="E51" s="116" t="s">
        <v>296</v>
      </c>
      <c r="F51" s="95">
        <v>1625.78</v>
      </c>
      <c r="G51" s="96" t="s">
        <v>8</v>
      </c>
      <c r="H51" s="96" t="s">
        <v>355</v>
      </c>
      <c r="I51" s="96" t="s">
        <v>582</v>
      </c>
      <c r="J51" s="96" t="str">
        <f t="shared" si="0"/>
        <v>Insert into SC_Matieres (ligne,typePresta,designation,categorie,fournisseur,unite,prix,detail,prixHorsTransport,Reference) values (51,'MATIERE','KIT BAC PEHD 5EH','BACS','SASKIT','pc',1625.78,'-',null,'BFV5EH');</v>
      </c>
      <c r="K51" s="95">
        <f t="shared" si="3"/>
        <v>51</v>
      </c>
      <c r="L51" s="96" t="str">
        <f t="shared" si="1"/>
        <v>Update SC_Matieres set designation = 'KIT BAC PEHD 5EH', Reference = 'BFV5EH', fournisseur = 'SASKIT' where ligne = 51 ; Update SC_Matieres set Reference = 'BFV5EH' where ligne = 51 and ifnull(Reference,'') = '' ;</v>
      </c>
      <c r="M51" s="96" t="str">
        <f t="shared" si="2"/>
        <v/>
      </c>
      <c r="O51" s="95"/>
      <c r="P51" s="116"/>
    </row>
    <row r="52" spans="1:16" x14ac:dyDescent="0.25">
      <c r="A52" s="95">
        <v>52</v>
      </c>
      <c r="B52" s="116" t="s">
        <v>304</v>
      </c>
      <c r="C52" s="116" t="s">
        <v>773</v>
      </c>
      <c r="D52" s="116" t="s">
        <v>214</v>
      </c>
      <c r="E52" s="116" t="s">
        <v>296</v>
      </c>
      <c r="F52" s="95">
        <v>1907.96</v>
      </c>
      <c r="G52" s="96" t="s">
        <v>8</v>
      </c>
      <c r="H52" s="96" t="s">
        <v>355</v>
      </c>
      <c r="I52" s="96" t="s">
        <v>582</v>
      </c>
      <c r="J52" s="96" t="str">
        <f t="shared" si="0"/>
        <v>Insert into SC_Matieres (ligne,typePresta,designation,categorie,fournisseur,unite,prix,detail,prixHorsTransport,Reference) values (52,'MATIERE','KIT BAC PEHD 6 EH','BACS','SASKIT','pc',1907.96,'-',null,'BFV6EH');</v>
      </c>
      <c r="K52" s="95">
        <f t="shared" si="3"/>
        <v>52</v>
      </c>
      <c r="L52" s="96" t="str">
        <f t="shared" si="1"/>
        <v>Update SC_Matieres set designation = 'KIT BAC PEHD 6 EH', Reference = 'BFV6EH', fournisseur = 'SASKIT' where ligne = 52 ; Update SC_Matieres set Reference = 'BFV6EH' where ligne = 52 and ifnull(Reference,'') = '' ;</v>
      </c>
      <c r="M52" s="96" t="str">
        <f t="shared" si="2"/>
        <v/>
      </c>
      <c r="O52" s="95"/>
      <c r="P52" s="116"/>
    </row>
    <row r="53" spans="1:16" x14ac:dyDescent="0.25">
      <c r="A53" s="95">
        <v>53</v>
      </c>
      <c r="B53" s="116" t="s">
        <v>305</v>
      </c>
      <c r="C53" s="116" t="s">
        <v>767</v>
      </c>
      <c r="D53" s="116" t="s">
        <v>214</v>
      </c>
      <c r="E53" s="116" t="s">
        <v>296</v>
      </c>
      <c r="F53" s="95">
        <v>3251.56</v>
      </c>
      <c r="G53" s="96" t="s">
        <v>8</v>
      </c>
      <c r="H53" s="96" t="s">
        <v>355</v>
      </c>
      <c r="I53" s="96" t="s">
        <v>582</v>
      </c>
      <c r="J53" s="96" t="str">
        <f t="shared" si="0"/>
        <v>Insert into SC_Matieres (ligne,typePresta,designation,categorie,fournisseur,unite,prix,detail,prixHorsTransport,Reference) values (53,'MATIERE','KIT BAC PEHD 10 EH','BACS','SASKIT','pc',3251.56,'-',null,'BFV10EH');</v>
      </c>
      <c r="K53" s="95">
        <f t="shared" si="3"/>
        <v>53</v>
      </c>
      <c r="L53" s="96" t="str">
        <f t="shared" si="1"/>
        <v>Update SC_Matieres set designation = 'KIT BAC PEHD 10 EH', Reference = 'BFV10EH', fournisseur = 'SASKIT' where ligne = 53 ; Update SC_Matieres set Reference = 'BFV10EH' where ligne = 53 and ifnull(Reference,'') = '' ;</v>
      </c>
      <c r="M53" s="96" t="str">
        <f t="shared" si="2"/>
        <v/>
      </c>
      <c r="O53" s="95"/>
      <c r="P53" s="116"/>
    </row>
    <row r="54" spans="1:16" x14ac:dyDescent="0.25">
      <c r="A54" s="95">
        <v>54</v>
      </c>
      <c r="B54" s="116" t="s">
        <v>306</v>
      </c>
      <c r="C54" s="116" t="s">
        <v>768</v>
      </c>
      <c r="D54" s="116" t="s">
        <v>214</v>
      </c>
      <c r="E54" s="116" t="s">
        <v>296</v>
      </c>
      <c r="F54" s="95">
        <v>3815.92</v>
      </c>
      <c r="G54" s="96" t="s">
        <v>8</v>
      </c>
      <c r="H54" s="96" t="s">
        <v>355</v>
      </c>
      <c r="I54" s="96" t="s">
        <v>582</v>
      </c>
      <c r="J54" s="96" t="str">
        <f t="shared" si="0"/>
        <v>Insert into SC_Matieres (ligne,typePresta,designation,categorie,fournisseur,unite,prix,detail,prixHorsTransport,Reference) values (54,'MATIERE','KIT BAC PEH 12EHD','BACS','SASKIT','pc',3815.92,'-',null,'BFV12EH');</v>
      </c>
      <c r="K54" s="95">
        <f t="shared" si="3"/>
        <v>54</v>
      </c>
      <c r="L54" s="96" t="str">
        <f t="shared" si="1"/>
        <v>Update SC_Matieres set designation = 'KIT BAC PEH 12EHD', Reference = 'BFV12EH', fournisseur = 'SASKIT' where ligne = 54 ; Update SC_Matieres set Reference = 'BFV12EH' where ligne = 54 and ifnull(Reference,'') = '' ;</v>
      </c>
      <c r="M54" s="96" t="str">
        <f t="shared" si="2"/>
        <v/>
      </c>
      <c r="O54" s="95"/>
      <c r="P54" s="116"/>
    </row>
    <row r="55" spans="1:16" x14ac:dyDescent="0.25">
      <c r="A55" s="95">
        <v>55</v>
      </c>
      <c r="B55" s="116" t="s">
        <v>307</v>
      </c>
      <c r="C55" s="116" t="s">
        <v>770</v>
      </c>
      <c r="D55" s="116" t="s">
        <v>214</v>
      </c>
      <c r="E55" s="116" t="s">
        <v>296</v>
      </c>
      <c r="F55" s="95">
        <v>6503.12</v>
      </c>
      <c r="G55" s="96" t="s">
        <v>8</v>
      </c>
      <c r="H55" s="96" t="s">
        <v>355</v>
      </c>
      <c r="I55" s="96" t="s">
        <v>582</v>
      </c>
      <c r="J55" s="96" t="str">
        <f t="shared" si="0"/>
        <v>Insert into SC_Matieres (ligne,typePresta,designation,categorie,fournisseur,unite,prix,detail,prixHorsTransport,Reference) values (55,'MATIERE','KIT BAC PEHD 20EH','BACS','SASKIT','pc',6503.12,'-',null,'BFV20EH');</v>
      </c>
      <c r="K55" s="95">
        <f t="shared" si="3"/>
        <v>55</v>
      </c>
      <c r="L55" s="96" t="str">
        <f t="shared" si="1"/>
        <v>Update SC_Matieres set designation = 'KIT BAC PEHD 20EH', Reference = 'BFV20EH', fournisseur = 'SASKIT' where ligne = 55 ; Update SC_Matieres set Reference = 'BFV20EH' where ligne = 55 and ifnull(Reference,'') = '' ;</v>
      </c>
      <c r="M55" s="96" t="str">
        <f t="shared" si="2"/>
        <v/>
      </c>
      <c r="O55" s="95"/>
      <c r="P55" s="116"/>
    </row>
    <row r="56" spans="1:16" x14ac:dyDescent="0.25">
      <c r="A56" s="95">
        <v>56</v>
      </c>
      <c r="B56" s="116" t="s">
        <v>1547</v>
      </c>
      <c r="C56" s="116"/>
      <c r="D56" s="116" t="s">
        <v>382</v>
      </c>
      <c r="E56" s="116"/>
      <c r="F56" s="95">
        <v>7</v>
      </c>
      <c r="G56" s="96" t="s">
        <v>42</v>
      </c>
      <c r="H56" s="96" t="s">
        <v>355</v>
      </c>
      <c r="I56" s="96" t="s">
        <v>582</v>
      </c>
      <c r="J56" s="96" t="str">
        <f t="shared" si="0"/>
        <v>Insert into SC_Matieres (ligne,typePresta,designation,categorie,fournisseur,unite,prix,detail,prixHorsTransport,Reference) values (56,'MATIERE','TRAVERSE DE CHÊNE 200/100','BOIS','','ml',7,'-',null,'');</v>
      </c>
      <c r="K56" s="95">
        <f t="shared" si="3"/>
        <v>56</v>
      </c>
      <c r="L56" s="96" t="str">
        <f t="shared" si="1"/>
        <v/>
      </c>
      <c r="M56" s="96" t="str">
        <f t="shared" si="2"/>
        <v>Update SC_Matieres set designation = 'TRAVERSE DE CHÊNE 200/100' where ligne = 56 ;</v>
      </c>
      <c r="O56" s="95"/>
      <c r="P56" s="116"/>
    </row>
    <row r="57" spans="1:16" x14ac:dyDescent="0.25">
      <c r="A57" s="95">
        <v>57</v>
      </c>
      <c r="B57" s="116" t="s">
        <v>1548</v>
      </c>
      <c r="C57" s="116"/>
      <c r="D57" s="116" t="s">
        <v>382</v>
      </c>
      <c r="E57" s="116"/>
      <c r="F57" s="95">
        <v>9</v>
      </c>
      <c r="G57" s="96" t="s">
        <v>42</v>
      </c>
      <c r="I57" s="96" t="s">
        <v>582</v>
      </c>
      <c r="J57" s="96" t="str">
        <f t="shared" si="0"/>
        <v>Insert into SC_Matieres (ligne,typePresta,designation,categorie,fournisseur,unite,prix,detail,prixHorsTransport,Reference) values (57,'MATIERE','TRAVERSE DE CHÊNE 200/120','BOIS','','ml',9,'',null,'');</v>
      </c>
      <c r="K57" s="95">
        <f t="shared" si="3"/>
        <v>57</v>
      </c>
      <c r="L57" s="96" t="str">
        <f t="shared" si="1"/>
        <v/>
      </c>
      <c r="M57" s="96" t="str">
        <f t="shared" si="2"/>
        <v>Update SC_Matieres set designation = 'TRAVERSE DE CHÊNE 200/120' where ligne = 57 ;</v>
      </c>
      <c r="O57" s="95"/>
      <c r="P57" s="116"/>
    </row>
    <row r="58" spans="1:16" x14ac:dyDescent="0.25">
      <c r="A58" s="95">
        <v>58</v>
      </c>
      <c r="B58" s="116" t="s">
        <v>1549</v>
      </c>
      <c r="C58" s="116"/>
      <c r="D58" s="116" t="s">
        <v>382</v>
      </c>
      <c r="E58" s="116"/>
      <c r="F58" s="95">
        <v>20.521600000000003</v>
      </c>
      <c r="G58" s="96" t="s">
        <v>42</v>
      </c>
      <c r="H58" s="96" t="s">
        <v>355</v>
      </c>
      <c r="I58" s="96" t="s">
        <v>582</v>
      </c>
      <c r="J58" s="96" t="str">
        <f t="shared" si="0"/>
        <v>Insert into SC_Matieres (ligne,typePresta,designation,categorie,fournisseur,unite,prix,detail,prixHorsTransport,Reference) values (58,'MATIERE','TABLETTE CHÊNE 220/4','BOIS','','ml',20.5216,'-',null,'');</v>
      </c>
      <c r="K58" s="95">
        <f t="shared" si="3"/>
        <v>58</v>
      </c>
      <c r="L58" s="96" t="str">
        <f t="shared" si="1"/>
        <v/>
      </c>
      <c r="M58" s="96" t="str">
        <f t="shared" si="2"/>
        <v>Update SC_Matieres set designation = 'TABLETTE CHÊNE 220/4' where ligne = 58 ;</v>
      </c>
      <c r="O58" s="95"/>
      <c r="P58" s="116"/>
    </row>
    <row r="59" spans="1:16" x14ac:dyDescent="0.25">
      <c r="A59" s="95">
        <v>59</v>
      </c>
      <c r="B59" s="116" t="s">
        <v>1550</v>
      </c>
      <c r="C59" s="116"/>
      <c r="D59" s="116" t="s">
        <v>382</v>
      </c>
      <c r="E59" s="116" t="s">
        <v>384</v>
      </c>
      <c r="F59" s="95">
        <v>2</v>
      </c>
      <c r="G59" s="96" t="s">
        <v>42</v>
      </c>
      <c r="H59" s="96" t="s">
        <v>355</v>
      </c>
      <c r="I59" s="96">
        <v>2</v>
      </c>
      <c r="J59" s="96" t="str">
        <f t="shared" si="0"/>
        <v>Insert into SC_Matieres (ligne,typePresta,designation,categorie,fournisseur,unite,prix,detail,prixHorsTransport,Reference) values (59,'MATIERE','CHEVRON TRAITÉ CL 4 -7/5 CM','BOIS','RESEAU PRO','ml',2,'-',2,'');</v>
      </c>
      <c r="K59" s="95">
        <f t="shared" si="3"/>
        <v>59</v>
      </c>
      <c r="L59" s="96" t="str">
        <f t="shared" si="1"/>
        <v/>
      </c>
      <c r="M59" s="96" t="str">
        <f t="shared" si="2"/>
        <v>Update SC_Matieres set designation = 'CHEVRON TRAITÉ CL 4 -7/5 CM' where ligne = 59 ;</v>
      </c>
      <c r="O59" s="95"/>
      <c r="P59" s="116"/>
    </row>
    <row r="60" spans="1:16" x14ac:dyDescent="0.25">
      <c r="A60" s="95">
        <v>60</v>
      </c>
      <c r="B60" s="116" t="s">
        <v>1551</v>
      </c>
      <c r="C60" s="116"/>
      <c r="D60" s="116" t="s">
        <v>382</v>
      </c>
      <c r="E60" s="116" t="s">
        <v>385</v>
      </c>
      <c r="F60" s="95">
        <v>5.5814400000000006</v>
      </c>
      <c r="G60" s="96" t="s">
        <v>42</v>
      </c>
      <c r="H60" s="96" t="s">
        <v>355</v>
      </c>
      <c r="I60" s="96">
        <v>5.5814400000000006</v>
      </c>
      <c r="J60" s="96" t="str">
        <f t="shared" si="0"/>
        <v>Insert into SC_Matieres (ligne,typePresta,designation,categorie,fournisseur,unite,prix,detail,prixHorsTransport,Reference) values (60,'MATIERE','BASTAING DOUGLAS 17/ 6 CM','BOIS','HAMON BOIS','ml',5.58144,'-',5.58144,'');</v>
      </c>
      <c r="K60" s="95">
        <f t="shared" si="3"/>
        <v>60</v>
      </c>
      <c r="L60" s="96" t="str">
        <f t="shared" si="1"/>
        <v/>
      </c>
      <c r="M60" s="96" t="str">
        <f t="shared" si="2"/>
        <v>Update SC_Matieres set designation = 'BASTAING DOUGLAS 17/ 6 CM' where ligne = 60 ;</v>
      </c>
      <c r="O60" s="95"/>
      <c r="P60" s="116"/>
    </row>
    <row r="61" spans="1:16" x14ac:dyDescent="0.25">
      <c r="A61" s="95">
        <v>61</v>
      </c>
      <c r="B61" s="116" t="s">
        <v>1552</v>
      </c>
      <c r="C61" s="116"/>
      <c r="D61" s="116" t="s">
        <v>382</v>
      </c>
      <c r="E61" s="116" t="s">
        <v>385</v>
      </c>
      <c r="F61" s="95">
        <v>1.4364000000000001</v>
      </c>
      <c r="G61" s="96" t="s">
        <v>42</v>
      </c>
      <c r="H61" s="96" t="s">
        <v>355</v>
      </c>
      <c r="I61" s="96">
        <v>1.4364000000000001</v>
      </c>
      <c r="J61" s="96" t="str">
        <f t="shared" si="0"/>
        <v>Insert into SC_Matieres (ligne,typePresta,designation,categorie,fournisseur,unite,prix,detail,prixHorsTransport,Reference) values (61,'MATIERE','CHEVRON DOUGLAS 7/5 CM','BOIS','HAMON BOIS','ml',1.4364,'-',1.4364,'');</v>
      </c>
      <c r="K61" s="95">
        <f t="shared" si="3"/>
        <v>61</v>
      </c>
      <c r="L61" s="96" t="str">
        <f t="shared" si="1"/>
        <v/>
      </c>
      <c r="M61" s="96" t="str">
        <f t="shared" si="2"/>
        <v>Update SC_Matieres set designation = 'CHEVRON DOUGLAS 7/5 CM' where ligne = 61 ;</v>
      </c>
      <c r="O61" s="95"/>
      <c r="P61" s="116"/>
    </row>
    <row r="62" spans="1:16" x14ac:dyDescent="0.25">
      <c r="A62" s="95">
        <v>62</v>
      </c>
      <c r="B62" s="116" t="s">
        <v>348</v>
      </c>
      <c r="C62" s="116"/>
      <c r="D62" s="116" t="s">
        <v>382</v>
      </c>
      <c r="E62" s="116" t="s">
        <v>385</v>
      </c>
      <c r="F62" s="95">
        <v>1.026</v>
      </c>
      <c r="G62" s="96" t="s">
        <v>42</v>
      </c>
      <c r="H62" s="96" t="s">
        <v>355</v>
      </c>
      <c r="I62" s="96">
        <v>1.026</v>
      </c>
      <c r="J62" s="96" t="str">
        <f t="shared" si="0"/>
        <v>Insert into SC_Matieres (ligne,typePresta,designation,categorie,fournisseur,unite,prix,detail,prixHorsTransport,Reference) values (62,'MATIERE','TASSEAU DOUGLAS 5/5','BOIS','HAMON BOIS','ml',1.026,'-',1.026,'');</v>
      </c>
      <c r="K62" s="95">
        <f t="shared" si="3"/>
        <v>62</v>
      </c>
      <c r="L62" s="96" t="str">
        <f t="shared" si="1"/>
        <v/>
      </c>
      <c r="M62" s="96" t="str">
        <f t="shared" si="2"/>
        <v>Update SC_Matieres set designation = 'TASSEAU DOUGLAS 5/5' where ligne = 62 ;</v>
      </c>
      <c r="O62" s="95"/>
      <c r="P62" s="116"/>
    </row>
    <row r="63" spans="1:16" x14ac:dyDescent="0.25">
      <c r="A63" s="95">
        <v>63</v>
      </c>
      <c r="B63" s="116" t="s">
        <v>1553</v>
      </c>
      <c r="C63" s="116"/>
      <c r="D63" s="116" t="s">
        <v>382</v>
      </c>
      <c r="E63" s="116" t="s">
        <v>387</v>
      </c>
      <c r="F63" s="95">
        <v>16.2</v>
      </c>
      <c r="G63" s="96" t="s">
        <v>105</v>
      </c>
      <c r="H63" s="96" t="s">
        <v>355</v>
      </c>
      <c r="I63" s="96">
        <v>16.2</v>
      </c>
      <c r="J63" s="96" t="str">
        <f t="shared" si="0"/>
        <v>Insert into SC_Matieres (ligne,typePresta,designation,categorie,fournisseur,unite,prix,detail,prixHorsTransport,Reference) values (63,'MATIERE','BARDAGE DOUGLAS','BOIS','MASSON BOIS','m²',16.2,'-',16.2,'');</v>
      </c>
      <c r="K63" s="95">
        <f t="shared" si="3"/>
        <v>63</v>
      </c>
      <c r="L63" s="96" t="str">
        <f t="shared" si="1"/>
        <v/>
      </c>
      <c r="M63" s="96" t="str">
        <f t="shared" si="2"/>
        <v>Update SC_Matieres set designation = 'BARDAGE DOUGLAS' where ligne = 63 ;</v>
      </c>
      <c r="O63" s="95"/>
      <c r="P63" s="116"/>
    </row>
    <row r="64" spans="1:16" x14ac:dyDescent="0.25">
      <c r="A64" s="95">
        <v>64</v>
      </c>
      <c r="B64" s="116" t="s">
        <v>1554</v>
      </c>
      <c r="C64" s="116"/>
      <c r="D64" s="116" t="s">
        <v>382</v>
      </c>
      <c r="E64" s="116" t="s">
        <v>387</v>
      </c>
      <c r="F64" s="95">
        <v>6.85</v>
      </c>
      <c r="G64" s="96" t="s">
        <v>105</v>
      </c>
      <c r="H64" s="96" t="s">
        <v>355</v>
      </c>
      <c r="I64" s="96">
        <v>6.85</v>
      </c>
      <c r="J64" s="96" t="str">
        <f t="shared" si="0"/>
        <v>Insert into SC_Matieres (ligne,typePresta,designation,categorie,fournisseur,unite,prix,detail,prixHorsTransport,Reference) values (64,'MATIERE','OSB 3 BRUT 18 MM (2500 X 1250','BOIS','MASSON BOIS','m²',6.85,'-',6.85,'');</v>
      </c>
      <c r="K64" s="95">
        <f t="shared" si="3"/>
        <v>64</v>
      </c>
      <c r="L64" s="96" t="str">
        <f t="shared" si="1"/>
        <v/>
      </c>
      <c r="M64" s="96" t="str">
        <f t="shared" si="2"/>
        <v>Update SC_Matieres set designation = 'OSB 3 BRUT 18 MM (2500 X 1250' where ligne = 64 ;</v>
      </c>
      <c r="O64" s="95"/>
      <c r="P64" s="116"/>
    </row>
    <row r="65" spans="1:16" x14ac:dyDescent="0.25">
      <c r="A65" s="95">
        <v>65</v>
      </c>
      <c r="B65" s="116" t="s">
        <v>1555</v>
      </c>
      <c r="C65" s="116"/>
      <c r="D65" s="116" t="s">
        <v>382</v>
      </c>
      <c r="E65" s="116" t="s">
        <v>387</v>
      </c>
      <c r="F65" s="95">
        <v>1.89</v>
      </c>
      <c r="G65" s="96" t="s">
        <v>42</v>
      </c>
      <c r="H65" s="96" t="s">
        <v>355</v>
      </c>
      <c r="I65" s="96">
        <v>1.89</v>
      </c>
      <c r="J65" s="96" t="str">
        <f t="shared" si="0"/>
        <v>Insert into SC_Matieres (ligne,typePresta,designation,categorie,fournisseur,unite,prix,detail,prixHorsTransport,Reference) values (65,'MATIERE','CHEVRON TRAITÉ CL 4 -7/4,5 CM','BOIS','MASSON BOIS','ml',1.89,'-',1.89,'');</v>
      </c>
      <c r="K65" s="95">
        <f t="shared" si="3"/>
        <v>65</v>
      </c>
      <c r="L65" s="96" t="str">
        <f t="shared" si="1"/>
        <v/>
      </c>
      <c r="M65" s="96" t="str">
        <f t="shared" si="2"/>
        <v>Update SC_Matieres set designation = 'CHEVRON TRAITÉ CL 4 -7/4,5 CM' where ligne = 65 ;</v>
      </c>
      <c r="O65" s="95"/>
      <c r="P65" s="116"/>
    </row>
    <row r="66" spans="1:16" x14ac:dyDescent="0.25">
      <c r="A66" s="95">
        <v>66</v>
      </c>
      <c r="B66" s="116" t="s">
        <v>1556</v>
      </c>
      <c r="C66" s="116"/>
      <c r="D66" s="116" t="s">
        <v>382</v>
      </c>
      <c r="E66" s="116" t="s">
        <v>387</v>
      </c>
      <c r="F66" s="95">
        <v>2.4500000000000002</v>
      </c>
      <c r="G66" s="96" t="s">
        <v>42</v>
      </c>
      <c r="H66" s="96" t="s">
        <v>355</v>
      </c>
      <c r="I66" s="96">
        <v>2.4500000000000002</v>
      </c>
      <c r="J66" s="96" t="str">
        <f t="shared" si="0"/>
        <v>Insert into SC_Matieres (ligne,typePresta,designation,categorie,fournisseur,unite,prix,detail,prixHorsTransport,Reference) values (66,'MATIERE','TASSEAU CL4 46X46','BOIS','MASSON BOIS','ml',2.45,'-',2.45,'');</v>
      </c>
      <c r="K66" s="95">
        <f t="shared" si="3"/>
        <v>66</v>
      </c>
      <c r="L66" s="96" t="str">
        <f t="shared" si="1"/>
        <v/>
      </c>
      <c r="M66" s="96" t="str">
        <f t="shared" si="2"/>
        <v>Update SC_Matieres set designation = 'TASSEAU CL4 46X46' where ligne = 66 ;</v>
      </c>
      <c r="O66" s="95"/>
      <c r="P66" s="116"/>
    </row>
    <row r="67" spans="1:16" x14ac:dyDescent="0.25">
      <c r="A67" s="95">
        <v>67</v>
      </c>
      <c r="B67" s="116" t="s">
        <v>1557</v>
      </c>
      <c r="C67" s="116"/>
      <c r="D67" s="116" t="s">
        <v>388</v>
      </c>
      <c r="E67" s="116" t="s">
        <v>389</v>
      </c>
      <c r="F67" s="95">
        <v>3.9</v>
      </c>
      <c r="G67" s="96" t="s">
        <v>8</v>
      </c>
      <c r="H67" s="96" t="s">
        <v>355</v>
      </c>
      <c r="I67" s="96">
        <v>3.9</v>
      </c>
      <c r="J67" s="96" t="str">
        <f t="shared" ref="J67:J116" si="4">SUBSTITUTE(SUBSTITUTE(SUBSTITUTE(SUBSTITUTE(SUBSTITUTE(SUBSTITUTE(SUBSTITUTE(SUBSTITUTE(SUBSTITUTE($J$1,"#LIBELLE#",B67),"#CATEGORIE#",D67),"#FOURNISSEUR#",E67),"#UNITE#",G67),"#PRIX#",SUBSTITUTE(F67,",",".")),"#DETAIL#",SUBSTITUTE(H67,"'","\'")),"#LIGNE#",A67),"#TRANSPORT#",SUBSTITUTE(I67,",",".")),"#REFERENCE#",C67)</f>
        <v>Insert into SC_Matieres (ligne,typePresta,designation,categorie,fournisseur,unite,prix,detail,prixHorsTransport,Reference) values (67,'MATIERE','PIQUET SHISTE 6/8 CM L1M','BORDURES','CUPA','pc',3.9,'-',3.9,'');</v>
      </c>
      <c r="K67" s="95">
        <f t="shared" si="3"/>
        <v>67</v>
      </c>
      <c r="L67" s="96" t="str">
        <f t="shared" ref="L67:L130" si="5">IF(E67="SASKIT",SUBSTITUTE(SUBSTITUTE(SUBSTITUTE(SUBSTITUTE(SUBSTITUTE(SUBSTITUTE(SUBSTITUTE(SUBSTITUTE(SUBSTITUTE($L$1,"#LIBELLE#",B67),"#CATEGORIE#",D67),"#FOURNISSEUR#",E67),"#UNITE#",G67),"#PRIX#",SUBSTITUTE(F67,",",".")),"#DETAIL#",SUBSTITUTE(H67,"'","\'")),"#LIGNE#",A67),"#TRANSPORT#",SUBSTITUTE(I67,",",".")),"#REFERENCE#",C67),"")</f>
        <v/>
      </c>
      <c r="M67" s="96" t="str">
        <f t="shared" ref="M67:M130" si="6">IF(E67&lt;&gt;"SASKIT",SUBSTITUTE(SUBSTITUTE(SUBSTITUTE(SUBSTITUTE(SUBSTITUTE(SUBSTITUTE(SUBSTITUTE(SUBSTITUTE(SUBSTITUTE($M$1,"#LIBELLE#",B67),"#CATEGORIE#",D67),"#FOURNISSEUR#",E67),"#UNITE#",G67),"#PRIX#",SUBSTITUTE(F67,",",".")),"#DETAIL#",SUBSTITUTE(H67,"'","\'")),"#LIGNE#",A67),"#TRANSPORT#",SUBSTITUTE(I67,",",".")),"#REFERENCE#",C67),"")</f>
        <v>Update SC_Matieres set designation = 'PIQUET SHISTE 6/8 CM L1M' where ligne = 67 ;</v>
      </c>
      <c r="O67" s="95"/>
      <c r="P67" s="116"/>
    </row>
    <row r="68" spans="1:16" x14ac:dyDescent="0.25">
      <c r="A68" s="95">
        <v>68</v>
      </c>
      <c r="B68" s="116" t="s">
        <v>1557</v>
      </c>
      <c r="C68" s="116"/>
      <c r="D68" s="116" t="s">
        <v>388</v>
      </c>
      <c r="E68" s="116" t="s">
        <v>389</v>
      </c>
      <c r="F68" s="95">
        <v>7.02</v>
      </c>
      <c r="G68" s="96" t="s">
        <v>8</v>
      </c>
      <c r="H68" s="96" t="s">
        <v>355</v>
      </c>
      <c r="I68" s="96">
        <v>7.02</v>
      </c>
      <c r="J68" s="96" t="str">
        <f t="shared" si="4"/>
        <v>Insert into SC_Matieres (ligne,typePresta,designation,categorie,fournisseur,unite,prix,detail,prixHorsTransport,Reference) values (68,'MATIERE','PIQUET SHISTE 6/8 CM L1M','BORDURES','CUPA','pc',7.02,'-',7.02,'');</v>
      </c>
      <c r="K68" s="95">
        <f t="shared" ref="K68:K117" si="7">A68</f>
        <v>68</v>
      </c>
      <c r="L68" s="96" t="str">
        <f t="shared" si="5"/>
        <v/>
      </c>
      <c r="M68" s="96" t="str">
        <f t="shared" si="6"/>
        <v>Update SC_Matieres set designation = 'PIQUET SHISTE 6/8 CM L1M' where ligne = 68 ;</v>
      </c>
      <c r="O68" s="95"/>
      <c r="P68" s="116"/>
    </row>
    <row r="69" spans="1:16" x14ac:dyDescent="0.25">
      <c r="A69" s="95">
        <v>69</v>
      </c>
      <c r="B69" s="116" t="s">
        <v>1557</v>
      </c>
      <c r="C69" s="116"/>
      <c r="D69" s="116" t="s">
        <v>388</v>
      </c>
      <c r="E69" s="116" t="s">
        <v>389</v>
      </c>
      <c r="F69" s="95">
        <v>12.48</v>
      </c>
      <c r="G69" s="96" t="s">
        <v>8</v>
      </c>
      <c r="H69" s="96" t="s">
        <v>355</v>
      </c>
      <c r="I69" s="96">
        <v>12.48</v>
      </c>
      <c r="J69" s="96" t="str">
        <f t="shared" si="4"/>
        <v>Insert into SC_Matieres (ligne,typePresta,designation,categorie,fournisseur,unite,prix,detail,prixHorsTransport,Reference) values (69,'MATIERE','PIQUET SHISTE 6/8 CM L1M','BORDURES','CUPA','pc',12.48,'-',12.48,'');</v>
      </c>
      <c r="K69" s="95">
        <f t="shared" si="7"/>
        <v>69</v>
      </c>
      <c r="L69" s="96" t="str">
        <f t="shared" si="5"/>
        <v/>
      </c>
      <c r="M69" s="96" t="str">
        <f t="shared" si="6"/>
        <v>Update SC_Matieres set designation = 'PIQUET SHISTE 6/8 CM L1M' where ligne = 69 ;</v>
      </c>
      <c r="O69" s="95"/>
      <c r="P69" s="116"/>
    </row>
    <row r="70" spans="1:16" x14ac:dyDescent="0.25">
      <c r="A70" s="95">
        <v>70</v>
      </c>
      <c r="B70" s="116" t="s">
        <v>1557</v>
      </c>
      <c r="C70" s="116"/>
      <c r="D70" s="116" t="s">
        <v>388</v>
      </c>
      <c r="E70" s="116" t="s">
        <v>389</v>
      </c>
      <c r="F70" s="95">
        <v>31.2</v>
      </c>
      <c r="G70" s="96" t="s">
        <v>8</v>
      </c>
      <c r="H70" s="96" t="s">
        <v>355</v>
      </c>
      <c r="I70" s="96">
        <v>31.2</v>
      </c>
      <c r="J70" s="96" t="str">
        <f t="shared" si="4"/>
        <v>Insert into SC_Matieres (ligne,typePresta,designation,categorie,fournisseur,unite,prix,detail,prixHorsTransport,Reference) values (70,'MATIERE','PIQUET SHISTE 6/8 CM L1M','BORDURES','CUPA','pc',31.2,'-',31.2,'');</v>
      </c>
      <c r="K70" s="95">
        <f t="shared" si="7"/>
        <v>70</v>
      </c>
      <c r="L70" s="96" t="str">
        <f t="shared" si="5"/>
        <v/>
      </c>
      <c r="M70" s="96" t="str">
        <f t="shared" si="6"/>
        <v>Update SC_Matieres set designation = 'PIQUET SHISTE 6/8 CM L1M' where ligne = 70 ;</v>
      </c>
      <c r="O70" s="95"/>
      <c r="P70" s="116"/>
    </row>
    <row r="71" spans="1:16" x14ac:dyDescent="0.25">
      <c r="A71" s="95">
        <v>71</v>
      </c>
      <c r="B71" s="125" t="s">
        <v>2073</v>
      </c>
      <c r="C71" s="69" t="s">
        <v>1504</v>
      </c>
      <c r="D71" s="116" t="s">
        <v>388</v>
      </c>
      <c r="E71" s="116" t="s">
        <v>296</v>
      </c>
      <c r="K71" s="95">
        <f t="shared" si="7"/>
        <v>71</v>
      </c>
      <c r="L71" s="96" t="str">
        <f t="shared" si="5"/>
        <v>Update SC_Matieres set designation = 'ECOLAT H 19 CM L 25 M', Reference = 'ECOLAT19', fournisseur = 'SASKIT' where ligne = 71 ; Update SC_Matieres set Reference = 'ECOLAT19' where ligne = 71 and ifnull(Reference,'') = '' ;</v>
      </c>
      <c r="M71" s="96" t="str">
        <f t="shared" si="6"/>
        <v/>
      </c>
      <c r="O71" s="95"/>
      <c r="P71" s="116"/>
    </row>
    <row r="72" spans="1:16" x14ac:dyDescent="0.25">
      <c r="A72" s="95">
        <v>72</v>
      </c>
      <c r="B72" s="116" t="s">
        <v>1558</v>
      </c>
      <c r="C72" s="69" t="s">
        <v>1501</v>
      </c>
      <c r="D72" s="116" t="s">
        <v>388</v>
      </c>
      <c r="E72" s="116" t="s">
        <v>296</v>
      </c>
      <c r="F72" s="95">
        <v>2.9751999999999996</v>
      </c>
      <c r="G72" s="96" t="s">
        <v>42</v>
      </c>
      <c r="H72" s="96" t="s">
        <v>355</v>
      </c>
      <c r="I72" s="96">
        <v>2.9751999999999996</v>
      </c>
      <c r="J72" s="96" t="str">
        <f t="shared" si="4"/>
        <v>Insert into SC_Matieres (ligne,typePresta,designation,categorie,fournisseur,unite,prix,detail,prixHorsTransport,Reference) values (72,'MATIERE','ECOLAT H 14 CM L 25 M','BORDURES','SASKIT','ml',2.9752,'-',2.9752,'ECOLAT14');</v>
      </c>
      <c r="K72" s="95">
        <f t="shared" si="7"/>
        <v>72</v>
      </c>
      <c r="L72" s="96" t="str">
        <f t="shared" si="5"/>
        <v>Update SC_Matieres set designation = 'ECOLAT H 14 CM L 25 M', Reference = 'ECOLAT14', fournisseur = 'SASKIT' where ligne = 72 ; Update SC_Matieres set Reference = 'ECOLAT14' where ligne = 72 and ifnull(Reference,'') = '' ;</v>
      </c>
      <c r="M72" s="96" t="str">
        <f t="shared" si="6"/>
        <v/>
      </c>
      <c r="O72" s="95"/>
      <c r="P72" s="116"/>
    </row>
    <row r="73" spans="1:16" x14ac:dyDescent="0.25">
      <c r="A73" s="95">
        <v>73</v>
      </c>
      <c r="B73" s="116" t="s">
        <v>1559</v>
      </c>
      <c r="C73" s="116"/>
      <c r="D73" s="116" t="s">
        <v>388</v>
      </c>
      <c r="E73" s="116"/>
      <c r="F73" s="95">
        <v>1.79</v>
      </c>
      <c r="G73" s="96" t="s">
        <v>8</v>
      </c>
      <c r="H73" s="96" t="s">
        <v>355</v>
      </c>
      <c r="I73" s="96">
        <v>1.79</v>
      </c>
      <c r="J73" s="96" t="str">
        <f t="shared" si="4"/>
        <v>Insert into SC_Matieres (ligne,typePresta,designation,categorie,fournisseur,unite,prix,detail,prixHorsTransport,Reference) values (73,'MATIERE','PIQUET ECOPIC POUR ECOLAT','BORDURES','','pc',1.79,'-',1.79,'');</v>
      </c>
      <c r="K73" s="95">
        <f t="shared" si="7"/>
        <v>73</v>
      </c>
      <c r="L73" s="96" t="str">
        <f t="shared" si="5"/>
        <v/>
      </c>
      <c r="M73" s="96" t="str">
        <f t="shared" si="6"/>
        <v>Update SC_Matieres set designation = 'PIQUET ECOPIC POUR ECOLAT' where ligne = 73 ;</v>
      </c>
      <c r="O73" s="95"/>
      <c r="P73" s="116"/>
    </row>
    <row r="74" spans="1:16" x14ac:dyDescent="0.25">
      <c r="B74" s="116" t="s">
        <v>286</v>
      </c>
      <c r="C74" s="116"/>
      <c r="D74" s="116"/>
      <c r="E74" s="116"/>
      <c r="K74" s="95">
        <f t="shared" si="7"/>
        <v>0</v>
      </c>
      <c r="L74" s="96" t="str">
        <f t="shared" si="5"/>
        <v/>
      </c>
      <c r="M74" s="96" t="str">
        <f t="shared" si="6"/>
        <v>Update SC_Matieres set designation = '' where ligne =  ;</v>
      </c>
      <c r="O74" s="95"/>
      <c r="P74" s="116"/>
    </row>
    <row r="75" spans="1:16" x14ac:dyDescent="0.25">
      <c r="A75" s="95">
        <v>75</v>
      </c>
      <c r="B75" s="116" t="s">
        <v>1560</v>
      </c>
      <c r="C75" s="116"/>
      <c r="D75" s="116" t="s">
        <v>388</v>
      </c>
      <c r="E75" s="116" t="s">
        <v>390</v>
      </c>
      <c r="F75" s="95">
        <v>12.64</v>
      </c>
      <c r="G75" s="96" t="s">
        <v>8</v>
      </c>
      <c r="H75" s="96" t="s">
        <v>355</v>
      </c>
      <c r="I75" s="96">
        <v>12.64</v>
      </c>
      <c r="J75" s="96" t="str">
        <f t="shared" si="4"/>
        <v>Insert into SC_Matieres (ligne,typePresta,designation,categorie,fournisseur,unite,prix,detail,prixHorsTransport,Reference) values (75,'MATIERE','METAL BORDURE ENTERRÉE 2MM H 125','BORDURES','A tech','pc',12.64,'-',12.64,'');</v>
      </c>
      <c r="K75" s="95">
        <f t="shared" si="7"/>
        <v>75</v>
      </c>
      <c r="L75" s="96" t="str">
        <f t="shared" si="5"/>
        <v/>
      </c>
      <c r="M75" s="96" t="str">
        <f t="shared" si="6"/>
        <v>Update SC_Matieres set designation = 'METAL BORDURE ENTERRÉE 2MM H 125' where ligne = 75 ;</v>
      </c>
      <c r="O75" s="95"/>
      <c r="P75" s="116"/>
    </row>
    <row r="76" spans="1:16" x14ac:dyDescent="0.25">
      <c r="B76" s="116" t="s">
        <v>286</v>
      </c>
      <c r="C76" s="116"/>
      <c r="D76" s="116"/>
      <c r="E76" s="116"/>
      <c r="K76" s="95">
        <f t="shared" si="7"/>
        <v>0</v>
      </c>
      <c r="L76" s="96" t="str">
        <f t="shared" si="5"/>
        <v/>
      </c>
      <c r="M76" s="96" t="str">
        <f t="shared" si="6"/>
        <v>Update SC_Matieres set designation = '' where ligne =  ;</v>
      </c>
      <c r="O76" s="95"/>
      <c r="P76" s="116"/>
    </row>
    <row r="77" spans="1:16" x14ac:dyDescent="0.25">
      <c r="A77" s="95">
        <v>77</v>
      </c>
      <c r="B77" s="116" t="s">
        <v>391</v>
      </c>
      <c r="C77" s="116"/>
      <c r="D77" s="116" t="s">
        <v>388</v>
      </c>
      <c r="E77" s="116" t="s">
        <v>392</v>
      </c>
      <c r="F77" s="95">
        <v>1.1000000000000001</v>
      </c>
      <c r="G77" s="96" t="s">
        <v>8</v>
      </c>
      <c r="H77" s="96" t="s">
        <v>355</v>
      </c>
      <c r="I77" s="96">
        <v>1.1000000000000001</v>
      </c>
      <c r="J77" s="96" t="str">
        <f t="shared" si="4"/>
        <v>Insert into SC_Matieres (ligne,typePresta,designation,categorie,fournisseur,unite,prix,detail,prixHorsTransport,Reference) values (77,'MATIERE','DEMI RONDIN','BORDURES','LEROI MERLIN','pc',1.1,'-',1.1,'');</v>
      </c>
      <c r="K77" s="95">
        <f t="shared" si="7"/>
        <v>77</v>
      </c>
      <c r="L77" s="96" t="str">
        <f t="shared" si="5"/>
        <v/>
      </c>
      <c r="M77" s="96" t="str">
        <f t="shared" si="6"/>
        <v>Update SC_Matieres set designation = 'DEMI RONDIN' where ligne = 77 ;</v>
      </c>
      <c r="O77" s="95"/>
      <c r="P77" s="116"/>
    </row>
    <row r="78" spans="1:16" x14ac:dyDescent="0.25">
      <c r="B78" s="116" t="s">
        <v>286</v>
      </c>
      <c r="C78" s="116"/>
      <c r="D78" s="116"/>
      <c r="E78" s="116"/>
      <c r="K78" s="95">
        <f t="shared" si="7"/>
        <v>0</v>
      </c>
      <c r="L78" s="96" t="str">
        <f t="shared" si="5"/>
        <v/>
      </c>
      <c r="M78" s="96" t="str">
        <f t="shared" si="6"/>
        <v>Update SC_Matieres set designation = '' where ligne =  ;</v>
      </c>
      <c r="O78" s="95"/>
      <c r="P78" s="116"/>
    </row>
    <row r="79" spans="1:16" x14ac:dyDescent="0.25">
      <c r="A79" s="95">
        <v>79</v>
      </c>
      <c r="B79" s="116" t="s">
        <v>1561</v>
      </c>
      <c r="C79" s="116"/>
      <c r="D79" s="116" t="s">
        <v>388</v>
      </c>
      <c r="E79" s="116" t="s">
        <v>393</v>
      </c>
      <c r="F79" s="95">
        <v>3.9</v>
      </c>
      <c r="G79" s="96" t="s">
        <v>8</v>
      </c>
      <c r="H79" s="96" t="s">
        <v>355</v>
      </c>
      <c r="I79" s="96">
        <v>3.9</v>
      </c>
      <c r="J79" s="96" t="str">
        <f t="shared" si="4"/>
        <v>Insert into SC_Matieres (ligne,typePresta,designation,categorie,fournisseur,unite,prix,detail,prixHorsTransport,Reference) values (79,'MATIERE','BETON H 20 CM L 1M','BORDURES','LEROY MERLIN','pc',3.9,'-',3.9,'');</v>
      </c>
      <c r="K79" s="95">
        <f t="shared" si="7"/>
        <v>79</v>
      </c>
      <c r="L79" s="96" t="str">
        <f t="shared" si="5"/>
        <v/>
      </c>
      <c r="M79" s="96" t="str">
        <f t="shared" si="6"/>
        <v>Update SC_Matieres set designation = 'BETON H 20 CM L 1M' where ligne = 79 ;</v>
      </c>
      <c r="O79" s="95"/>
      <c r="P79" s="116"/>
    </row>
    <row r="80" spans="1:16" x14ac:dyDescent="0.25">
      <c r="A80" s="95">
        <v>80</v>
      </c>
      <c r="B80" s="116" t="s">
        <v>1562</v>
      </c>
      <c r="C80" s="116"/>
      <c r="D80" s="116" t="s">
        <v>275</v>
      </c>
      <c r="E80" s="116" t="s">
        <v>354</v>
      </c>
      <c r="F80" s="95">
        <v>0.76560000000000006</v>
      </c>
      <c r="G80" s="96" t="s">
        <v>8</v>
      </c>
      <c r="H80" s="96" t="s">
        <v>355</v>
      </c>
      <c r="I80" s="96">
        <v>0.76560000000000006</v>
      </c>
      <c r="J80" s="96" t="str">
        <f t="shared" si="4"/>
        <v>Insert into SC_Matieres (ligne,typePresta,designation,categorie,fournisseur,unite,prix,detail,prixHorsTransport,Reference) values (80,'MATIERE','FOURREAU ROUGE DIA 50 – 50 M','DIVERS','PUM','pc',0.7656,'-',0.7656,'');</v>
      </c>
      <c r="K80" s="95">
        <f t="shared" si="7"/>
        <v>80</v>
      </c>
      <c r="L80" s="96" t="str">
        <f t="shared" si="5"/>
        <v/>
      </c>
      <c r="M80" s="96" t="str">
        <f t="shared" si="6"/>
        <v>Update SC_Matieres set designation = 'FOURREAU ROUGE DIA 50 – 50 M' where ligne = 80 ;</v>
      </c>
      <c r="O80" s="95"/>
      <c r="P80" s="116"/>
    </row>
    <row r="81" spans="1:16" x14ac:dyDescent="0.25">
      <c r="A81" s="95">
        <v>81</v>
      </c>
      <c r="B81" s="116" t="s">
        <v>1563</v>
      </c>
      <c r="C81" s="116"/>
      <c r="D81" s="116" t="s">
        <v>275</v>
      </c>
      <c r="E81" s="116" t="s">
        <v>354</v>
      </c>
      <c r="F81" s="95">
        <v>0.68459999999999999</v>
      </c>
      <c r="G81" s="96" t="s">
        <v>8</v>
      </c>
      <c r="H81" s="96" t="s">
        <v>355</v>
      </c>
      <c r="I81" s="96">
        <v>0.68459999999999999</v>
      </c>
      <c r="J81" s="96" t="str">
        <f t="shared" si="4"/>
        <v>Insert into SC_Matieres (ligne,typePresta,designation,categorie,fournisseur,unite,prix,detail,prixHorsTransport,Reference) values (81,'MATIERE','FOURREAU ROUGE  DIA 63 – 50 M','DIVERS','PUM','pc',0.6846,'-',0.6846,'');</v>
      </c>
      <c r="K81" s="95">
        <f t="shared" si="7"/>
        <v>81</v>
      </c>
      <c r="L81" s="96" t="str">
        <f t="shared" si="5"/>
        <v/>
      </c>
      <c r="M81" s="96" t="str">
        <f t="shared" si="6"/>
        <v>Update SC_Matieres set designation = 'FOURREAU ROUGE  DIA 63 – 50 M' where ligne = 81 ;</v>
      </c>
      <c r="O81" s="95"/>
      <c r="P81" s="116"/>
    </row>
    <row r="82" spans="1:16" x14ac:dyDescent="0.25">
      <c r="A82" s="95">
        <v>82</v>
      </c>
      <c r="B82" s="116" t="s">
        <v>1564</v>
      </c>
      <c r="C82" s="116"/>
      <c r="D82" s="116" t="s">
        <v>275</v>
      </c>
      <c r="E82" s="116" t="s">
        <v>354</v>
      </c>
      <c r="F82" s="95">
        <v>2.2915000000000001</v>
      </c>
      <c r="G82" s="96" t="s">
        <v>8</v>
      </c>
      <c r="H82" s="96" t="s">
        <v>355</v>
      </c>
      <c r="I82" s="96">
        <v>2.2915000000000001</v>
      </c>
      <c r="J82" s="96" t="str">
        <f t="shared" si="4"/>
        <v>Insert into SC_Matieres (ligne,typePresta,designation,categorie,fournisseur,unite,prix,detail,prixHorsTransport,Reference) values (82,'MATIERE','DELTA MS 1M -20ML','DIVERS','PUM','pc',2.2915,'-',2.2915,'');</v>
      </c>
      <c r="K82" s="95">
        <f t="shared" si="7"/>
        <v>82</v>
      </c>
      <c r="L82" s="96" t="str">
        <f t="shared" si="5"/>
        <v/>
      </c>
      <c r="M82" s="96" t="str">
        <f t="shared" si="6"/>
        <v>Update SC_Matieres set designation = 'DELTA MS 1M -20ML' where ligne = 82 ;</v>
      </c>
      <c r="O82" s="95"/>
      <c r="P82" s="116"/>
    </row>
    <row r="83" spans="1:16" x14ac:dyDescent="0.25">
      <c r="A83" s="95">
        <v>83</v>
      </c>
      <c r="B83" s="116" t="s">
        <v>1565</v>
      </c>
      <c r="C83" s="116"/>
      <c r="D83" s="116" t="s">
        <v>275</v>
      </c>
      <c r="E83" s="116" t="s">
        <v>354</v>
      </c>
      <c r="F83" s="95">
        <v>1.34</v>
      </c>
      <c r="G83" s="96" t="s">
        <v>8</v>
      </c>
      <c r="H83" s="96" t="s">
        <v>355</v>
      </c>
      <c r="I83" s="96">
        <v>1.34</v>
      </c>
      <c r="J83" s="96" t="str">
        <f t="shared" si="4"/>
        <v>Insert into SC_Matieres (ligne,typePresta,designation,categorie,fournisseur,unite,prix,detail,prixHorsTransport,Reference) values (83,'MATIERE','COLLIER LYRE DIA 50','DIVERS','PUM','pc',1.34,'-',1.34,'');</v>
      </c>
      <c r="K83" s="95">
        <f t="shared" si="7"/>
        <v>83</v>
      </c>
      <c r="L83" s="96" t="str">
        <f t="shared" si="5"/>
        <v/>
      </c>
      <c r="M83" s="96" t="str">
        <f t="shared" si="6"/>
        <v>Update SC_Matieres set designation = 'COLLIER LYRE DIA 50' where ligne = 83 ;</v>
      </c>
      <c r="O83" s="95"/>
      <c r="P83" s="116"/>
    </row>
    <row r="84" spans="1:16" x14ac:dyDescent="0.25">
      <c r="A84" s="95">
        <v>84</v>
      </c>
      <c r="B84" s="116" t="s">
        <v>1566</v>
      </c>
      <c r="C84" s="116"/>
      <c r="D84" s="116" t="s">
        <v>275</v>
      </c>
      <c r="E84" s="116" t="s">
        <v>354</v>
      </c>
      <c r="F84" s="95">
        <v>17.27</v>
      </c>
      <c r="G84" s="96" t="s">
        <v>8</v>
      </c>
      <c r="H84" s="96" t="s">
        <v>355</v>
      </c>
      <c r="I84" s="96">
        <v>17.27</v>
      </c>
      <c r="J84" s="96" t="str">
        <f t="shared" si="4"/>
        <v>Insert into SC_Matieres (ligne,typePresta,designation,categorie,fournisseur,unite,prix,detail,prixHorsTransport,Reference) values (84,'MATIERE','CHAPEAU VENTILATION DIA 63','DIVERS','PUM','pc',17.27,'-',17.27,'');</v>
      </c>
      <c r="K84" s="95">
        <f t="shared" si="7"/>
        <v>84</v>
      </c>
      <c r="L84" s="96" t="str">
        <f t="shared" si="5"/>
        <v/>
      </c>
      <c r="M84" s="96" t="str">
        <f t="shared" si="6"/>
        <v>Update SC_Matieres set designation = 'CHAPEAU VENTILATION DIA 63' where ligne = 84 ;</v>
      </c>
      <c r="O84" s="95"/>
      <c r="P84" s="116"/>
    </row>
    <row r="85" spans="1:16" x14ac:dyDescent="0.25">
      <c r="A85" s="95">
        <v>85</v>
      </c>
      <c r="B85" s="116" t="s">
        <v>1567</v>
      </c>
      <c r="C85" s="116"/>
      <c r="D85" s="116" t="s">
        <v>275</v>
      </c>
      <c r="E85" s="116" t="s">
        <v>354</v>
      </c>
      <c r="F85" s="95">
        <v>21.77</v>
      </c>
      <c r="G85" s="96" t="s">
        <v>8</v>
      </c>
      <c r="H85" s="96" t="s">
        <v>355</v>
      </c>
      <c r="I85" s="96">
        <v>21.77</v>
      </c>
      <c r="J85" s="96" t="str">
        <f t="shared" si="4"/>
        <v>Insert into SC_Matieres (ligne,typePresta,designation,categorie,fournisseur,unite,prix,detail,prixHorsTransport,Reference) values (85,'MATIERE','CHAPEAU VENTILATION DIA 100','DIVERS','PUM','pc',21.77,'-',21.77,'');</v>
      </c>
      <c r="K85" s="95">
        <f t="shared" si="7"/>
        <v>85</v>
      </c>
      <c r="L85" s="96" t="str">
        <f t="shared" si="5"/>
        <v/>
      </c>
      <c r="M85" s="96" t="str">
        <f t="shared" si="6"/>
        <v>Update SC_Matieres set designation = 'CHAPEAU VENTILATION DIA 100' where ligne = 85 ;</v>
      </c>
      <c r="O85" s="95"/>
      <c r="P85" s="116"/>
    </row>
    <row r="86" spans="1:16" x14ac:dyDescent="0.25">
      <c r="A86" s="95">
        <v>86</v>
      </c>
      <c r="B86" s="116" t="s">
        <v>1568</v>
      </c>
      <c r="C86" s="116"/>
      <c r="D86" s="116" t="s">
        <v>275</v>
      </c>
      <c r="E86" s="116" t="s">
        <v>354</v>
      </c>
      <c r="F86" s="95">
        <v>15.29</v>
      </c>
      <c r="G86" s="96" t="s">
        <v>8</v>
      </c>
      <c r="H86" s="96" t="s">
        <v>394</v>
      </c>
      <c r="I86" s="96" t="s">
        <v>582</v>
      </c>
      <c r="J86" s="96" t="str">
        <f t="shared" si="4"/>
        <v>Insert into SC_Matieres (ligne,typePresta,designation,categorie,fournisseur,unite,prix,detail,prixHorsTransport,Reference) values (86,'MATIERE','GRILLE ANTI-RONGEUR','DIVERS','PUM','pc',15.29,'sortie de drain',null,'');</v>
      </c>
      <c r="K86" s="95">
        <f t="shared" si="7"/>
        <v>86</v>
      </c>
      <c r="L86" s="96" t="str">
        <f t="shared" si="5"/>
        <v/>
      </c>
      <c r="M86" s="96" t="str">
        <f t="shared" si="6"/>
        <v>Update SC_Matieres set designation = 'GRILLE ANTI-RONGEUR' where ligne = 86 ;</v>
      </c>
      <c r="O86" s="95"/>
      <c r="P86" s="116"/>
    </row>
    <row r="87" spans="1:16" x14ac:dyDescent="0.25">
      <c r="A87" s="95">
        <v>87</v>
      </c>
      <c r="B87" s="116" t="s">
        <v>1910</v>
      </c>
      <c r="C87" s="116"/>
      <c r="D87" s="116" t="s">
        <v>275</v>
      </c>
      <c r="E87" s="116" t="s">
        <v>354</v>
      </c>
      <c r="F87" s="95">
        <v>95</v>
      </c>
      <c r="G87" s="96" t="s">
        <v>8</v>
      </c>
      <c r="H87" s="96" t="s">
        <v>355</v>
      </c>
      <c r="I87" s="96">
        <v>95</v>
      </c>
      <c r="J87" s="96" t="str">
        <f t="shared" si="4"/>
        <v>Insert into SC_Matieres (ligne,typePresta,designation,categorie,fournisseur,unite,prix,detail,prixHorsTransport,Reference) values (87,'MATIERE','CLAPET EVACUATION ANTI-RETOUR PVC DIAMETRE 100','DIVERS','PUM','pc',95,'-',95,'');</v>
      </c>
      <c r="K87" s="95">
        <f t="shared" si="7"/>
        <v>87</v>
      </c>
      <c r="L87" s="96" t="str">
        <f t="shared" si="5"/>
        <v/>
      </c>
      <c r="M87" s="96" t="str">
        <f t="shared" si="6"/>
        <v>Update SC_Matieres set designation = 'CLAPET EVACUATION ANTI-RETOUR PVC DIAMETRE 100' where ligne = 87 ;</v>
      </c>
      <c r="O87" s="95"/>
      <c r="P87" s="116"/>
    </row>
    <row r="88" spans="1:16" x14ac:dyDescent="0.25">
      <c r="A88" s="95">
        <v>88</v>
      </c>
      <c r="B88" s="116" t="s">
        <v>1569</v>
      </c>
      <c r="C88" s="116"/>
      <c r="D88" s="116" t="s">
        <v>275</v>
      </c>
      <c r="E88" s="116" t="s">
        <v>354</v>
      </c>
      <c r="F88" s="95">
        <v>0.95120000000000005</v>
      </c>
      <c r="G88" s="96" t="s">
        <v>8</v>
      </c>
      <c r="H88" s="96" t="s">
        <v>355</v>
      </c>
      <c r="I88" s="96">
        <v>0.95120000000000005</v>
      </c>
      <c r="J88" s="96" t="str">
        <f t="shared" si="4"/>
        <v>Insert into SC_Matieres (ligne,typePresta,designation,categorie,fournisseur,unite,prix,detail,prixHorsTransport,Reference) values (88,'MATIERE','DRAIN JAUNE DIA 100 BOBINE 50M','DIVERS','PUM','pc',0.9512,'-',0.9512,'');</v>
      </c>
      <c r="K88" s="95">
        <f t="shared" si="7"/>
        <v>88</v>
      </c>
      <c r="L88" s="96" t="str">
        <f t="shared" si="5"/>
        <v/>
      </c>
      <c r="M88" s="96" t="str">
        <f t="shared" si="6"/>
        <v>Update SC_Matieres set designation = 'DRAIN JAUNE DIA 100 BOBINE 50M' where ligne = 88 ;</v>
      </c>
      <c r="O88" s="95"/>
      <c r="P88" s="116"/>
    </row>
    <row r="89" spans="1:16" x14ac:dyDescent="0.25">
      <c r="A89" s="95">
        <v>89</v>
      </c>
      <c r="B89" s="116" t="s">
        <v>1570</v>
      </c>
      <c r="C89" s="116" t="s">
        <v>786</v>
      </c>
      <c r="D89" s="116" t="s">
        <v>275</v>
      </c>
      <c r="E89" s="116" t="s">
        <v>296</v>
      </c>
      <c r="F89" s="95">
        <v>3.25</v>
      </c>
      <c r="G89" s="96" t="s">
        <v>42</v>
      </c>
      <c r="H89" s="96" t="s">
        <v>355</v>
      </c>
      <c r="I89" s="96" t="s">
        <v>582</v>
      </c>
      <c r="J89" s="96" t="str">
        <f t="shared" si="4"/>
        <v>Insert into SC_Matieres (ligne,typePresta,designation,categorie,fournisseur,unite,prix,detail,prixHorsTransport,Reference) values (89,'MATIERE','BARRIÈRE ANTIRACINAIRE','DIVERS','SASKIT','ml',3.25,'-',null,'MANTIR');</v>
      </c>
      <c r="K89" s="95">
        <f t="shared" si="7"/>
        <v>89</v>
      </c>
      <c r="L89" s="96" t="str">
        <f t="shared" si="5"/>
        <v>Update SC_Matieres set designation = 'BARRIÈRE ANTIRACINAIRE', Reference = 'MANTIR', fournisseur = 'SASKIT' where ligne = 89 ; Update SC_Matieres set Reference = 'MANTIR' where ligne = 89 and ifnull(Reference,'') = '' ;</v>
      </c>
      <c r="M89" s="96" t="str">
        <f t="shared" si="6"/>
        <v/>
      </c>
      <c r="O89" s="95"/>
      <c r="P89" s="116"/>
    </row>
    <row r="90" spans="1:16" x14ac:dyDescent="0.25">
      <c r="A90" s="95">
        <v>90</v>
      </c>
      <c r="B90" s="116" t="s">
        <v>1571</v>
      </c>
      <c r="C90" s="116"/>
      <c r="D90" s="116" t="s">
        <v>275</v>
      </c>
      <c r="E90" s="116"/>
      <c r="F90" s="95">
        <v>2</v>
      </c>
      <c r="G90" s="96" t="s">
        <v>42</v>
      </c>
      <c r="H90" s="96" t="s">
        <v>355</v>
      </c>
      <c r="I90" s="96" t="s">
        <v>582</v>
      </c>
      <c r="J90" s="96" t="str">
        <f t="shared" si="4"/>
        <v>Insert into SC_Matieres (ligne,typePresta,designation,categorie,fournisseur,unite,prix,detail,prixHorsTransport,Reference) values (90,'MATIERE','TIGE MÉTAL','DIVERS','','ml',2,'-',null,'');</v>
      </c>
      <c r="K90" s="95">
        <f t="shared" si="7"/>
        <v>90</v>
      </c>
      <c r="L90" s="96" t="str">
        <f t="shared" si="5"/>
        <v/>
      </c>
      <c r="M90" s="96" t="str">
        <f t="shared" si="6"/>
        <v>Update SC_Matieres set designation = 'TIGE MÉTAL' where ligne = 90 ;</v>
      </c>
      <c r="O90" s="95"/>
      <c r="P90" s="116"/>
    </row>
    <row r="91" spans="1:16" x14ac:dyDescent="0.25">
      <c r="A91" s="95">
        <v>91</v>
      </c>
      <c r="B91" s="116" t="s">
        <v>1572</v>
      </c>
      <c r="C91" s="116"/>
      <c r="D91" s="116" t="s">
        <v>275</v>
      </c>
      <c r="E91" s="116" t="s">
        <v>354</v>
      </c>
      <c r="F91" s="95">
        <v>0.12</v>
      </c>
      <c r="G91" s="96" t="s">
        <v>8</v>
      </c>
      <c r="H91" s="96" t="s">
        <v>355</v>
      </c>
      <c r="I91" s="96">
        <v>0.12</v>
      </c>
      <c r="J91" s="96" t="str">
        <f t="shared" si="4"/>
        <v>Insert into SC_Matieres (ligne,typePresta,designation,categorie,fournisseur,unite,prix,detail,prixHorsTransport,Reference) values (91,'MATIERE','GRILLAGE AVERTISSEUR MARON','DIVERS','PUM','pc',0.12,'-',0.12,'');</v>
      </c>
      <c r="K91" s="95">
        <f t="shared" si="7"/>
        <v>91</v>
      </c>
      <c r="L91" s="96" t="str">
        <f t="shared" si="5"/>
        <v/>
      </c>
      <c r="M91" s="96" t="str">
        <f t="shared" si="6"/>
        <v>Update SC_Matieres set designation = 'GRILLAGE AVERTISSEUR MARON' where ligne = 91 ;</v>
      </c>
      <c r="O91" s="95"/>
      <c r="P91" s="116"/>
    </row>
    <row r="92" spans="1:16" x14ac:dyDescent="0.25">
      <c r="A92" s="95">
        <v>92</v>
      </c>
      <c r="B92" s="116" t="s">
        <v>1573</v>
      </c>
      <c r="C92" s="116"/>
      <c r="D92" s="116" t="s">
        <v>275</v>
      </c>
      <c r="E92" s="116" t="s">
        <v>354</v>
      </c>
      <c r="F92" s="95">
        <v>0.12</v>
      </c>
      <c r="G92" s="96" t="s">
        <v>8</v>
      </c>
      <c r="H92" s="96" t="s">
        <v>355</v>
      </c>
      <c r="I92" s="96">
        <v>0.12</v>
      </c>
      <c r="J92" s="96" t="str">
        <f t="shared" si="4"/>
        <v>Insert into SC_Matieres (ligne,typePresta,designation,categorie,fournisseur,unite,prix,detail,prixHorsTransport,Reference) values (92,'MATIERE','GRILLAGE AVERTISSEUR ROUGE','DIVERS','PUM','pc',0.12,'-',0.12,'');</v>
      </c>
      <c r="K92" s="95">
        <f t="shared" si="7"/>
        <v>92</v>
      </c>
      <c r="L92" s="96" t="str">
        <f t="shared" si="5"/>
        <v/>
      </c>
      <c r="M92" s="96" t="str">
        <f t="shared" si="6"/>
        <v>Update SC_Matieres set designation = 'GRILLAGE AVERTISSEUR ROUGE' where ligne = 92 ;</v>
      </c>
      <c r="O92" s="95"/>
      <c r="P92" s="116"/>
    </row>
    <row r="93" spans="1:16" x14ac:dyDescent="0.25">
      <c r="A93" s="95">
        <v>93</v>
      </c>
      <c r="B93" s="116" t="s">
        <v>1574</v>
      </c>
      <c r="C93" s="116"/>
      <c r="D93" s="116" t="s">
        <v>275</v>
      </c>
      <c r="E93" s="116" t="s">
        <v>354</v>
      </c>
      <c r="F93" s="95">
        <v>0.18729999999999999</v>
      </c>
      <c r="G93" s="96" t="s">
        <v>8</v>
      </c>
      <c r="H93" s="96" t="s">
        <v>355</v>
      </c>
      <c r="I93" s="96">
        <v>0.18729999999999999</v>
      </c>
      <c r="J93" s="96" t="str">
        <f t="shared" si="4"/>
        <v>Insert into SC_Matieres (ligne,typePresta,designation,categorie,fournisseur,unite,prix,detail,prixHorsTransport,Reference) values (93,'MATIERE','GRILLAGE AVERTISSEUR BLEU','DIVERS','PUM','pc',0.1873,'-',0.1873,'');</v>
      </c>
      <c r="K93" s="95">
        <f t="shared" si="7"/>
        <v>93</v>
      </c>
      <c r="L93" s="96" t="str">
        <f t="shared" si="5"/>
        <v/>
      </c>
      <c r="M93" s="96" t="str">
        <f t="shared" si="6"/>
        <v>Update SC_Matieres set designation = 'GRILLAGE AVERTISSEUR BLEU' where ligne = 93 ;</v>
      </c>
      <c r="O93" s="95"/>
      <c r="P93" s="116"/>
    </row>
    <row r="94" spans="1:16" x14ac:dyDescent="0.25">
      <c r="A94" s="95">
        <v>94</v>
      </c>
      <c r="B94" s="116" t="s">
        <v>1575</v>
      </c>
      <c r="C94" s="116"/>
      <c r="D94" s="116" t="s">
        <v>395</v>
      </c>
      <c r="E94" s="116" t="s">
        <v>296</v>
      </c>
      <c r="F94" s="95">
        <v>0.46</v>
      </c>
      <c r="G94" s="96" t="s">
        <v>233</v>
      </c>
      <c r="I94" s="96" t="s">
        <v>582</v>
      </c>
      <c r="J94" s="96" t="str">
        <f t="shared" si="4"/>
        <v>Insert into SC_Matieres (ligne,typePresta,designation,categorie,fournisseur,unite,prix,detail,prixHorsTransport,Reference) values (94,'MATIERE','EPDM SUR MESURE ','EPDM','SASKIT','cm',0.46,'',null,'');</v>
      </c>
      <c r="K94" s="95">
        <f t="shared" si="7"/>
        <v>94</v>
      </c>
      <c r="L94" s="96" t="str">
        <f t="shared" si="5"/>
        <v>Update SC_Matieres set designation = 'EPDM SUR MESURE ', Reference = '', fournisseur = 'SASKIT' where ligne = 94 ; Update SC_Matieres set Reference = '' where ligne = 94 and ifnull(Reference,'') = '' ;</v>
      </c>
      <c r="M94" s="96" t="str">
        <f t="shared" si="6"/>
        <v/>
      </c>
      <c r="O94" s="95"/>
      <c r="P94" s="116"/>
    </row>
    <row r="95" spans="1:16" x14ac:dyDescent="0.25">
      <c r="A95" s="95">
        <v>95</v>
      </c>
      <c r="B95" s="116" t="s">
        <v>318</v>
      </c>
      <c r="C95" s="116" t="s">
        <v>318</v>
      </c>
      <c r="D95" s="116" t="s">
        <v>396</v>
      </c>
      <c r="E95" s="116" t="s">
        <v>296</v>
      </c>
      <c r="F95" s="95">
        <v>624.32000000000005</v>
      </c>
      <c r="G95" s="96" t="s">
        <v>8</v>
      </c>
      <c r="H95" s="96" t="s">
        <v>355</v>
      </c>
      <c r="I95" s="96" t="s">
        <v>582</v>
      </c>
      <c r="J95" s="96" t="str">
        <f t="shared" si="4"/>
        <v>Insert into SC_Matieres (ligne,typePresta,designation,categorie,fournisseur,unite,prix,detail,prixHorsTransport,Reference) values (95,'MATIERE','PFH12EH','EPDM_FH','SASKIT','pc',624.32,'-',null,'PFH12EH');</v>
      </c>
      <c r="K95" s="95">
        <f t="shared" si="7"/>
        <v>95</v>
      </c>
      <c r="L95" s="96" t="str">
        <f t="shared" si="5"/>
        <v>Update SC_Matieres set designation = 'PFH12EH', Reference = 'PFH12EH', fournisseur = 'SASKIT' where ligne = 95 ; Update SC_Matieres set Reference = 'PFH12EH' where ligne = 95 and ifnull(Reference,'') = '' ;</v>
      </c>
      <c r="M95" s="96" t="str">
        <f t="shared" si="6"/>
        <v/>
      </c>
      <c r="O95" s="95"/>
      <c r="P95" s="116"/>
    </row>
    <row r="96" spans="1:16" x14ac:dyDescent="0.25">
      <c r="A96" s="95">
        <v>96</v>
      </c>
      <c r="B96" s="116" t="s">
        <v>309</v>
      </c>
      <c r="C96" s="116" t="s">
        <v>309</v>
      </c>
      <c r="D96" s="116" t="s">
        <v>396</v>
      </c>
      <c r="E96" s="116" t="s">
        <v>296</v>
      </c>
      <c r="F96" s="95">
        <v>162.08000000000001</v>
      </c>
      <c r="G96" s="96" t="s">
        <v>8</v>
      </c>
      <c r="H96" s="96" t="s">
        <v>355</v>
      </c>
      <c r="I96" s="96" t="s">
        <v>582</v>
      </c>
      <c r="J96" s="96" t="str">
        <f t="shared" si="4"/>
        <v>Insert into SC_Matieres (ligne,typePresta,designation,categorie,fournisseur,unite,prix,detail,prixHorsTransport,Reference) values (96,'MATIERE','PFH2EH','EPDM_FH','SASKIT','pc',162.08,'-',null,'PFH2EH');</v>
      </c>
      <c r="K96" s="95">
        <f t="shared" si="7"/>
        <v>96</v>
      </c>
      <c r="L96" s="96" t="str">
        <f t="shared" si="5"/>
        <v>Update SC_Matieres set designation = 'PFH2EH', Reference = 'PFH2EH', fournisseur = 'SASKIT' where ligne = 96 ; Update SC_Matieres set Reference = 'PFH2EH' where ligne = 96 and ifnull(Reference,'') = '' ;</v>
      </c>
      <c r="M96" s="96" t="str">
        <f t="shared" si="6"/>
        <v/>
      </c>
      <c r="O96" s="95"/>
      <c r="P96" s="116"/>
    </row>
    <row r="97" spans="1:16" x14ac:dyDescent="0.25">
      <c r="A97" s="95">
        <v>97</v>
      </c>
      <c r="B97" s="116" t="s">
        <v>310</v>
      </c>
      <c r="C97" s="116" t="s">
        <v>310</v>
      </c>
      <c r="D97" s="116" t="s">
        <v>396</v>
      </c>
      <c r="E97" s="116" t="s">
        <v>296</v>
      </c>
      <c r="F97" s="95">
        <v>216.92</v>
      </c>
      <c r="G97" s="96" t="s">
        <v>8</v>
      </c>
      <c r="H97" s="96" t="s">
        <v>355</v>
      </c>
      <c r="I97" s="96" t="s">
        <v>582</v>
      </c>
      <c r="J97" s="96" t="str">
        <f t="shared" si="4"/>
        <v>Insert into SC_Matieres (ligne,typePresta,designation,categorie,fournisseur,unite,prix,detail,prixHorsTransport,Reference) values (97,'MATIERE','PFH3EH','EPDM_FH','SASKIT','pc',216.92,'-',null,'PFH3EH');</v>
      </c>
      <c r="K97" s="95">
        <f t="shared" si="7"/>
        <v>97</v>
      </c>
      <c r="L97" s="96" t="str">
        <f t="shared" si="5"/>
        <v>Update SC_Matieres set designation = 'PFH3EH', Reference = 'PFH3EH', fournisseur = 'SASKIT' where ligne = 97 ; Update SC_Matieres set Reference = 'PFH3EH' where ligne = 97 and ifnull(Reference,'') = '' ;</v>
      </c>
      <c r="M97" s="96" t="str">
        <f t="shared" si="6"/>
        <v/>
      </c>
      <c r="O97" s="95"/>
      <c r="P97" s="116"/>
    </row>
    <row r="98" spans="1:16" x14ac:dyDescent="0.25">
      <c r="A98" s="95">
        <v>98</v>
      </c>
      <c r="B98" s="116" t="s">
        <v>311</v>
      </c>
      <c r="C98" s="116" t="s">
        <v>311</v>
      </c>
      <c r="D98" s="116" t="s">
        <v>396</v>
      </c>
      <c r="E98" s="116" t="s">
        <v>296</v>
      </c>
      <c r="F98" s="95">
        <v>232.5</v>
      </c>
      <c r="G98" s="96" t="s">
        <v>8</v>
      </c>
      <c r="H98" s="96" t="s">
        <v>355</v>
      </c>
      <c r="I98" s="96" t="s">
        <v>582</v>
      </c>
      <c r="J98" s="96" t="str">
        <f t="shared" si="4"/>
        <v>Insert into SC_Matieres (ligne,typePresta,designation,categorie,fournisseur,unite,prix,detail,prixHorsTransport,Reference) values (98,'MATIERE','PFH4EH','EPDM_FH','SASKIT','pc',232.5,'-',null,'PFH4EH');</v>
      </c>
      <c r="K98" s="95">
        <f t="shared" si="7"/>
        <v>98</v>
      </c>
      <c r="L98" s="96" t="str">
        <f t="shared" si="5"/>
        <v>Update SC_Matieres set designation = 'PFH4EH', Reference = 'PFH4EH', fournisseur = 'SASKIT' where ligne = 98 ; Update SC_Matieres set Reference = 'PFH4EH' where ligne = 98 and ifnull(Reference,'') = '' ;</v>
      </c>
      <c r="M98" s="96" t="str">
        <f t="shared" si="6"/>
        <v/>
      </c>
      <c r="O98" s="95"/>
      <c r="P98" s="116"/>
    </row>
    <row r="99" spans="1:16" x14ac:dyDescent="0.25">
      <c r="A99" s="95">
        <v>99</v>
      </c>
      <c r="B99" s="116" t="s">
        <v>312</v>
      </c>
      <c r="C99" s="116" t="s">
        <v>312</v>
      </c>
      <c r="D99" s="116" t="s">
        <v>396</v>
      </c>
      <c r="E99" s="116" t="s">
        <v>296</v>
      </c>
      <c r="F99" s="95">
        <v>271.89</v>
      </c>
      <c r="G99" s="96" t="s">
        <v>8</v>
      </c>
      <c r="H99" s="96" t="s">
        <v>355</v>
      </c>
      <c r="I99" s="96" t="s">
        <v>582</v>
      </c>
      <c r="J99" s="96" t="str">
        <f t="shared" si="4"/>
        <v>Insert into SC_Matieres (ligne,typePresta,designation,categorie,fournisseur,unite,prix,detail,prixHorsTransport,Reference) values (99,'MATIERE','PFH5EH','EPDM_FH','SASKIT','pc',271.89,'-',null,'PFH5EH');</v>
      </c>
      <c r="K99" s="95">
        <f t="shared" si="7"/>
        <v>99</v>
      </c>
      <c r="L99" s="96" t="str">
        <f t="shared" si="5"/>
        <v>Update SC_Matieres set designation = 'PFH5EH', Reference = 'PFH5EH', fournisseur = 'SASKIT' where ligne = 99 ; Update SC_Matieres set Reference = 'PFH5EH' where ligne = 99 and ifnull(Reference,'') = '' ;</v>
      </c>
      <c r="M99" s="96" t="str">
        <f t="shared" si="6"/>
        <v/>
      </c>
      <c r="O99" s="95"/>
      <c r="P99" s="116"/>
    </row>
    <row r="100" spans="1:16" x14ac:dyDescent="0.25">
      <c r="A100" s="95">
        <v>100</v>
      </c>
      <c r="B100" s="116" t="s">
        <v>313</v>
      </c>
      <c r="C100" s="116" t="s">
        <v>313</v>
      </c>
      <c r="D100" s="116" t="s">
        <v>396</v>
      </c>
      <c r="E100" s="116" t="s">
        <v>296</v>
      </c>
      <c r="F100" s="95">
        <v>373.61</v>
      </c>
      <c r="G100" s="96" t="s">
        <v>8</v>
      </c>
      <c r="H100" s="96" t="s">
        <v>355</v>
      </c>
      <c r="I100" s="96" t="s">
        <v>582</v>
      </c>
      <c r="J100" s="96" t="str">
        <f t="shared" si="4"/>
        <v>Insert into SC_Matieres (ligne,typePresta,designation,categorie,fournisseur,unite,prix,detail,prixHorsTransport,Reference) values (100,'MATIERE','PFH6EH','EPDM_FH','SASKIT','pc',373.61,'-',null,'PFH6EH');</v>
      </c>
      <c r="K100" s="95">
        <f t="shared" si="7"/>
        <v>100</v>
      </c>
      <c r="L100" s="96" t="str">
        <f t="shared" si="5"/>
        <v>Update SC_Matieres set designation = 'PFH6EH', Reference = 'PFH6EH', fournisseur = 'SASKIT' where ligne = 100 ; Update SC_Matieres set Reference = 'PFH6EH' where ligne = 100 and ifnull(Reference,'') = '' ;</v>
      </c>
      <c r="M100" s="96" t="str">
        <f t="shared" si="6"/>
        <v/>
      </c>
      <c r="O100" s="95"/>
      <c r="P100" s="116"/>
    </row>
    <row r="101" spans="1:16" x14ac:dyDescent="0.25">
      <c r="A101" s="95">
        <v>101</v>
      </c>
      <c r="B101" s="116" t="s">
        <v>314</v>
      </c>
      <c r="C101" s="116" t="s">
        <v>314</v>
      </c>
      <c r="D101" s="116" t="s">
        <v>396</v>
      </c>
      <c r="E101" s="116" t="s">
        <v>296</v>
      </c>
      <c r="F101" s="95">
        <v>399.73</v>
      </c>
      <c r="G101" s="96" t="s">
        <v>8</v>
      </c>
      <c r="H101" s="96" t="s">
        <v>355</v>
      </c>
      <c r="I101" s="96" t="s">
        <v>582</v>
      </c>
      <c r="J101" s="96" t="str">
        <f t="shared" si="4"/>
        <v>Insert into SC_Matieres (ligne,typePresta,designation,categorie,fournisseur,unite,prix,detail,prixHorsTransport,Reference) values (101,'MATIERE','PFH7EH','EPDM_FH','SASKIT','pc',399.73,'-',null,'PFH7EH');</v>
      </c>
      <c r="K101" s="95">
        <f t="shared" si="7"/>
        <v>101</v>
      </c>
      <c r="L101" s="96" t="str">
        <f t="shared" si="5"/>
        <v>Update SC_Matieres set designation = 'PFH7EH', Reference = 'PFH7EH', fournisseur = 'SASKIT' where ligne = 101 ; Update SC_Matieres set Reference = 'PFH7EH' where ligne = 101 and ifnull(Reference,'') = '' ;</v>
      </c>
      <c r="M101" s="96" t="str">
        <f t="shared" si="6"/>
        <v/>
      </c>
      <c r="O101" s="95"/>
      <c r="P101" s="116"/>
    </row>
    <row r="102" spans="1:16" x14ac:dyDescent="0.25">
      <c r="A102" s="95">
        <v>102</v>
      </c>
      <c r="B102" s="116" t="s">
        <v>315</v>
      </c>
      <c r="C102" s="116" t="s">
        <v>315</v>
      </c>
      <c r="D102" s="116" t="s">
        <v>396</v>
      </c>
      <c r="E102" s="116" t="s">
        <v>296</v>
      </c>
      <c r="F102" s="95">
        <v>465.01</v>
      </c>
      <c r="G102" s="96" t="s">
        <v>8</v>
      </c>
      <c r="H102" s="96" t="s">
        <v>355</v>
      </c>
      <c r="I102" s="96" t="s">
        <v>582</v>
      </c>
      <c r="J102" s="96" t="str">
        <f t="shared" si="4"/>
        <v>Insert into SC_Matieres (ligne,typePresta,designation,categorie,fournisseur,unite,prix,detail,prixHorsTransport,Reference) values (102,'MATIERE','PFH8EH','EPDM_FH','SASKIT','pc',465.01,'-',null,'PFH8EH');</v>
      </c>
      <c r="K102" s="95">
        <f t="shared" si="7"/>
        <v>102</v>
      </c>
      <c r="L102" s="96" t="str">
        <f t="shared" si="5"/>
        <v>Update SC_Matieres set designation = 'PFH8EH', Reference = 'PFH8EH', fournisseur = 'SASKIT' where ligne = 102 ; Update SC_Matieres set Reference = 'PFH8EH' where ligne = 102 and ifnull(Reference,'') = '' ;</v>
      </c>
      <c r="M102" s="96" t="str">
        <f t="shared" si="6"/>
        <v/>
      </c>
      <c r="O102" s="95"/>
      <c r="P102" s="116"/>
    </row>
    <row r="103" spans="1:16" x14ac:dyDescent="0.25">
      <c r="A103" s="95">
        <v>103</v>
      </c>
      <c r="B103" s="116" t="s">
        <v>316</v>
      </c>
      <c r="C103" s="116" t="s">
        <v>316</v>
      </c>
      <c r="D103" s="116" t="s">
        <v>396</v>
      </c>
      <c r="E103" s="116" t="s">
        <v>296</v>
      </c>
      <c r="F103" s="95">
        <v>488.52</v>
      </c>
      <c r="G103" s="96" t="s">
        <v>8</v>
      </c>
      <c r="H103" s="96" t="s">
        <v>355</v>
      </c>
      <c r="I103" s="96" t="s">
        <v>582</v>
      </c>
      <c r="J103" s="96" t="str">
        <f t="shared" si="4"/>
        <v>Insert into SC_Matieres (ligne,typePresta,designation,categorie,fournisseur,unite,prix,detail,prixHorsTransport,Reference) values (103,'MATIERE','PFH9EH','EPDM_FH','SASKIT','pc',488.52,'-',null,'PFH9EH');</v>
      </c>
      <c r="K103" s="95">
        <f t="shared" si="7"/>
        <v>103</v>
      </c>
      <c r="L103" s="96" t="str">
        <f t="shared" si="5"/>
        <v>Update SC_Matieres set designation = 'PFH9EH', Reference = 'PFH9EH', fournisseur = 'SASKIT' where ligne = 103 ; Update SC_Matieres set Reference = 'PFH9EH' where ligne = 103 and ifnull(Reference,'') = '' ;</v>
      </c>
      <c r="M103" s="96" t="str">
        <f t="shared" si="6"/>
        <v/>
      </c>
      <c r="O103" s="95"/>
      <c r="P103" s="116"/>
    </row>
    <row r="104" spans="1:16" x14ac:dyDescent="0.25">
      <c r="A104" s="95">
        <v>104</v>
      </c>
      <c r="B104" s="116" t="s">
        <v>317</v>
      </c>
      <c r="C104" s="116" t="s">
        <v>317</v>
      </c>
      <c r="D104" s="116" t="s">
        <v>396</v>
      </c>
      <c r="E104" s="116" t="s">
        <v>296</v>
      </c>
      <c r="F104" s="95">
        <v>540.75</v>
      </c>
      <c r="G104" s="96" t="s">
        <v>8</v>
      </c>
      <c r="H104" s="96" t="s">
        <v>355</v>
      </c>
      <c r="I104" s="96" t="s">
        <v>582</v>
      </c>
      <c r="J104" s="96" t="str">
        <f t="shared" si="4"/>
        <v>Insert into SC_Matieres (ligne,typePresta,designation,categorie,fournisseur,unite,prix,detail,prixHorsTransport,Reference) values (104,'MATIERE','PFH10EH','EPDM_FH','SASKIT','pc',540.75,'-',null,'PFH10EH');</v>
      </c>
      <c r="K104" s="95">
        <f t="shared" si="7"/>
        <v>104</v>
      </c>
      <c r="L104" s="96" t="str">
        <f t="shared" si="5"/>
        <v>Update SC_Matieres set designation = 'PFH10EH', Reference = 'PFH10EH', fournisseur = 'SASKIT' where ligne = 104 ; Update SC_Matieres set Reference = 'PFH10EH' where ligne = 104 and ifnull(Reference,'') = '' ;</v>
      </c>
      <c r="M104" s="96" t="str">
        <f t="shared" si="6"/>
        <v/>
      </c>
      <c r="O104" s="95"/>
      <c r="P104" s="116"/>
    </row>
    <row r="105" spans="1:16" x14ac:dyDescent="0.25">
      <c r="A105" s="95">
        <v>105</v>
      </c>
      <c r="B105" s="116" t="s">
        <v>319</v>
      </c>
      <c r="C105" s="116" t="s">
        <v>319</v>
      </c>
      <c r="D105" s="116" t="s">
        <v>396</v>
      </c>
      <c r="E105" s="116" t="s">
        <v>296</v>
      </c>
      <c r="F105" s="95">
        <v>660.88</v>
      </c>
      <c r="G105" s="96" t="s">
        <v>8</v>
      </c>
      <c r="H105" s="96" t="s">
        <v>355</v>
      </c>
      <c r="I105" s="96" t="s">
        <v>582</v>
      </c>
      <c r="J105" s="96" t="str">
        <f t="shared" si="4"/>
        <v>Insert into SC_Matieres (ligne,typePresta,designation,categorie,fournisseur,unite,prix,detail,prixHorsTransport,Reference) values (105,'MATIERE','PFH14EH','EPDM_FH','SASKIT','pc',660.88,'-',null,'PFH14EH');</v>
      </c>
      <c r="K105" s="95">
        <f t="shared" si="7"/>
        <v>105</v>
      </c>
      <c r="L105" s="96" t="str">
        <f t="shared" si="5"/>
        <v>Update SC_Matieres set designation = 'PFH14EH', Reference = 'PFH14EH', fournisseur = 'SASKIT' where ligne = 105 ; Update SC_Matieres set Reference = 'PFH14EH' where ligne = 105 and ifnull(Reference,'') = '' ;</v>
      </c>
      <c r="M105" s="96" t="str">
        <f t="shared" si="6"/>
        <v/>
      </c>
      <c r="O105" s="95"/>
      <c r="P105" s="116"/>
    </row>
    <row r="106" spans="1:16" x14ac:dyDescent="0.25">
      <c r="A106" s="95">
        <v>106</v>
      </c>
      <c r="B106" s="116" t="s">
        <v>320</v>
      </c>
      <c r="C106" s="116" t="s">
        <v>320</v>
      </c>
      <c r="D106" s="116" t="s">
        <v>396</v>
      </c>
      <c r="E106" s="116" t="s">
        <v>296</v>
      </c>
      <c r="F106" s="95">
        <v>765.99</v>
      </c>
      <c r="G106" s="96" t="s">
        <v>8</v>
      </c>
      <c r="H106" s="96" t="s">
        <v>355</v>
      </c>
      <c r="I106" s="96" t="s">
        <v>582</v>
      </c>
      <c r="J106" s="96" t="str">
        <f t="shared" si="4"/>
        <v>Insert into SC_Matieres (ligne,typePresta,designation,categorie,fournisseur,unite,prix,detail,prixHorsTransport,Reference) values (106,'MATIERE','PFH16EH','EPDM_FH','SASKIT','pc',765.99,'-',null,'PFH16EH');</v>
      </c>
      <c r="K106" s="95">
        <f t="shared" si="7"/>
        <v>106</v>
      </c>
      <c r="L106" s="96" t="str">
        <f t="shared" si="5"/>
        <v>Update SC_Matieres set designation = 'PFH16EH', Reference = 'PFH16EH', fournisseur = 'SASKIT' where ligne = 106 ; Update SC_Matieres set Reference = 'PFH16EH' where ligne = 106 and ifnull(Reference,'') = '' ;</v>
      </c>
      <c r="M106" s="96" t="str">
        <f t="shared" si="6"/>
        <v/>
      </c>
      <c r="O106" s="95"/>
      <c r="P106" s="116"/>
    </row>
    <row r="107" spans="1:16" x14ac:dyDescent="0.25">
      <c r="A107" s="95">
        <v>107</v>
      </c>
      <c r="B107" s="116" t="s">
        <v>321</v>
      </c>
      <c r="C107" s="116" t="s">
        <v>321</v>
      </c>
      <c r="D107" s="116" t="s">
        <v>396</v>
      </c>
      <c r="E107" s="116" t="s">
        <v>296</v>
      </c>
      <c r="F107" s="95">
        <v>967.73</v>
      </c>
      <c r="G107" s="96" t="s">
        <v>8</v>
      </c>
      <c r="H107" s="96" t="s">
        <v>355</v>
      </c>
      <c r="I107" s="96" t="s">
        <v>582</v>
      </c>
      <c r="J107" s="96" t="str">
        <f t="shared" si="4"/>
        <v>Insert into SC_Matieres (ligne,typePresta,designation,categorie,fournisseur,unite,prix,detail,prixHorsTransport,Reference) values (107,'MATIERE','PFH18EH','EPDM_FH','SASKIT','pc',967.73,'-',null,'PFH18EH');</v>
      </c>
      <c r="K107" s="95">
        <f t="shared" si="7"/>
        <v>107</v>
      </c>
      <c r="L107" s="96" t="str">
        <f t="shared" si="5"/>
        <v>Update SC_Matieres set designation = 'PFH18EH', Reference = 'PFH18EH', fournisseur = 'SASKIT' where ligne = 107 ; Update SC_Matieres set Reference = 'PFH18EH' where ligne = 107 and ifnull(Reference,'') = '' ;</v>
      </c>
      <c r="M107" s="96" t="str">
        <f t="shared" si="6"/>
        <v/>
      </c>
      <c r="O107" s="95"/>
      <c r="P107" s="116"/>
    </row>
    <row r="108" spans="1:16" x14ac:dyDescent="0.25">
      <c r="A108" s="95">
        <v>108</v>
      </c>
      <c r="B108" s="116" t="s">
        <v>322</v>
      </c>
      <c r="C108" s="116" t="s">
        <v>322</v>
      </c>
      <c r="D108" s="116" t="s">
        <v>396</v>
      </c>
      <c r="E108" s="116" t="s">
        <v>296</v>
      </c>
      <c r="F108" s="95">
        <v>970.99</v>
      </c>
      <c r="G108" s="96" t="s">
        <v>8</v>
      </c>
      <c r="H108" s="96" t="s">
        <v>355</v>
      </c>
      <c r="I108" s="96" t="s">
        <v>582</v>
      </c>
      <c r="J108" s="96" t="str">
        <f t="shared" si="4"/>
        <v>Insert into SC_Matieres (ligne,typePresta,designation,categorie,fournisseur,unite,prix,detail,prixHorsTransport,Reference) values (108,'MATIERE','PFH20EH','EPDM_FH','SASKIT','pc',970.99,'-',null,'PFH20EH');</v>
      </c>
      <c r="K108" s="95">
        <f t="shared" si="7"/>
        <v>108</v>
      </c>
      <c r="L108" s="96" t="str">
        <f t="shared" si="5"/>
        <v>Update SC_Matieres set designation = 'PFH20EH', Reference = 'PFH20EH', fournisseur = 'SASKIT' where ligne = 108 ; Update SC_Matieres set Reference = 'PFH20EH' where ligne = 108 and ifnull(Reference,'') = '' ;</v>
      </c>
      <c r="M108" s="96" t="str">
        <f t="shared" si="6"/>
        <v/>
      </c>
      <c r="O108" s="95"/>
      <c r="P108" s="116"/>
    </row>
    <row r="109" spans="1:16" x14ac:dyDescent="0.25">
      <c r="A109" s="95">
        <v>109</v>
      </c>
      <c r="B109" s="116" t="s">
        <v>264</v>
      </c>
      <c r="C109" s="116" t="s">
        <v>761</v>
      </c>
      <c r="D109" s="116" t="s">
        <v>253</v>
      </c>
      <c r="E109" s="116" t="s">
        <v>296</v>
      </c>
      <c r="F109" s="95">
        <v>723.89</v>
      </c>
      <c r="G109" s="96" t="s">
        <v>8</v>
      </c>
      <c r="H109" s="96" t="s">
        <v>355</v>
      </c>
      <c r="I109" s="96" t="s">
        <v>582</v>
      </c>
      <c r="J109" s="96" t="str">
        <f t="shared" si="4"/>
        <v>Insert into SC_Matieres (ligne,typePresta,designation,categorie,fournisseur,unite,prix,detail,prixHorsTransport,Reference) values (109,'MATIERE','PFV12EH8X3','EPDM_FV','SASKIT','pc',723.89,'-',null,'PFV12EH8x3');</v>
      </c>
      <c r="K109" s="95">
        <f t="shared" si="7"/>
        <v>109</v>
      </c>
      <c r="L109" s="96" t="str">
        <f t="shared" si="5"/>
        <v>Update SC_Matieres set designation = 'PFV12EH8X3', Reference = 'PFV12EH8x3', fournisseur = 'SASKIT' where ligne = 109 ; Update SC_Matieres set Reference = 'PFV12EH8x3' where ligne = 109 and ifnull(Reference,'') = '' ;</v>
      </c>
      <c r="M109" s="96" t="str">
        <f t="shared" si="6"/>
        <v/>
      </c>
      <c r="O109" s="95"/>
      <c r="P109" s="116"/>
    </row>
    <row r="110" spans="1:16" x14ac:dyDescent="0.25">
      <c r="A110" s="95">
        <v>110</v>
      </c>
      <c r="B110" s="116" t="s">
        <v>254</v>
      </c>
      <c r="C110" s="116" t="s">
        <v>748</v>
      </c>
      <c r="D110" s="116" t="s">
        <v>253</v>
      </c>
      <c r="E110" s="116" t="s">
        <v>296</v>
      </c>
      <c r="F110" s="95">
        <v>247.94</v>
      </c>
      <c r="G110" s="96" t="s">
        <v>8</v>
      </c>
      <c r="H110" s="96" t="s">
        <v>355</v>
      </c>
      <c r="I110" s="96" t="s">
        <v>582</v>
      </c>
      <c r="J110" s="96" t="str">
        <f t="shared" si="4"/>
        <v>Insert into SC_Matieres (ligne,typePresta,designation,categorie,fournisseur,unite,prix,detail,prixHorsTransport,Reference) values (110,'MATIERE','PFV2EH','EPDM_FV','SASKIT','pc',247.94,'-',null,'PFV2EH2.5X1.6');</v>
      </c>
      <c r="K110" s="95">
        <f t="shared" si="7"/>
        <v>110</v>
      </c>
      <c r="L110" s="96" t="str">
        <f t="shared" si="5"/>
        <v>Update SC_Matieres set designation = 'PFV2EH', Reference = 'PFV2EH2.5X1.6', fournisseur = 'SASKIT' where ligne = 110 ; Update SC_Matieres set Reference = 'PFV2EH2.5X1.6' where ligne = 110 and ifnull(Reference,'') = '' ;</v>
      </c>
      <c r="M110" s="96" t="str">
        <f t="shared" si="6"/>
        <v/>
      </c>
      <c r="O110" s="95"/>
      <c r="P110" s="116"/>
    </row>
    <row r="111" spans="1:16" x14ac:dyDescent="0.25">
      <c r="A111" s="95">
        <v>111</v>
      </c>
      <c r="B111" s="116" t="s">
        <v>255</v>
      </c>
      <c r="C111" s="116" t="s">
        <v>255</v>
      </c>
      <c r="D111" s="116" t="s">
        <v>253</v>
      </c>
      <c r="E111" s="116" t="s">
        <v>296</v>
      </c>
      <c r="F111" s="95">
        <v>283.85000000000002</v>
      </c>
      <c r="G111" s="96" t="s">
        <v>8</v>
      </c>
      <c r="H111" s="96" t="s">
        <v>355</v>
      </c>
      <c r="I111" s="96" t="s">
        <v>582</v>
      </c>
      <c r="J111" s="96" t="str">
        <f t="shared" si="4"/>
        <v>Insert into SC_Matieres (ligne,typePresta,designation,categorie,fournisseur,unite,prix,detail,prixHorsTransport,Reference) values (111,'MATIERE','PFV3EH3X2','EPDM_FV','SASKIT','pc',283.85,'-',null,'PFV3EH3X2');</v>
      </c>
      <c r="K111" s="95">
        <f t="shared" si="7"/>
        <v>111</v>
      </c>
      <c r="L111" s="96" t="str">
        <f t="shared" si="5"/>
        <v>Update SC_Matieres set designation = 'PFV3EH3X2', Reference = 'PFV3EH3X2', fournisseur = 'SASKIT' where ligne = 111 ; Update SC_Matieres set Reference = 'PFV3EH3X2' where ligne = 111 and ifnull(Reference,'') = '' ;</v>
      </c>
      <c r="M111" s="96" t="str">
        <f t="shared" si="6"/>
        <v/>
      </c>
      <c r="O111" s="95"/>
      <c r="P111" s="116"/>
    </row>
    <row r="112" spans="1:16" x14ac:dyDescent="0.25">
      <c r="A112" s="95">
        <v>112</v>
      </c>
      <c r="B112" s="116" t="s">
        <v>256</v>
      </c>
      <c r="C112" s="116" t="s">
        <v>749</v>
      </c>
      <c r="D112" s="116" t="s">
        <v>253</v>
      </c>
      <c r="E112" s="116" t="s">
        <v>296</v>
      </c>
      <c r="F112" s="95">
        <v>342.6</v>
      </c>
      <c r="G112" s="96" t="s">
        <v>8</v>
      </c>
      <c r="H112" s="96" t="s">
        <v>355</v>
      </c>
      <c r="I112" s="96" t="s">
        <v>582</v>
      </c>
      <c r="J112" s="96" t="str">
        <f t="shared" si="4"/>
        <v>Insert into SC_Matieres (ligne,typePresta,designation,categorie,fournisseur,unite,prix,detail,prixHorsTransport,Reference) values (112,'MATIERE','PFV4EH4X2','EPDM_FV','SASKIT','pc',342.6,'-',null,'PFV4EH4x2');</v>
      </c>
      <c r="K112" s="95">
        <f t="shared" si="7"/>
        <v>112</v>
      </c>
      <c r="L112" s="96" t="str">
        <f t="shared" si="5"/>
        <v>Update SC_Matieres set designation = 'PFV4EH4X2', Reference = 'PFV4EH4x2', fournisseur = 'SASKIT' where ligne = 112 ; Update SC_Matieres set Reference = 'PFV4EH4x2' where ligne = 112 and ifnull(Reference,'') = '' ;</v>
      </c>
      <c r="M112" s="96" t="str">
        <f t="shared" si="6"/>
        <v/>
      </c>
      <c r="O112" s="95"/>
      <c r="P112" s="116"/>
    </row>
    <row r="113" spans="1:16" x14ac:dyDescent="0.25">
      <c r="A113" s="95">
        <v>113</v>
      </c>
      <c r="B113" s="116" t="s">
        <v>257</v>
      </c>
      <c r="C113" s="116" t="s">
        <v>750</v>
      </c>
      <c r="D113" s="116" t="s">
        <v>253</v>
      </c>
      <c r="E113" s="116" t="s">
        <v>296</v>
      </c>
      <c r="F113" s="95">
        <v>378.51</v>
      </c>
      <c r="G113" s="96" t="s">
        <v>8</v>
      </c>
      <c r="H113" s="96" t="s">
        <v>355</v>
      </c>
      <c r="I113" s="96" t="s">
        <v>582</v>
      </c>
      <c r="J113" s="96" t="str">
        <f t="shared" si="4"/>
        <v>Insert into SC_Matieres (ligne,typePresta,designation,categorie,fournisseur,unite,prix,detail,prixHorsTransport,Reference) values (113,'MATIERE','PFV5EH4X2,5','EPDM_FV','SASKIT','pc',378.51,'-',null,'PFV5EH4x2.5');</v>
      </c>
      <c r="K113" s="95">
        <f t="shared" si="7"/>
        <v>113</v>
      </c>
      <c r="L113" s="96" t="str">
        <f t="shared" si="5"/>
        <v>Update SC_Matieres set designation = 'PFV5EH4X2,5', Reference = 'PFV5EH4x2.5', fournisseur = 'SASKIT' where ligne = 113 ; Update SC_Matieres set Reference = 'PFV5EH4x2.5' where ligne = 113 and ifnull(Reference,'') = '' ;</v>
      </c>
      <c r="M113" s="96" t="str">
        <f t="shared" si="6"/>
        <v/>
      </c>
      <c r="O113" s="95"/>
      <c r="P113" s="116"/>
    </row>
    <row r="114" spans="1:16" x14ac:dyDescent="0.25">
      <c r="A114" s="95">
        <v>114</v>
      </c>
      <c r="B114" s="116" t="s">
        <v>258</v>
      </c>
      <c r="C114" s="116" t="s">
        <v>751</v>
      </c>
      <c r="D114" s="116" t="s">
        <v>253</v>
      </c>
      <c r="E114" s="116" t="s">
        <v>296</v>
      </c>
      <c r="F114" s="95">
        <v>463.39</v>
      </c>
      <c r="G114" s="96" t="s">
        <v>8</v>
      </c>
      <c r="H114" s="96" t="s">
        <v>355</v>
      </c>
      <c r="I114" s="96" t="s">
        <v>582</v>
      </c>
      <c r="J114" s="96" t="str">
        <f t="shared" si="4"/>
        <v>Insert into SC_Matieres (ligne,typePresta,designation,categorie,fournisseur,unite,prix,detail,prixHorsTransport,Reference) values (114,'MATIERE','PFV6EH4X3','EPDM_FV','SASKIT','pc',463.39,'-',null,'PFV6EH4x3');</v>
      </c>
      <c r="K114" s="95">
        <f t="shared" si="7"/>
        <v>114</v>
      </c>
      <c r="L114" s="96" t="str">
        <f t="shared" si="5"/>
        <v>Update SC_Matieres set designation = 'PFV6EH4X3', Reference = 'PFV6EH4x3', fournisseur = 'SASKIT' where ligne = 114 ; Update SC_Matieres set Reference = 'PFV6EH4x3' where ligne = 114 and ifnull(Reference,'') = '' ;</v>
      </c>
      <c r="M114" s="96" t="str">
        <f t="shared" si="6"/>
        <v/>
      </c>
      <c r="O114" s="95"/>
      <c r="P114" s="116"/>
    </row>
    <row r="115" spans="1:16" x14ac:dyDescent="0.25">
      <c r="A115" s="95">
        <v>115</v>
      </c>
      <c r="B115" s="116" t="s">
        <v>397</v>
      </c>
      <c r="C115" s="116" t="s">
        <v>752</v>
      </c>
      <c r="D115" s="116" t="s">
        <v>253</v>
      </c>
      <c r="E115" s="116" t="s">
        <v>296</v>
      </c>
      <c r="F115" s="95">
        <v>479.06</v>
      </c>
      <c r="G115" s="96" t="s">
        <v>8</v>
      </c>
      <c r="H115" s="96" t="s">
        <v>355</v>
      </c>
      <c r="I115" s="96" t="s">
        <v>582</v>
      </c>
      <c r="J115" s="96" t="str">
        <f t="shared" si="4"/>
        <v>Insert into SC_Matieres (ligne,typePresta,designation,categorie,fournisseur,unite,prix,detail,prixHorsTransport,Reference) values (115,'MATIERE','PFV6EH6X2','EPDM_FV','SASKIT','pc',479.06,'-',null,'PFV6EH6x2');</v>
      </c>
      <c r="K115" s="95">
        <f t="shared" si="7"/>
        <v>115</v>
      </c>
      <c r="L115" s="96" t="str">
        <f t="shared" si="5"/>
        <v>Update SC_Matieres set designation = 'PFV6EH6X2', Reference = 'PFV6EH6x2', fournisseur = 'SASKIT' where ligne = 115 ; Update SC_Matieres set Reference = 'PFV6EH6x2' where ligne = 115 and ifnull(Reference,'') = '' ;</v>
      </c>
      <c r="M115" s="96" t="str">
        <f t="shared" si="6"/>
        <v/>
      </c>
      <c r="O115" s="95"/>
      <c r="P115" s="116"/>
    </row>
    <row r="116" spans="1:16" x14ac:dyDescent="0.25">
      <c r="A116" s="95">
        <v>116</v>
      </c>
      <c r="B116" s="116" t="s">
        <v>259</v>
      </c>
      <c r="C116" s="116" t="s">
        <v>754</v>
      </c>
      <c r="D116" s="116" t="s">
        <v>253</v>
      </c>
      <c r="E116" s="116" t="s">
        <v>296</v>
      </c>
      <c r="F116" s="95">
        <v>507.78</v>
      </c>
      <c r="G116" s="96" t="s">
        <v>8</v>
      </c>
      <c r="H116" s="96" t="s">
        <v>355</v>
      </c>
      <c r="I116" s="96" t="s">
        <v>582</v>
      </c>
      <c r="J116" s="96" t="str">
        <f t="shared" si="4"/>
        <v>Insert into SC_Matieres (ligne,typePresta,designation,categorie,fournisseur,unite,prix,detail,prixHorsTransport,Reference) values (116,'MATIERE','PFV7EH4X3,5','EPDM_FV','SASKIT','pc',507.78,'-',null,'PFV7EH4X3.5');</v>
      </c>
      <c r="K116" s="95">
        <f t="shared" si="7"/>
        <v>116</v>
      </c>
      <c r="L116" s="96" t="str">
        <f t="shared" si="5"/>
        <v>Update SC_Matieres set designation = 'PFV7EH4X3,5', Reference = 'PFV7EH4X3.5', fournisseur = 'SASKIT' where ligne = 116 ; Update SC_Matieres set Reference = 'PFV7EH4X3.5' where ligne = 116 and ifnull(Reference,'') = '' ;</v>
      </c>
      <c r="M116" s="96" t="str">
        <f t="shared" si="6"/>
        <v/>
      </c>
      <c r="O116" s="95"/>
      <c r="P116" s="116"/>
    </row>
    <row r="117" spans="1:16" x14ac:dyDescent="0.25">
      <c r="A117" s="95">
        <v>117</v>
      </c>
      <c r="B117" s="116" t="s">
        <v>398</v>
      </c>
      <c r="C117" s="116" t="s">
        <v>753</v>
      </c>
      <c r="D117" s="116" t="s">
        <v>253</v>
      </c>
      <c r="E117" s="116" t="s">
        <v>296</v>
      </c>
      <c r="F117" s="95">
        <v>513</v>
      </c>
      <c r="G117" s="96" t="s">
        <v>8</v>
      </c>
      <c r="H117" s="96" t="s">
        <v>355</v>
      </c>
      <c r="I117" s="96" t="s">
        <v>582</v>
      </c>
      <c r="J117" s="96" t="str">
        <f t="shared" ref="J117:J180" si="8">SUBSTITUTE(SUBSTITUTE(SUBSTITUTE(SUBSTITUTE(SUBSTITUTE(SUBSTITUTE(SUBSTITUTE(SUBSTITUTE(SUBSTITUTE($J$1,"#LIBELLE#",B117),"#CATEGORIE#",D117),"#FOURNISSEUR#",E117),"#UNITE#",G117),"#PRIX#",SUBSTITUTE(F117,",",".")),"#DETAIL#",SUBSTITUTE(H117,"'","\'")),"#LIGNE#",A117),"#TRANSPORT#",SUBSTITUTE(I117,",",".")),"#REFERENCE#",C117)</f>
        <v>Insert into SC_Matieres (ligne,typePresta,designation,categorie,fournisseur,unite,prix,detail,prixHorsTransport,Reference) values (117,'MATIERE','PFV6EH8X1,5','EPDM_FV','SASKIT','pc',513,'-',null,'PFV6EH8x1.5');</v>
      </c>
      <c r="K117" s="95">
        <f t="shared" si="7"/>
        <v>117</v>
      </c>
      <c r="L117" s="96" t="str">
        <f t="shared" si="5"/>
        <v>Update SC_Matieres set designation = 'PFV6EH8X1,5', Reference = 'PFV6EH8x1.5', fournisseur = 'SASKIT' where ligne = 117 ; Update SC_Matieres set Reference = 'PFV6EH8x1.5' where ligne = 117 and ifnull(Reference,'') = '' ;</v>
      </c>
      <c r="M117" s="96" t="str">
        <f t="shared" si="6"/>
        <v/>
      </c>
      <c r="O117" s="95"/>
      <c r="P117" s="116"/>
    </row>
    <row r="118" spans="1:16" x14ac:dyDescent="0.25">
      <c r="A118" s="95">
        <v>118</v>
      </c>
      <c r="B118" s="116" t="s">
        <v>260</v>
      </c>
      <c r="C118" s="116" t="s">
        <v>755</v>
      </c>
      <c r="D118" s="116" t="s">
        <v>253</v>
      </c>
      <c r="E118" s="116" t="s">
        <v>296</v>
      </c>
      <c r="F118" s="95">
        <v>552.17999999999995</v>
      </c>
      <c r="G118" s="96" t="s">
        <v>8</v>
      </c>
      <c r="H118" s="96" t="s">
        <v>355</v>
      </c>
      <c r="I118" s="96" t="s">
        <v>582</v>
      </c>
      <c r="J118" s="96" t="str">
        <f t="shared" si="8"/>
        <v>Insert into SC_Matieres (ligne,typePresta,designation,categorie,fournisseur,unite,prix,detail,prixHorsTransport,Reference) values (118,'MATIERE','PFV8EH4X4','EPDM_FV','SASKIT','pc',552.18,'-',null,'PFV8EH4x4');</v>
      </c>
      <c r="K118" s="95">
        <f t="shared" ref="K118:K181" si="9">A118</f>
        <v>118</v>
      </c>
      <c r="L118" s="96" t="str">
        <f t="shared" si="5"/>
        <v>Update SC_Matieres set designation = 'PFV8EH4X4', Reference = 'PFV8EH4x4', fournisseur = 'SASKIT' where ligne = 118 ; Update SC_Matieres set Reference = 'PFV8EH4x4' where ligne = 118 and ifnull(Reference,'') = '' ;</v>
      </c>
      <c r="M118" s="96" t="str">
        <f t="shared" si="6"/>
        <v/>
      </c>
      <c r="O118" s="95"/>
      <c r="P118" s="116"/>
    </row>
    <row r="119" spans="1:16" x14ac:dyDescent="0.25">
      <c r="A119" s="95">
        <v>119</v>
      </c>
      <c r="B119" s="116" t="s">
        <v>261</v>
      </c>
      <c r="C119" s="116" t="s">
        <v>757</v>
      </c>
      <c r="D119" s="116" t="s">
        <v>253</v>
      </c>
      <c r="E119" s="116" t="s">
        <v>296</v>
      </c>
      <c r="F119" s="95">
        <v>552.17999999999995</v>
      </c>
      <c r="G119" s="96" t="s">
        <v>8</v>
      </c>
      <c r="H119" s="96" t="s">
        <v>355</v>
      </c>
      <c r="I119" s="96" t="s">
        <v>582</v>
      </c>
      <c r="J119" s="96" t="str">
        <f t="shared" si="8"/>
        <v>Insert into SC_Matieres (ligne,typePresta,designation,categorie,fournisseur,unite,prix,detail,prixHorsTransport,Reference) values (119,'MATIERE','PFV9EH4X4,5','EPDM_FV','SASKIT','pc',552.18,'-',null,'PFV9EH4X4.5');</v>
      </c>
      <c r="K119" s="95">
        <f t="shared" si="9"/>
        <v>119</v>
      </c>
      <c r="L119" s="96" t="str">
        <f t="shared" si="5"/>
        <v>Update SC_Matieres set designation = 'PFV9EH4X4,5', Reference = 'PFV9EH4X4.5', fournisseur = 'SASKIT' where ligne = 119 ; Update SC_Matieres set Reference = 'PFV9EH4X4.5' where ligne = 119 and ifnull(Reference,'') = '' ;</v>
      </c>
      <c r="M119" s="96" t="str">
        <f t="shared" si="6"/>
        <v/>
      </c>
      <c r="O119" s="95"/>
      <c r="P119" s="116"/>
    </row>
    <row r="120" spans="1:16" x14ac:dyDescent="0.25">
      <c r="A120" s="95">
        <v>120</v>
      </c>
      <c r="B120" s="116" t="s">
        <v>399</v>
      </c>
      <c r="C120" s="116" t="s">
        <v>756</v>
      </c>
      <c r="D120" s="116" t="s">
        <v>253</v>
      </c>
      <c r="E120" s="116" t="s">
        <v>296</v>
      </c>
      <c r="F120" s="95">
        <v>583.51</v>
      </c>
      <c r="G120" s="96" t="s">
        <v>8</v>
      </c>
      <c r="H120" s="96" t="s">
        <v>355</v>
      </c>
      <c r="I120" s="96" t="s">
        <v>582</v>
      </c>
      <c r="J120" s="96" t="str">
        <f t="shared" si="8"/>
        <v>Insert into SC_Matieres (ligne,typePresta,designation,categorie,fournisseur,unite,prix,detail,prixHorsTransport,Reference) values (120,'MATIERE','PFV8EH8X2','EPDM_FV','SASKIT','pc',583.51,'-',null,'PFV8EH8x2');</v>
      </c>
      <c r="K120" s="95">
        <f t="shared" si="9"/>
        <v>120</v>
      </c>
      <c r="L120" s="96" t="str">
        <f t="shared" si="5"/>
        <v>Update SC_Matieres set designation = 'PFV8EH8X2', Reference = 'PFV8EH8x2', fournisseur = 'SASKIT' where ligne = 120 ; Update SC_Matieres set Reference = 'PFV8EH8x2' where ligne = 120 and ifnull(Reference,'') = '' ;</v>
      </c>
      <c r="M120" s="96" t="str">
        <f t="shared" si="6"/>
        <v/>
      </c>
      <c r="O120" s="95"/>
      <c r="P120" s="116"/>
    </row>
    <row r="121" spans="1:16" x14ac:dyDescent="0.25">
      <c r="A121" s="95">
        <v>121</v>
      </c>
      <c r="B121" s="116" t="s">
        <v>262</v>
      </c>
      <c r="C121" s="116" t="s">
        <v>262</v>
      </c>
      <c r="D121" s="116" t="s">
        <v>253</v>
      </c>
      <c r="E121" s="116" t="s">
        <v>296</v>
      </c>
      <c r="F121" s="95">
        <v>595.85</v>
      </c>
      <c r="G121" s="96" t="s">
        <v>8</v>
      </c>
      <c r="H121" s="96" t="s">
        <v>355</v>
      </c>
      <c r="I121" s="96" t="s">
        <v>582</v>
      </c>
      <c r="J121" s="96" t="str">
        <f t="shared" si="8"/>
        <v>Insert into SC_Matieres (ligne,typePresta,designation,categorie,fournisseur,unite,prix,detail,prixHorsTransport,Reference) values (121,'MATIERE','PFV10EH4X5','EPDM_FV','SASKIT','pc',595.85,'-',null,'PFV10EH4X5');</v>
      </c>
      <c r="K121" s="95">
        <f t="shared" si="9"/>
        <v>121</v>
      </c>
      <c r="L121" s="96" t="str">
        <f t="shared" si="5"/>
        <v>Update SC_Matieres set designation = 'PFV10EH4X5', Reference = 'PFV10EH4X5', fournisseur = 'SASKIT' where ligne = 121 ; Update SC_Matieres set Reference = 'PFV10EH4X5' where ligne = 121 and ifnull(Reference,'') = '' ;</v>
      </c>
      <c r="M121" s="96" t="str">
        <f t="shared" si="6"/>
        <v/>
      </c>
      <c r="O121" s="95"/>
      <c r="P121" s="116"/>
    </row>
    <row r="122" spans="1:16" x14ac:dyDescent="0.25">
      <c r="A122" s="95">
        <v>122</v>
      </c>
      <c r="B122" s="116" t="s">
        <v>400</v>
      </c>
      <c r="C122" s="116" t="s">
        <v>759</v>
      </c>
      <c r="D122" s="116" t="s">
        <v>253</v>
      </c>
      <c r="E122" s="116" t="s">
        <v>296</v>
      </c>
      <c r="F122" s="95">
        <v>641.71</v>
      </c>
      <c r="G122" s="96" t="s">
        <v>8</v>
      </c>
      <c r="H122" s="96" t="s">
        <v>355</v>
      </c>
      <c r="I122" s="96" t="s">
        <v>582</v>
      </c>
      <c r="J122" s="96" t="str">
        <f t="shared" si="8"/>
        <v>Insert into SC_Matieres (ligne,typePresta,designation,categorie,fournisseur,unite,prix,detail,prixHorsTransport,Reference) values (122,'MATIERE','PFV10EH8X2,5','EPDM_FV','SASKIT','pc',641.71,'-',null,'PFV10EH8X2.5');</v>
      </c>
      <c r="K122" s="95">
        <f t="shared" si="9"/>
        <v>122</v>
      </c>
      <c r="L122" s="96" t="str">
        <f t="shared" si="5"/>
        <v>Update SC_Matieres set designation = 'PFV10EH8X2,5', Reference = 'PFV10EH8X2.5', fournisseur = 'SASKIT' where ligne = 122 ; Update SC_Matieres set Reference = 'PFV10EH8X2.5' where ligne = 122 and ifnull(Reference,'') = '' ;</v>
      </c>
      <c r="M122" s="96" t="str">
        <f t="shared" si="6"/>
        <v/>
      </c>
      <c r="O122" s="95"/>
      <c r="P122" s="116"/>
    </row>
    <row r="123" spans="1:16" x14ac:dyDescent="0.25">
      <c r="A123" s="95">
        <v>123</v>
      </c>
      <c r="B123" s="116" t="s">
        <v>263</v>
      </c>
      <c r="C123" s="116" t="s">
        <v>760</v>
      </c>
      <c r="D123" s="116" t="s">
        <v>253</v>
      </c>
      <c r="E123" s="116" t="s">
        <v>296</v>
      </c>
      <c r="F123" s="95">
        <v>704.95</v>
      </c>
      <c r="G123" s="96" t="s">
        <v>8</v>
      </c>
      <c r="H123" s="96" t="s">
        <v>355</v>
      </c>
      <c r="I123" s="96" t="s">
        <v>582</v>
      </c>
      <c r="J123" s="96" t="str">
        <f t="shared" si="8"/>
        <v>Insert into SC_Matieres (ligne,typePresta,designation,categorie,fournisseur,unite,prix,detail,prixHorsTransport,Reference) values (123,'MATIERE','PFV12EH6X4','EPDM_FV','SASKIT','pc',704.95,'-',null,'PFV12EH6x4');</v>
      </c>
      <c r="K123" s="95">
        <f t="shared" si="9"/>
        <v>123</v>
      </c>
      <c r="L123" s="96" t="str">
        <f t="shared" si="5"/>
        <v>Update SC_Matieres set designation = 'PFV12EH6X4', Reference = 'PFV12EH6x4', fournisseur = 'SASKIT' where ligne = 123 ; Update SC_Matieres set Reference = 'PFV12EH6x4' where ligne = 123 and ifnull(Reference,'') = '' ;</v>
      </c>
      <c r="M123" s="96" t="str">
        <f t="shared" si="6"/>
        <v/>
      </c>
      <c r="O123" s="95"/>
      <c r="P123" s="116"/>
    </row>
    <row r="124" spans="1:16" x14ac:dyDescent="0.25">
      <c r="A124" s="95">
        <v>124</v>
      </c>
      <c r="B124" s="116" t="s">
        <v>265</v>
      </c>
      <c r="C124" s="116" t="s">
        <v>762</v>
      </c>
      <c r="D124" s="116" t="s">
        <v>253</v>
      </c>
      <c r="E124" s="116" t="s">
        <v>296</v>
      </c>
      <c r="F124" s="95">
        <v>782.6</v>
      </c>
      <c r="G124" s="96" t="s">
        <v>8</v>
      </c>
      <c r="H124" s="96" t="s">
        <v>355</v>
      </c>
      <c r="I124" s="96" t="s">
        <v>582</v>
      </c>
      <c r="J124" s="96" t="str">
        <f t="shared" si="8"/>
        <v>Insert into SC_Matieres (ligne,typePresta,designation,categorie,fournisseur,unite,prix,detail,prixHorsTransport,Reference) values (124,'MATIERE','PFV14EH8X3,5','EPDM_FV','SASKIT','pc',782.6,'-',null,'PFV14EH8X3.5');</v>
      </c>
      <c r="K124" s="95">
        <f t="shared" si="9"/>
        <v>124</v>
      </c>
      <c r="L124" s="96" t="str">
        <f t="shared" si="5"/>
        <v>Update SC_Matieres set designation = 'PFV14EH8X3,5', Reference = 'PFV14EH8X3.5', fournisseur = 'SASKIT' where ligne = 124 ; Update SC_Matieres set Reference = 'PFV14EH8X3.5' where ligne = 124 and ifnull(Reference,'') = '' ;</v>
      </c>
      <c r="M124" s="96" t="str">
        <f t="shared" si="6"/>
        <v/>
      </c>
      <c r="O124" s="95"/>
      <c r="P124" s="116"/>
    </row>
    <row r="125" spans="1:16" x14ac:dyDescent="0.25">
      <c r="A125" s="95">
        <v>125</v>
      </c>
      <c r="B125" s="116" t="s">
        <v>401</v>
      </c>
      <c r="C125" s="116" t="s">
        <v>758</v>
      </c>
      <c r="D125" s="116" t="s">
        <v>253</v>
      </c>
      <c r="E125" s="116" t="s">
        <v>296</v>
      </c>
      <c r="F125" s="95">
        <v>783.3</v>
      </c>
      <c r="G125" s="96" t="s">
        <v>8</v>
      </c>
      <c r="H125" s="96" t="s">
        <v>355</v>
      </c>
      <c r="I125" s="96" t="s">
        <v>582</v>
      </c>
      <c r="J125" s="96" t="str">
        <f t="shared" si="8"/>
        <v>Insert into SC_Matieres (ligne,typePresta,designation,categorie,fournisseur,unite,prix,detail,prixHorsTransport,Reference) values (125,'MATIERE','PFV10EH10X2','EPDM_FV','SASKIT','pc',783.3,'-',null,'PFV10EH10x2');</v>
      </c>
      <c r="K125" s="95">
        <f t="shared" si="9"/>
        <v>125</v>
      </c>
      <c r="L125" s="96" t="str">
        <f t="shared" si="5"/>
        <v>Update SC_Matieres set designation = 'PFV10EH10X2', Reference = 'PFV10EH10x2', fournisseur = 'SASKIT' where ligne = 125 ; Update SC_Matieres set Reference = 'PFV10EH10x2' where ligne = 125 and ifnull(Reference,'') = '' ;</v>
      </c>
      <c r="M125" s="96" t="str">
        <f t="shared" si="6"/>
        <v/>
      </c>
      <c r="O125" s="95"/>
      <c r="P125" s="116"/>
    </row>
    <row r="126" spans="1:16" x14ac:dyDescent="0.25">
      <c r="A126" s="95">
        <v>126</v>
      </c>
      <c r="B126" s="116" t="s">
        <v>266</v>
      </c>
      <c r="C126" s="116" t="s">
        <v>266</v>
      </c>
      <c r="D126" s="116" t="s">
        <v>253</v>
      </c>
      <c r="E126" s="116" t="s">
        <v>296</v>
      </c>
      <c r="F126" s="95">
        <v>802.88</v>
      </c>
      <c r="G126" s="96" t="s">
        <v>8</v>
      </c>
      <c r="H126" s="96" t="s">
        <v>355</v>
      </c>
      <c r="I126" s="96" t="s">
        <v>582</v>
      </c>
      <c r="J126" s="96" t="str">
        <f t="shared" si="8"/>
        <v>Insert into SC_Matieres (ligne,typePresta,designation,categorie,fournisseur,unite,prix,detail,prixHorsTransport,Reference) values (126,'MATIERE','PFV14EH7X4','EPDM_FV','SASKIT','pc',802.88,'-',null,'PFV14EH7X4');</v>
      </c>
      <c r="K126" s="95">
        <f t="shared" si="9"/>
        <v>126</v>
      </c>
      <c r="L126" s="96" t="str">
        <f t="shared" si="5"/>
        <v>Update SC_Matieres set designation = 'PFV14EH7X4', Reference = 'PFV14EH7X4', fournisseur = 'SASKIT' where ligne = 126 ; Update SC_Matieres set Reference = 'PFV14EH7X4' where ligne = 126 and ifnull(Reference,'') = '' ;</v>
      </c>
      <c r="M126" s="96" t="str">
        <f t="shared" si="6"/>
        <v/>
      </c>
      <c r="O126" s="95"/>
      <c r="P126" s="116"/>
    </row>
    <row r="127" spans="1:16" x14ac:dyDescent="0.25">
      <c r="A127" s="95">
        <v>127</v>
      </c>
      <c r="B127" s="116" t="s">
        <v>267</v>
      </c>
      <c r="C127" s="116" t="s">
        <v>763</v>
      </c>
      <c r="D127" s="116" t="s">
        <v>253</v>
      </c>
      <c r="E127" s="116" t="s">
        <v>296</v>
      </c>
      <c r="F127" s="95">
        <v>841.31</v>
      </c>
      <c r="G127" s="96" t="s">
        <v>8</v>
      </c>
      <c r="H127" s="96" t="s">
        <v>355</v>
      </c>
      <c r="I127" s="96" t="s">
        <v>582</v>
      </c>
      <c r="J127" s="96" t="str">
        <f t="shared" si="8"/>
        <v>Insert into SC_Matieres (ligne,typePresta,designation,categorie,fournisseur,unite,prix,detail,prixHorsTransport,Reference) values (127,'MATIERE','PFV16EH8X4','EPDM_FV','SASKIT','pc',841.31,'-',null,'PFV16EH8x4');</v>
      </c>
      <c r="K127" s="95">
        <f t="shared" si="9"/>
        <v>127</v>
      </c>
      <c r="L127" s="96" t="str">
        <f t="shared" si="5"/>
        <v>Update SC_Matieres set designation = 'PFV16EH8X4', Reference = 'PFV16EH8x4', fournisseur = 'SASKIT' where ligne = 127 ; Update SC_Matieres set Reference = 'PFV16EH8x4' where ligne = 127 and ifnull(Reference,'') = '' ;</v>
      </c>
      <c r="M127" s="96" t="str">
        <f t="shared" si="6"/>
        <v/>
      </c>
      <c r="O127" s="95"/>
      <c r="P127" s="116"/>
    </row>
    <row r="128" spans="1:16" x14ac:dyDescent="0.25">
      <c r="A128" s="95">
        <v>128</v>
      </c>
      <c r="B128" s="116" t="s">
        <v>268</v>
      </c>
      <c r="C128" s="116" t="s">
        <v>764</v>
      </c>
      <c r="D128" s="116" t="s">
        <v>253</v>
      </c>
      <c r="E128" s="116" t="s">
        <v>296</v>
      </c>
      <c r="F128" s="95">
        <v>1038.8800000000001</v>
      </c>
      <c r="G128" s="96" t="s">
        <v>8</v>
      </c>
      <c r="H128" s="96" t="s">
        <v>355</v>
      </c>
      <c r="I128" s="96" t="s">
        <v>582</v>
      </c>
      <c r="J128" s="96" t="str">
        <f t="shared" si="8"/>
        <v>Insert into SC_Matieres (ligne,typePresta,designation,categorie,fournisseur,unite,prix,detail,prixHorsTransport,Reference) values (128,'MATIERE','PFV18EH8X4,5','EPDM_FV','SASKIT','pc',1038.88,'-',null,'PFV18EH8X4.5');</v>
      </c>
      <c r="K128" s="95">
        <f t="shared" si="9"/>
        <v>128</v>
      </c>
      <c r="L128" s="96" t="str">
        <f t="shared" si="5"/>
        <v>Update SC_Matieres set designation = 'PFV18EH8X4,5', Reference = 'PFV18EH8X4.5', fournisseur = 'SASKIT' where ligne = 128 ; Update SC_Matieres set Reference = 'PFV18EH8X4.5' where ligne = 128 and ifnull(Reference,'') = '' ;</v>
      </c>
      <c r="M128" s="96" t="str">
        <f t="shared" si="6"/>
        <v/>
      </c>
      <c r="O128" s="95"/>
      <c r="P128" s="116"/>
    </row>
    <row r="129" spans="1:16" x14ac:dyDescent="0.25">
      <c r="A129" s="95">
        <v>129</v>
      </c>
      <c r="B129" s="116" t="s">
        <v>269</v>
      </c>
      <c r="C129" s="116" t="s">
        <v>269</v>
      </c>
      <c r="D129" s="116" t="s">
        <v>253</v>
      </c>
      <c r="E129" s="116" t="s">
        <v>296</v>
      </c>
      <c r="F129" s="95">
        <v>1068.33</v>
      </c>
      <c r="G129" s="96" t="s">
        <v>8</v>
      </c>
      <c r="H129" s="96" t="s">
        <v>355</v>
      </c>
      <c r="I129" s="96" t="s">
        <v>582</v>
      </c>
      <c r="J129" s="96" t="str">
        <f t="shared" si="8"/>
        <v>Insert into SC_Matieres (ligne,typePresta,designation,categorie,fournisseur,unite,prix,detail,prixHorsTransport,Reference) values (129,'MATIERE','PFV18EH9X4','EPDM_FV','SASKIT','pc',1068.33,'-',null,'PFV18EH9X4');</v>
      </c>
      <c r="K129" s="95">
        <f t="shared" si="9"/>
        <v>129</v>
      </c>
      <c r="L129" s="96" t="str">
        <f t="shared" si="5"/>
        <v>Update SC_Matieres set designation = 'PFV18EH9X4', Reference = 'PFV18EH9X4', fournisseur = 'SASKIT' where ligne = 129 ; Update SC_Matieres set Reference = 'PFV18EH9X4' where ligne = 129 and ifnull(Reference,'') = '' ;</v>
      </c>
      <c r="M129" s="96" t="str">
        <f t="shared" si="6"/>
        <v/>
      </c>
      <c r="O129" s="95"/>
      <c r="P129" s="116"/>
    </row>
    <row r="130" spans="1:16" x14ac:dyDescent="0.25">
      <c r="A130" s="95">
        <v>130</v>
      </c>
      <c r="B130" s="116" t="s">
        <v>270</v>
      </c>
      <c r="C130" s="116" t="s">
        <v>766</v>
      </c>
      <c r="D130" s="116" t="s">
        <v>253</v>
      </c>
      <c r="E130" s="116" t="s">
        <v>296</v>
      </c>
      <c r="F130" s="95">
        <v>1069.33</v>
      </c>
      <c r="G130" s="96" t="s">
        <v>8</v>
      </c>
      <c r="H130" s="96" t="s">
        <v>355</v>
      </c>
      <c r="I130" s="96" t="s">
        <v>582</v>
      </c>
      <c r="J130" s="96" t="str">
        <f t="shared" si="8"/>
        <v>Insert into SC_Matieres (ligne,typePresta,designation,categorie,fournisseur,unite,prix,detail,prixHorsTransport,Reference) values (130,'MATIERE','PFV20EH8X5','EPDM_FV','SASKIT','pc',1069.33,'-',null,'PFV20EH8x5');</v>
      </c>
      <c r="K130" s="95">
        <f t="shared" si="9"/>
        <v>130</v>
      </c>
      <c r="L130" s="96" t="str">
        <f t="shared" si="5"/>
        <v>Update SC_Matieres set designation = 'PFV20EH8X5', Reference = 'PFV20EH8x5', fournisseur = 'SASKIT' where ligne = 130 ; Update SC_Matieres set Reference = 'PFV20EH8x5' where ligne = 130 and ifnull(Reference,'') = '' ;</v>
      </c>
      <c r="M130" s="96" t="str">
        <f t="shared" si="6"/>
        <v/>
      </c>
      <c r="O130" s="95"/>
      <c r="P130" s="116"/>
    </row>
    <row r="131" spans="1:16" x14ac:dyDescent="0.25">
      <c r="A131" s="95">
        <v>131</v>
      </c>
      <c r="B131" s="116" t="s">
        <v>271</v>
      </c>
      <c r="C131" s="116" t="s">
        <v>765</v>
      </c>
      <c r="D131" s="116" t="s">
        <v>253</v>
      </c>
      <c r="E131" s="116" t="s">
        <v>296</v>
      </c>
      <c r="F131" s="95">
        <v>1120.44</v>
      </c>
      <c r="G131" s="96" t="s">
        <v>8</v>
      </c>
      <c r="H131" s="96" t="s">
        <v>355</v>
      </c>
      <c r="I131" s="96" t="s">
        <v>582</v>
      </c>
      <c r="J131" s="96" t="str">
        <f t="shared" si="8"/>
        <v>Insert into SC_Matieres (ligne,typePresta,designation,categorie,fournisseur,unite,prix,detail,prixHorsTransport,Reference) values (131,'MATIERE','PFV20EH10X4','EPDM_FV','SASKIT','pc',1120.44,'-',null,'PFV20EH10x4');</v>
      </c>
      <c r="K131" s="95">
        <f t="shared" si="9"/>
        <v>131</v>
      </c>
      <c r="L131" s="96" t="str">
        <f t="shared" ref="L131:L194" si="10">IF(E131="SASKIT",SUBSTITUTE(SUBSTITUTE(SUBSTITUTE(SUBSTITUTE(SUBSTITUTE(SUBSTITUTE(SUBSTITUTE(SUBSTITUTE(SUBSTITUTE($L$1,"#LIBELLE#",B131),"#CATEGORIE#",D131),"#FOURNISSEUR#",E131),"#UNITE#",G131),"#PRIX#",SUBSTITUTE(F131,",",".")),"#DETAIL#",SUBSTITUTE(H131,"'","\'")),"#LIGNE#",A131),"#TRANSPORT#",SUBSTITUTE(I131,",",".")),"#REFERENCE#",C131),"")</f>
        <v>Update SC_Matieres set designation = 'PFV20EH10X4', Reference = 'PFV20EH10x4', fournisseur = 'SASKIT' where ligne = 131 ; Update SC_Matieres set Reference = 'PFV20EH10x4' where ligne = 131 and ifnull(Reference,'') = '' ;</v>
      </c>
      <c r="M131" s="96" t="str">
        <f t="shared" ref="M131:M194" si="11">IF(E131&lt;&gt;"SASKIT",SUBSTITUTE(SUBSTITUTE(SUBSTITUTE(SUBSTITUTE(SUBSTITUTE(SUBSTITUTE(SUBSTITUTE(SUBSTITUTE(SUBSTITUTE($M$1,"#LIBELLE#",B131),"#CATEGORIE#",D131),"#FOURNISSEUR#",E131),"#UNITE#",G131),"#PRIX#",SUBSTITUTE(F131,",",".")),"#DETAIL#",SUBSTITUTE(H131,"'","\'")),"#LIGNE#",A131),"#TRANSPORT#",SUBSTITUTE(I131,",",".")),"#REFERENCE#",C131),"")</f>
        <v/>
      </c>
      <c r="O131" s="95"/>
      <c r="P131" s="116"/>
    </row>
    <row r="132" spans="1:16" x14ac:dyDescent="0.25">
      <c r="A132" s="95">
        <v>132</v>
      </c>
      <c r="B132" s="116" t="s">
        <v>1576</v>
      </c>
      <c r="C132" s="116"/>
      <c r="D132" s="116" t="s">
        <v>402</v>
      </c>
      <c r="E132" s="116" t="s">
        <v>354</v>
      </c>
      <c r="F132" s="95">
        <v>2.14</v>
      </c>
      <c r="G132" s="96" t="s">
        <v>8</v>
      </c>
      <c r="H132" s="96" t="s">
        <v>355</v>
      </c>
      <c r="I132" s="96">
        <v>2.14</v>
      </c>
      <c r="J132" s="96" t="str">
        <f t="shared" si="8"/>
        <v>Insert into SC_Matieres (ligne,typePresta,designation,categorie,fournisseur,unite,prix,detail,prixHorsTransport,Reference) values (132,'MATIERE','TUYAU DIA 50','EVACUATION_DIA_50','PUM','pc',2.14,'-',2.14,'');</v>
      </c>
      <c r="K132" s="95">
        <f t="shared" si="9"/>
        <v>132</v>
      </c>
      <c r="L132" s="96" t="str">
        <f t="shared" si="10"/>
        <v/>
      </c>
      <c r="M132" s="96" t="str">
        <f t="shared" si="11"/>
        <v>Update SC_Matieres set designation = 'TUYAU DIA 50' where ligne = 132 ;</v>
      </c>
      <c r="O132" s="95"/>
      <c r="P132" s="116"/>
    </row>
    <row r="133" spans="1:16" x14ac:dyDescent="0.25">
      <c r="A133" s="95">
        <v>133</v>
      </c>
      <c r="B133" s="116" t="s">
        <v>1577</v>
      </c>
      <c r="C133" s="116"/>
      <c r="D133" s="116" t="s">
        <v>402</v>
      </c>
      <c r="E133" s="116" t="s">
        <v>354</v>
      </c>
      <c r="F133" s="95">
        <v>0.73</v>
      </c>
      <c r="G133" s="96" t="s">
        <v>8</v>
      </c>
      <c r="H133" s="96" t="s">
        <v>355</v>
      </c>
      <c r="I133" s="96">
        <v>0.73</v>
      </c>
      <c r="J133" s="96" t="str">
        <f t="shared" si="8"/>
        <v>Insert into SC_Matieres (ligne,typePresta,designation,categorie,fournisseur,unite,prix,detail,prixHorsTransport,Reference) values (133,'MATIERE','MANCHON EVAC 50','EVACUATION_DIA_50','PUM','pc',0.73,'-',0.73,'');</v>
      </c>
      <c r="K133" s="95">
        <f t="shared" si="9"/>
        <v>133</v>
      </c>
      <c r="L133" s="96" t="str">
        <f t="shared" si="10"/>
        <v/>
      </c>
      <c r="M133" s="96" t="str">
        <f t="shared" si="11"/>
        <v>Update SC_Matieres set designation = 'MANCHON EVAC 50' where ligne = 133 ;</v>
      </c>
      <c r="O133" s="95"/>
      <c r="P133" s="116"/>
    </row>
    <row r="134" spans="1:16" x14ac:dyDescent="0.25">
      <c r="A134" s="95">
        <v>134</v>
      </c>
      <c r="B134" s="116" t="s">
        <v>1578</v>
      </c>
      <c r="C134" s="116"/>
      <c r="D134" s="116" t="s">
        <v>402</v>
      </c>
      <c r="E134" s="116" t="s">
        <v>354</v>
      </c>
      <c r="F134" s="95">
        <v>1.1599999999999999</v>
      </c>
      <c r="G134" s="96" t="s">
        <v>8</v>
      </c>
      <c r="H134" s="96" t="s">
        <v>355</v>
      </c>
      <c r="I134" s="96">
        <v>1.1599999999999999</v>
      </c>
      <c r="J134" s="96" t="str">
        <f t="shared" si="8"/>
        <v>Insert into SC_Matieres (ligne,typePresta,designation,categorie,fournisseur,unite,prix,detail,prixHorsTransport,Reference) values (134,'MATIERE','BOUCHON EVAC 50','EVACUATION_DIA_50','PUM','pc',1.16,'-',1.16,'');</v>
      </c>
      <c r="K134" s="95">
        <f t="shared" si="9"/>
        <v>134</v>
      </c>
      <c r="L134" s="96" t="str">
        <f t="shared" si="10"/>
        <v/>
      </c>
      <c r="M134" s="96" t="str">
        <f t="shared" si="11"/>
        <v>Update SC_Matieres set designation = 'BOUCHON EVAC 50' where ligne = 134 ;</v>
      </c>
      <c r="O134" s="95"/>
      <c r="P134" s="116"/>
    </row>
    <row r="135" spans="1:16" x14ac:dyDescent="0.25">
      <c r="A135" s="95">
        <v>135</v>
      </c>
      <c r="B135" s="116" t="s">
        <v>1579</v>
      </c>
      <c r="C135" s="116"/>
      <c r="D135" s="116" t="s">
        <v>402</v>
      </c>
      <c r="E135" s="116" t="s">
        <v>354</v>
      </c>
      <c r="F135" s="95">
        <v>1.08</v>
      </c>
      <c r="G135" s="96" t="s">
        <v>8</v>
      </c>
      <c r="H135" s="96" t="s">
        <v>355</v>
      </c>
      <c r="I135" s="96">
        <v>1.08</v>
      </c>
      <c r="J135" s="96" t="str">
        <f t="shared" si="8"/>
        <v>Insert into SC_Matieres (ligne,typePresta,designation,categorie,fournisseur,unite,prix,detail,prixHorsTransport,Reference) values (135,'MATIERE','COUDE 45° MF','EVACUATION_DIA_50','PUM','pc',1.08,'-',1.08,'');</v>
      </c>
      <c r="K135" s="95">
        <f t="shared" si="9"/>
        <v>135</v>
      </c>
      <c r="L135" s="96" t="str">
        <f t="shared" si="10"/>
        <v/>
      </c>
      <c r="M135" s="96" t="str">
        <f t="shared" si="11"/>
        <v>Update SC_Matieres set designation = 'COUDE 45° MF' where ligne = 135 ;</v>
      </c>
      <c r="O135" s="95"/>
      <c r="P135" s="116"/>
    </row>
    <row r="136" spans="1:16" x14ac:dyDescent="0.25">
      <c r="A136" s="95">
        <v>136</v>
      </c>
      <c r="B136" s="116" t="s">
        <v>1580</v>
      </c>
      <c r="C136" s="116"/>
      <c r="D136" s="116" t="s">
        <v>402</v>
      </c>
      <c r="E136" s="116" t="s">
        <v>354</v>
      </c>
      <c r="F136" s="95">
        <v>1.42</v>
      </c>
      <c r="G136" s="96" t="s">
        <v>8</v>
      </c>
      <c r="H136" s="96" t="s">
        <v>355</v>
      </c>
      <c r="I136" s="96">
        <v>1.42</v>
      </c>
      <c r="J136" s="96" t="str">
        <f t="shared" si="8"/>
        <v>Insert into SC_Matieres (ligne,typePresta,designation,categorie,fournisseur,unite,prix,detail,prixHorsTransport,Reference) values (136,'MATIERE','COUDE 90° MF','EVACUATION_DIA_50','PUM','pc',1.42,'-',1.42,'');</v>
      </c>
      <c r="K136" s="95">
        <f t="shared" si="9"/>
        <v>136</v>
      </c>
      <c r="L136" s="96" t="str">
        <f t="shared" si="10"/>
        <v/>
      </c>
      <c r="M136" s="96" t="str">
        <f t="shared" si="11"/>
        <v>Update SC_Matieres set designation = 'COUDE 90° MF' where ligne = 136 ;</v>
      </c>
      <c r="O136" s="95"/>
      <c r="P136" s="116"/>
    </row>
    <row r="137" spans="1:16" x14ac:dyDescent="0.25">
      <c r="A137" s="95">
        <v>137</v>
      </c>
      <c r="B137" s="116" t="s">
        <v>404</v>
      </c>
      <c r="C137" s="116"/>
      <c r="D137" s="116" t="s">
        <v>402</v>
      </c>
      <c r="E137" s="116" t="s">
        <v>354</v>
      </c>
      <c r="F137" s="95">
        <v>2.93</v>
      </c>
      <c r="G137" s="96" t="s">
        <v>8</v>
      </c>
      <c r="H137" s="96" t="s">
        <v>355</v>
      </c>
      <c r="I137" s="96">
        <v>2.93</v>
      </c>
      <c r="J137" s="96" t="str">
        <f t="shared" si="8"/>
        <v>Insert into SC_Matieres (ligne,typePresta,designation,categorie,fournisseur,unite,prix,detail,prixHorsTransport,Reference) values (137,'MATIERE','Y 45°','EVACUATION_DIA_50','PUM','pc',2.93,'-',2.93,'');</v>
      </c>
      <c r="K137" s="95">
        <f t="shared" si="9"/>
        <v>137</v>
      </c>
      <c r="L137" s="96" t="str">
        <f t="shared" si="10"/>
        <v/>
      </c>
      <c r="M137" s="96" t="str">
        <f t="shared" si="11"/>
        <v>Update SC_Matieres set designation = 'Y 45°' where ligne = 137 ;</v>
      </c>
      <c r="O137" s="95"/>
      <c r="P137" s="116"/>
    </row>
    <row r="138" spans="1:16" x14ac:dyDescent="0.25">
      <c r="A138" s="95">
        <v>138</v>
      </c>
      <c r="B138" s="116" t="s">
        <v>405</v>
      </c>
      <c r="C138" s="116"/>
      <c r="D138" s="116" t="s">
        <v>402</v>
      </c>
      <c r="E138" s="116" t="s">
        <v>354</v>
      </c>
      <c r="F138" s="95">
        <v>2.95</v>
      </c>
      <c r="G138" s="96" t="s">
        <v>8</v>
      </c>
      <c r="H138" s="96" t="s">
        <v>355</v>
      </c>
      <c r="I138" s="96">
        <v>2.95</v>
      </c>
      <c r="J138" s="96" t="str">
        <f t="shared" si="8"/>
        <v>Insert into SC_Matieres (ligne,typePresta,designation,categorie,fournisseur,unite,prix,detail,prixHorsTransport,Reference) values (138,'MATIERE','T90°MF','EVACUATION_DIA_50','PUM','pc',2.95,'-',2.95,'');</v>
      </c>
      <c r="K138" s="95">
        <f t="shared" si="9"/>
        <v>138</v>
      </c>
      <c r="L138" s="96" t="str">
        <f t="shared" si="10"/>
        <v/>
      </c>
      <c r="M138" s="96" t="str">
        <f t="shared" si="11"/>
        <v>Update SC_Matieres set designation = 'T90°MF' where ligne = 138 ;</v>
      </c>
      <c r="O138" s="95"/>
      <c r="P138" s="116"/>
    </row>
    <row r="139" spans="1:16" x14ac:dyDescent="0.25">
      <c r="A139" s="95">
        <v>139</v>
      </c>
      <c r="B139" s="116" t="s">
        <v>1581</v>
      </c>
      <c r="C139" s="116"/>
      <c r="D139" s="116" t="s">
        <v>406</v>
      </c>
      <c r="E139" s="116" t="s">
        <v>389</v>
      </c>
      <c r="F139" s="95">
        <v>64.739999999999995</v>
      </c>
      <c r="G139" s="96" t="s">
        <v>8</v>
      </c>
      <c r="H139" s="96" t="s">
        <v>355</v>
      </c>
      <c r="I139" s="96">
        <v>64.739999999999995</v>
      </c>
      <c r="J139" s="96" t="str">
        <f t="shared" si="8"/>
        <v>Insert into SC_Matieres (ligne,typePresta,designation,categorie,fournisseur,unite,prix,detail,prixHorsTransport,Reference) values (139,'MATIERE','STONEPANEL','FINITION','CUPA','pc',64.74,'-',64.74,'');</v>
      </c>
      <c r="K139" s="95">
        <f t="shared" si="9"/>
        <v>139</v>
      </c>
      <c r="L139" s="96" t="str">
        <f t="shared" si="10"/>
        <v/>
      </c>
      <c r="M139" s="96" t="str">
        <f t="shared" si="11"/>
        <v>Update SC_Matieres set designation = 'STONEPANEL' where ligne = 139 ;</v>
      </c>
      <c r="O139" s="95"/>
      <c r="P139" s="116"/>
    </row>
    <row r="140" spans="1:16" x14ac:dyDescent="0.25">
      <c r="A140" s="95">
        <v>140</v>
      </c>
      <c r="B140" s="116" t="s">
        <v>1582</v>
      </c>
      <c r="C140" s="116"/>
      <c r="D140" s="116" t="s">
        <v>406</v>
      </c>
      <c r="E140" s="116" t="s">
        <v>389</v>
      </c>
      <c r="F140" s="95">
        <v>21.06</v>
      </c>
      <c r="G140" s="96" t="s">
        <v>8</v>
      </c>
      <c r="H140" s="96" t="s">
        <v>355</v>
      </c>
      <c r="I140" s="96">
        <v>21.06</v>
      </c>
      <c r="J140" s="96" t="str">
        <f t="shared" si="8"/>
        <v>Insert into SC_Matieres (ligne,typePresta,designation,categorie,fournisseur,unite,prix,detail,prixHorsTransport,Reference) values (140,'MATIERE','PALIS DE SHISTE L50 CM L 1M','FINITION','CUPA','pc',21.06,'-',21.06,'');</v>
      </c>
      <c r="K140" s="95">
        <f t="shared" si="9"/>
        <v>140</v>
      </c>
      <c r="L140" s="96" t="str">
        <f t="shared" si="10"/>
        <v/>
      </c>
      <c r="M140" s="96" t="str">
        <f t="shared" si="11"/>
        <v>Update SC_Matieres set designation = 'PALIS DE SHISTE L50 CM L 1M' where ligne = 140 ;</v>
      </c>
      <c r="O140" s="95"/>
      <c r="P140" s="116"/>
    </row>
    <row r="141" spans="1:16" x14ac:dyDescent="0.25">
      <c r="A141" s="95">
        <v>141</v>
      </c>
      <c r="B141" s="116" t="s">
        <v>1583</v>
      </c>
      <c r="C141" s="116"/>
      <c r="D141" s="116" t="s">
        <v>406</v>
      </c>
      <c r="E141" s="116" t="s">
        <v>389</v>
      </c>
      <c r="F141" s="95">
        <v>33.54</v>
      </c>
      <c r="G141" s="96" t="s">
        <v>8</v>
      </c>
      <c r="H141" s="96" t="s">
        <v>355</v>
      </c>
      <c r="I141" s="96">
        <v>33.54</v>
      </c>
      <c r="J141" s="96" t="str">
        <f t="shared" si="8"/>
        <v>Insert into SC_Matieres (ligne,typePresta,designation,categorie,fournisseur,unite,prix,detail,prixHorsTransport,Reference) values (141,'MATIERE','PALIS DE SHISTE L50CM L 1,5 M','FINITION','CUPA','pc',33.54,'-',33.54,'');</v>
      </c>
      <c r="K141" s="95">
        <f t="shared" si="9"/>
        <v>141</v>
      </c>
      <c r="L141" s="96" t="str">
        <f t="shared" si="10"/>
        <v/>
      </c>
      <c r="M141" s="96" t="str">
        <f t="shared" si="11"/>
        <v>Update SC_Matieres set designation = 'PALIS DE SHISTE L50CM L 1,5 M' where ligne = 141 ;</v>
      </c>
      <c r="O141" s="95"/>
      <c r="P141" s="116"/>
    </row>
    <row r="142" spans="1:16" x14ac:dyDescent="0.25">
      <c r="A142" s="95">
        <v>142</v>
      </c>
      <c r="B142" s="116" t="s">
        <v>1584</v>
      </c>
      <c r="C142" s="116"/>
      <c r="D142" s="116" t="s">
        <v>406</v>
      </c>
      <c r="E142" s="116" t="s">
        <v>389</v>
      </c>
      <c r="F142" s="95">
        <v>54.6</v>
      </c>
      <c r="G142" s="96" t="s">
        <v>8</v>
      </c>
      <c r="H142" s="96" t="s">
        <v>355</v>
      </c>
      <c r="I142" s="96">
        <v>54.6</v>
      </c>
      <c r="J142" s="96" t="str">
        <f t="shared" si="8"/>
        <v>Insert into SC_Matieres (ligne,typePresta,designation,categorie,fournisseur,unite,prix,detail,prixHorsTransport,Reference) values (142,'MATIERE','PALIS DE SHISTE L 50 CM L 2 M','FINITION','CUPA','pc',54.6,'-',54.6,'');</v>
      </c>
      <c r="K142" s="95">
        <f t="shared" si="9"/>
        <v>142</v>
      </c>
      <c r="L142" s="96" t="str">
        <f t="shared" si="10"/>
        <v/>
      </c>
      <c r="M142" s="96" t="str">
        <f t="shared" si="11"/>
        <v>Update SC_Matieres set designation = 'PALIS DE SHISTE L 50 CM L 2 M' where ligne = 142 ;</v>
      </c>
      <c r="O142" s="95"/>
      <c r="P142" s="116"/>
    </row>
    <row r="143" spans="1:16" x14ac:dyDescent="0.25">
      <c r="A143" s="95">
        <v>143</v>
      </c>
      <c r="B143" s="116" t="s">
        <v>1585</v>
      </c>
      <c r="C143" s="116"/>
      <c r="D143" s="116" t="s">
        <v>406</v>
      </c>
      <c r="E143" s="116" t="s">
        <v>389</v>
      </c>
      <c r="F143" s="95">
        <v>67.86</v>
      </c>
      <c r="G143" s="96" t="s">
        <v>8</v>
      </c>
      <c r="H143" s="96" t="s">
        <v>355</v>
      </c>
      <c r="I143" s="96">
        <v>67.86</v>
      </c>
      <c r="J143" s="96" t="str">
        <f t="shared" si="8"/>
        <v>Insert into SC_Matieres (ligne,typePresta,designation,categorie,fournisseur,unite,prix,detail,prixHorsTransport,Reference) values (143,'MATIERE','PALIS DE SHISTE L 50 CM L 2,5 M','FINITION','CUPA','pc',67.86,'-',67.86,'');</v>
      </c>
      <c r="K143" s="95">
        <f t="shared" si="9"/>
        <v>143</v>
      </c>
      <c r="L143" s="96" t="str">
        <f t="shared" si="10"/>
        <v/>
      </c>
      <c r="M143" s="96" t="str">
        <f t="shared" si="11"/>
        <v>Update SC_Matieres set designation = 'PALIS DE SHISTE L 50 CM L 2,5 M' where ligne = 143 ;</v>
      </c>
      <c r="O143" s="95"/>
      <c r="P143" s="116"/>
    </row>
    <row r="144" spans="1:16" x14ac:dyDescent="0.25">
      <c r="A144" s="95">
        <v>144</v>
      </c>
      <c r="B144" s="116" t="s">
        <v>1586</v>
      </c>
      <c r="C144" s="116"/>
      <c r="D144" s="116" t="s">
        <v>406</v>
      </c>
      <c r="E144" s="116" t="s">
        <v>389</v>
      </c>
      <c r="F144" s="95">
        <v>14.82</v>
      </c>
      <c r="G144" s="96" t="s">
        <v>8</v>
      </c>
      <c r="H144" s="96" t="s">
        <v>355</v>
      </c>
      <c r="I144" s="96">
        <v>14.82</v>
      </c>
      <c r="J144" s="96" t="str">
        <f t="shared" si="8"/>
        <v>Insert into SC_Matieres (ligne,typePresta,designation,categorie,fournisseur,unite,prix,detail,prixHorsTransport,Reference) values (144,'MATIERE','DALLE QUARTZITE NOIR 4 À 6 CM 50/50 CM','FINITION','CUPA','pc',14.82,'-',14.82,'');</v>
      </c>
      <c r="K144" s="95">
        <f t="shared" si="9"/>
        <v>144</v>
      </c>
      <c r="L144" s="96" t="str">
        <f t="shared" si="10"/>
        <v/>
      </c>
      <c r="M144" s="96" t="str">
        <f t="shared" si="11"/>
        <v>Update SC_Matieres set designation = 'DALLE QUARTZITE NOIR 4 À 6 CM 50/50 CM' where ligne = 144 ;</v>
      </c>
      <c r="O144" s="95"/>
      <c r="P144" s="116"/>
    </row>
    <row r="145" spans="1:16" x14ac:dyDescent="0.25">
      <c r="A145" s="95">
        <v>145</v>
      </c>
      <c r="B145" s="116" t="s">
        <v>1587</v>
      </c>
      <c r="C145" s="116"/>
      <c r="D145" s="116" t="s">
        <v>406</v>
      </c>
      <c r="E145" s="116" t="s">
        <v>389</v>
      </c>
      <c r="F145" s="95">
        <v>9.36</v>
      </c>
      <c r="G145" s="96" t="s">
        <v>8</v>
      </c>
      <c r="H145" s="96" t="s">
        <v>355</v>
      </c>
      <c r="I145" s="96">
        <v>9.36</v>
      </c>
      <c r="J145" s="96" t="str">
        <f t="shared" si="8"/>
        <v>Insert into SC_Matieres (ligne,typePresta,designation,categorie,fournisseur,unite,prix,detail,prixHorsTransport,Reference) values (145,'MATIERE','DALLE QUARTZITE NOIR 4 À 6 CM 60/30 CM','FINITION','CUPA','pc',9.36,'-',9.36,'');</v>
      </c>
      <c r="K145" s="95">
        <f t="shared" si="9"/>
        <v>145</v>
      </c>
      <c r="L145" s="96" t="str">
        <f t="shared" si="10"/>
        <v/>
      </c>
      <c r="M145" s="96" t="str">
        <f t="shared" si="11"/>
        <v>Update SC_Matieres set designation = 'DALLE QUARTZITE NOIR 4 À 6 CM 60/30 CM' where ligne = 145 ;</v>
      </c>
      <c r="O145" s="95"/>
      <c r="P145" s="116"/>
    </row>
    <row r="146" spans="1:16" x14ac:dyDescent="0.25">
      <c r="B146" s="116"/>
      <c r="C146" s="116"/>
      <c r="D146" s="116"/>
      <c r="E146" s="116"/>
      <c r="K146" s="95">
        <f t="shared" si="9"/>
        <v>0</v>
      </c>
      <c r="L146" s="96" t="str">
        <f t="shared" si="10"/>
        <v/>
      </c>
      <c r="M146" s="96" t="str">
        <f t="shared" si="11"/>
        <v>Update SC_Matieres set designation = '' where ligne =  ;</v>
      </c>
      <c r="O146" s="95"/>
      <c r="P146" s="116"/>
    </row>
    <row r="147" spans="1:16" x14ac:dyDescent="0.25">
      <c r="A147" s="95">
        <v>147</v>
      </c>
      <c r="B147" s="116" t="s">
        <v>407</v>
      </c>
      <c r="C147" s="116"/>
      <c r="D147" s="116" t="s">
        <v>408</v>
      </c>
      <c r="E147" s="116" t="s">
        <v>354</v>
      </c>
      <c r="F147" s="95">
        <v>12</v>
      </c>
      <c r="G147" s="96" t="s">
        <v>8</v>
      </c>
      <c r="H147" s="96" t="s">
        <v>355</v>
      </c>
      <c r="I147" s="96">
        <v>12</v>
      </c>
      <c r="J147" s="96" t="str">
        <f t="shared" si="8"/>
        <v>Insert into SC_Matieres (ligne,typePresta,designation,categorie,fournisseur,unite,prix,detail,prixHorsTransport,Reference) values (147,'MATIERE','COLLE','Fournitures','PUM','pc',12,'-',12,'');</v>
      </c>
      <c r="K147" s="95">
        <f t="shared" si="9"/>
        <v>147</v>
      </c>
      <c r="L147" s="96" t="str">
        <f t="shared" si="10"/>
        <v/>
      </c>
      <c r="M147" s="96" t="str">
        <f t="shared" si="11"/>
        <v>Update SC_Matieres set designation = 'COLLE' where ligne = 147 ;</v>
      </c>
      <c r="O147" s="95"/>
      <c r="P147" s="116"/>
    </row>
    <row r="148" spans="1:16" x14ac:dyDescent="0.25">
      <c r="A148" s="95">
        <v>148</v>
      </c>
      <c r="B148" s="116" t="s">
        <v>409</v>
      </c>
      <c r="C148" s="116"/>
      <c r="D148" s="116" t="s">
        <v>408</v>
      </c>
      <c r="E148" s="116" t="s">
        <v>354</v>
      </c>
      <c r="F148" s="95">
        <v>11</v>
      </c>
      <c r="G148" s="96" t="s">
        <v>8</v>
      </c>
      <c r="H148" s="96" t="s">
        <v>355</v>
      </c>
      <c r="I148" s="96">
        <v>11</v>
      </c>
      <c r="J148" s="96" t="str">
        <f t="shared" si="8"/>
        <v>Insert into SC_Matieres (ligne,typePresta,designation,categorie,fournisseur,unite,prix,detail,prixHorsTransport,Reference) values (148,'MATIERE','DECAPANT','Fournitures','PUM','pc',11,'-',11,'');</v>
      </c>
      <c r="K148" s="95">
        <f t="shared" si="9"/>
        <v>148</v>
      </c>
      <c r="L148" s="96" t="str">
        <f t="shared" si="10"/>
        <v/>
      </c>
      <c r="M148" s="96" t="str">
        <f t="shared" si="11"/>
        <v>Update SC_Matieres set designation = 'DECAPANT' where ligne = 148 ;</v>
      </c>
      <c r="O148" s="95"/>
      <c r="P148" s="116"/>
    </row>
    <row r="149" spans="1:16" x14ac:dyDescent="0.25">
      <c r="A149" s="95">
        <v>149</v>
      </c>
      <c r="B149" s="116" t="s">
        <v>1398</v>
      </c>
      <c r="C149" s="116"/>
      <c r="D149" s="116" t="s">
        <v>408</v>
      </c>
      <c r="E149" s="116" t="s">
        <v>354</v>
      </c>
      <c r="F149" s="95">
        <v>39.97</v>
      </c>
      <c r="G149" s="96" t="s">
        <v>8</v>
      </c>
      <c r="H149" s="96" t="s">
        <v>355</v>
      </c>
      <c r="I149" s="96">
        <v>39.97</v>
      </c>
      <c r="J149" s="96" t="str">
        <f t="shared" si="8"/>
        <v>Insert into SC_Matieres (ligne,typePresta,designation,categorie,fournisseur,unite,prix,detail,prixHorsTransport,Reference) values (149,'MATIERE','LUBRIFIANT','Fournitures','PUM','pc',39.97,'-',39.97,'');</v>
      </c>
      <c r="K149" s="95">
        <f t="shared" si="9"/>
        <v>149</v>
      </c>
      <c r="L149" s="96" t="str">
        <f t="shared" si="10"/>
        <v/>
      </c>
      <c r="M149" s="96" t="str">
        <f t="shared" si="11"/>
        <v>Update SC_Matieres set designation = 'LUBRIFIANT' where ligne = 149 ;</v>
      </c>
      <c r="O149" s="95"/>
      <c r="P149" s="116"/>
    </row>
    <row r="150" spans="1:16" x14ac:dyDescent="0.25">
      <c r="A150" s="95">
        <v>150</v>
      </c>
      <c r="B150" s="116" t="s">
        <v>1399</v>
      </c>
      <c r="C150" s="116"/>
      <c r="D150" s="116" t="s">
        <v>408</v>
      </c>
      <c r="E150" s="116" t="s">
        <v>354</v>
      </c>
      <c r="F150" s="95">
        <v>1.03</v>
      </c>
      <c r="G150" s="96" t="s">
        <v>8</v>
      </c>
      <c r="H150" s="96" t="s">
        <v>355</v>
      </c>
      <c r="I150" s="96">
        <v>1.03</v>
      </c>
      <c r="J150" s="96" t="str">
        <f t="shared" si="8"/>
        <v>Insert into SC_Matieres (ligne,typePresta,designation,categorie,fournisseur,unite,prix,detail,prixHorsTransport,Reference) values (150,'MATIERE','RUBAN TEFLON','Fournitures','PUM','pc',1.03,'-',1.03,'');</v>
      </c>
      <c r="K150" s="95">
        <f t="shared" si="9"/>
        <v>150</v>
      </c>
      <c r="L150" s="96" t="str">
        <f t="shared" si="10"/>
        <v/>
      </c>
      <c r="M150" s="96" t="str">
        <f t="shared" si="11"/>
        <v>Update SC_Matieres set designation = 'RUBAN TEFLON' where ligne = 150 ;</v>
      </c>
      <c r="O150" s="95"/>
      <c r="P150" s="116"/>
    </row>
    <row r="151" spans="1:16" x14ac:dyDescent="0.25">
      <c r="A151" s="95">
        <v>151</v>
      </c>
      <c r="B151" s="116" t="s">
        <v>1588</v>
      </c>
      <c r="C151" s="116"/>
      <c r="D151" s="116" t="s">
        <v>408</v>
      </c>
      <c r="E151" s="116" t="s">
        <v>354</v>
      </c>
      <c r="F151" s="95">
        <v>4.63</v>
      </c>
      <c r="G151" s="96" t="s">
        <v>8</v>
      </c>
      <c r="H151" s="96" t="s">
        <v>355</v>
      </c>
      <c r="I151" s="96">
        <v>4.63</v>
      </c>
      <c r="J151" s="96" t="str">
        <f t="shared" si="8"/>
        <v>Insert into SC_Matieres (ligne,typePresta,designation,categorie,fournisseur,unite,prix,detail,prixHorsTransport,Reference) values (151,'MATIERE','BOMBE PEINTURE BLANCHE','Fournitures','PUM','pc',4.63,'-',4.63,'');</v>
      </c>
      <c r="K151" s="95">
        <f t="shared" si="9"/>
        <v>151</v>
      </c>
      <c r="L151" s="96" t="str">
        <f t="shared" si="10"/>
        <v/>
      </c>
      <c r="M151" s="96" t="str">
        <f t="shared" si="11"/>
        <v>Update SC_Matieres set designation = 'BOMBE PEINTURE BLANCHE' where ligne = 151 ;</v>
      </c>
      <c r="O151" s="95"/>
      <c r="P151" s="116"/>
    </row>
    <row r="152" spans="1:16" x14ac:dyDescent="0.25">
      <c r="A152" s="95">
        <v>152</v>
      </c>
      <c r="B152" s="116" t="s">
        <v>410</v>
      </c>
      <c r="C152" s="116"/>
      <c r="D152" s="116" t="s">
        <v>411</v>
      </c>
      <c r="E152" s="116" t="s">
        <v>296</v>
      </c>
      <c r="F152" s="95">
        <v>650</v>
      </c>
      <c r="G152" s="96" t="s">
        <v>8</v>
      </c>
      <c r="I152" s="96" t="s">
        <v>582</v>
      </c>
      <c r="J152" s="96" t="str">
        <f t="shared" si="8"/>
        <v>Insert into SC_Matieres (ligne,typePresta,designation,categorie,fournisseur,unite,prix,detail,prixHorsTransport,Reference) values (152,'MATIERE','CHASSE AQUATIRIS 30 L','CHASSES','SASKIT','pc',650,'',null,'');</v>
      </c>
      <c r="K152" s="95">
        <f t="shared" si="9"/>
        <v>152</v>
      </c>
      <c r="L152" s="96" t="str">
        <f t="shared" si="10"/>
        <v>Update SC_Matieres set designation = 'CHASSE AQUATIRIS 30 L', Reference = '', fournisseur = 'SASKIT' where ligne = 152 ; Update SC_Matieres set Reference = '' where ligne = 152 and ifnull(Reference,'') = '' ;</v>
      </c>
      <c r="M152" s="96" t="str">
        <f t="shared" si="11"/>
        <v/>
      </c>
      <c r="O152" s="95"/>
      <c r="P152" s="116"/>
    </row>
    <row r="153" spans="1:16" x14ac:dyDescent="0.25">
      <c r="A153" s="95">
        <v>153</v>
      </c>
      <c r="B153" s="116" t="s">
        <v>412</v>
      </c>
      <c r="C153" s="116" t="s">
        <v>798</v>
      </c>
      <c r="D153" s="116" t="s">
        <v>411</v>
      </c>
      <c r="E153" s="116" t="s">
        <v>296</v>
      </c>
      <c r="F153" s="95">
        <v>980</v>
      </c>
      <c r="G153" s="96" t="s">
        <v>8</v>
      </c>
      <c r="I153" s="96" t="s">
        <v>582</v>
      </c>
      <c r="J153" s="96" t="str">
        <f t="shared" si="8"/>
        <v>Insert into SC_Matieres (ligne,typePresta,designation,categorie,fournisseur,unite,prix,detail,prixHorsTransport,Reference) values (153,'MATIERE','CHASSE INEAUTECH 100L','CHASSES','SASKIT','pc',980,'',null,'INEAUTEC110');</v>
      </c>
      <c r="K153" s="95">
        <f t="shared" si="9"/>
        <v>153</v>
      </c>
      <c r="L153" s="96" t="str">
        <f t="shared" si="10"/>
        <v>Update SC_Matieres set designation = 'CHASSE INEAUTECH 100L', Reference = 'INEAUTEC110', fournisseur = 'SASKIT' where ligne = 153 ; Update SC_Matieres set Reference = 'INEAUTEC110' where ligne = 153 and ifnull(Reference,'') = '' ;</v>
      </c>
      <c r="M153" s="96" t="str">
        <f t="shared" si="11"/>
        <v/>
      </c>
      <c r="O153" s="95"/>
      <c r="P153" s="116"/>
    </row>
    <row r="154" spans="1:16" x14ac:dyDescent="0.25">
      <c r="A154" s="95">
        <v>154</v>
      </c>
      <c r="B154" s="116" t="s">
        <v>413</v>
      </c>
      <c r="C154" s="116"/>
      <c r="D154" s="116" t="s">
        <v>411</v>
      </c>
      <c r="E154" s="116" t="s">
        <v>296</v>
      </c>
      <c r="F154" s="95">
        <v>1035</v>
      </c>
      <c r="G154" s="96" t="s">
        <v>8</v>
      </c>
      <c r="I154" s="96" t="s">
        <v>582</v>
      </c>
      <c r="J154" s="96" t="str">
        <f t="shared" si="8"/>
        <v>Insert into SC_Matieres (ligne,typePresta,designation,categorie,fournisseur,unite,prix,detail,prixHorsTransport,Reference) values (154,'MATIERE','BASCULEUR ROTATIF INOX NAVE 26 L','CHASSES','SASKIT','pc',1035,'',null,'');</v>
      </c>
      <c r="K154" s="95">
        <f t="shared" si="9"/>
        <v>154</v>
      </c>
      <c r="L154" s="96" t="str">
        <f t="shared" si="10"/>
        <v>Update SC_Matieres set designation = 'BASCULEUR ROTATIF INOX NAVE 26 L', Reference = '', fournisseur = 'SASKIT' where ligne = 154 ; Update SC_Matieres set Reference = '' where ligne = 154 and ifnull(Reference,'') = '' ;</v>
      </c>
      <c r="M154" s="96" t="str">
        <f t="shared" si="11"/>
        <v/>
      </c>
      <c r="O154" s="95"/>
      <c r="P154" s="116"/>
    </row>
    <row r="155" spans="1:16" x14ac:dyDescent="0.25">
      <c r="A155" s="95">
        <v>155</v>
      </c>
      <c r="B155" s="116" t="s">
        <v>414</v>
      </c>
      <c r="C155" s="116"/>
      <c r="D155" s="116" t="s">
        <v>411</v>
      </c>
      <c r="E155" s="116" t="s">
        <v>296</v>
      </c>
      <c r="F155" s="95">
        <v>1265</v>
      </c>
      <c r="G155" s="96" t="s">
        <v>8</v>
      </c>
      <c r="I155" s="96" t="s">
        <v>582</v>
      </c>
      <c r="J155" s="96" t="str">
        <f t="shared" si="8"/>
        <v>Insert into SC_Matieres (ligne,typePresta,designation,categorie,fournisseur,unite,prix,detail,prixHorsTransport,Reference) values (155,'MATIERE','BASCULEUR ROTATIF INOX NAVE 39 L','CHASSES','SASKIT','pc',1265,'',null,'');</v>
      </c>
      <c r="K155" s="95">
        <f t="shared" si="9"/>
        <v>155</v>
      </c>
      <c r="L155" s="96" t="str">
        <f t="shared" si="10"/>
        <v>Update SC_Matieres set designation = 'BASCULEUR ROTATIF INOX NAVE 39 L', Reference = '', fournisseur = 'SASKIT' where ligne = 155 ; Update SC_Matieres set Reference = '' where ligne = 155 and ifnull(Reference,'') = '' ;</v>
      </c>
      <c r="M155" s="96" t="str">
        <f t="shared" si="11"/>
        <v/>
      </c>
      <c r="O155" s="95"/>
      <c r="P155" s="116"/>
    </row>
    <row r="156" spans="1:16" x14ac:dyDescent="0.25">
      <c r="A156" s="95">
        <v>156</v>
      </c>
      <c r="B156" s="116" t="s">
        <v>415</v>
      </c>
      <c r="C156" s="116"/>
      <c r="D156" s="116" t="s">
        <v>411</v>
      </c>
      <c r="E156" s="116" t="s">
        <v>296</v>
      </c>
      <c r="F156" s="95">
        <v>2758</v>
      </c>
      <c r="G156" s="96" t="s">
        <v>8</v>
      </c>
      <c r="I156" s="96" t="s">
        <v>582</v>
      </c>
      <c r="J156" s="96" t="str">
        <f t="shared" si="8"/>
        <v>Insert into SC_Matieres (ligne,typePresta,designation,categorie,fournisseur,unite,prix,detail,prixHorsTransport,Reference) values (156,'MATIERE','BASCULEUR ROTATIF INOX NAVE 80 L','CHASSES','SASKIT','pc',2758,'',null,'');</v>
      </c>
      <c r="K156" s="95">
        <f t="shared" si="9"/>
        <v>156</v>
      </c>
      <c r="L156" s="96" t="str">
        <f t="shared" si="10"/>
        <v>Update SC_Matieres set designation = 'BASCULEUR ROTATIF INOX NAVE 80 L', Reference = '', fournisseur = 'SASKIT' where ligne = 156 ; Update SC_Matieres set Reference = '' where ligne = 156 and ifnull(Reference,'') = '' ;</v>
      </c>
      <c r="M156" s="96" t="str">
        <f t="shared" si="11"/>
        <v/>
      </c>
      <c r="O156" s="95"/>
      <c r="P156" s="116"/>
    </row>
    <row r="157" spans="1:16" x14ac:dyDescent="0.25">
      <c r="A157" s="95">
        <v>157</v>
      </c>
      <c r="B157" s="116" t="s">
        <v>1589</v>
      </c>
      <c r="C157" s="116"/>
      <c r="D157" s="116" t="s">
        <v>417</v>
      </c>
      <c r="E157" s="116" t="s">
        <v>354</v>
      </c>
      <c r="F157" s="95">
        <v>0.67459999999999998</v>
      </c>
      <c r="G157" s="96" t="s">
        <v>105</v>
      </c>
      <c r="H157" s="96" t="s">
        <v>355</v>
      </c>
      <c r="I157" s="96">
        <v>0.67459999999999998</v>
      </c>
      <c r="J157" s="96" t="str">
        <f t="shared" si="8"/>
        <v>Insert into SC_Matieres (ligne,typePresta,designation,categorie,fournisseur,unite,prix,detail,prixHorsTransport,Reference) values (157,'MATIERE','GÉOTEXTILE 50 CM -100 M','GEOTEXTILE','PUM','m²',0.6746,'-',0.6746,'');</v>
      </c>
      <c r="K157" s="95">
        <f t="shared" si="9"/>
        <v>157</v>
      </c>
      <c r="L157" s="96" t="str">
        <f t="shared" si="10"/>
        <v/>
      </c>
      <c r="M157" s="96" t="str">
        <f t="shared" si="11"/>
        <v>Update SC_Matieres set designation = 'GÉOTEXTILE 50 CM -100 M' where ligne = 157 ;</v>
      </c>
      <c r="O157" s="95"/>
      <c r="P157" s="116"/>
    </row>
    <row r="158" spans="1:16" x14ac:dyDescent="0.25">
      <c r="A158" s="95">
        <v>158</v>
      </c>
      <c r="B158" s="116" t="s">
        <v>1590</v>
      </c>
      <c r="C158" s="116"/>
      <c r="D158" s="116" t="s">
        <v>417</v>
      </c>
      <c r="E158" s="116" t="s">
        <v>354</v>
      </c>
      <c r="F158" s="95">
        <v>0.83</v>
      </c>
      <c r="G158" s="96" t="s">
        <v>105</v>
      </c>
      <c r="I158" s="96" t="s">
        <v>582</v>
      </c>
      <c r="J158" s="96" t="str">
        <f t="shared" si="8"/>
        <v>Insert into SC_Matieres (ligne,typePresta,designation,categorie,fournisseur,unite,prix,detail,prixHorsTransport,Reference) values (158,'MATIERE','GÉOTEXTILE 150G/M² -  100 M','GEOTEXTILE','PUM','m²',0.83,'',null,'');</v>
      </c>
      <c r="K158" s="95">
        <f t="shared" si="9"/>
        <v>158</v>
      </c>
      <c r="L158" s="96" t="str">
        <f t="shared" si="10"/>
        <v/>
      </c>
      <c r="M158" s="96" t="str">
        <f t="shared" si="11"/>
        <v>Update SC_Matieres set designation = 'GÉOTEXTILE 150G/M² -  100 M' where ligne = 158 ;</v>
      </c>
      <c r="O158" s="95"/>
      <c r="P158" s="116"/>
    </row>
    <row r="159" spans="1:16" x14ac:dyDescent="0.25">
      <c r="A159" s="95">
        <v>159</v>
      </c>
      <c r="B159" s="116" t="s">
        <v>1591</v>
      </c>
      <c r="C159" s="116"/>
      <c r="D159" s="116" t="s">
        <v>417</v>
      </c>
      <c r="E159" s="116" t="s">
        <v>354</v>
      </c>
      <c r="F159" s="95">
        <v>1.2863999999999998</v>
      </c>
      <c r="G159" s="96" t="s">
        <v>105</v>
      </c>
      <c r="H159" s="96" t="s">
        <v>355</v>
      </c>
      <c r="I159" s="96">
        <v>1.2863999999999998</v>
      </c>
      <c r="J159" s="96" t="str">
        <f t="shared" si="8"/>
        <v>Insert into SC_Matieres (ligne,typePresta,designation,categorie,fournisseur,unite,prix,detail,prixHorsTransport,Reference) values (159,'MATIERE','GÉOTEXTILE 1M – 50M','GEOTEXTILE','PUM','m²',1.2864,'-',1.2864,'');</v>
      </c>
      <c r="K159" s="95">
        <f t="shared" si="9"/>
        <v>159</v>
      </c>
      <c r="L159" s="96" t="str">
        <f t="shared" si="10"/>
        <v/>
      </c>
      <c r="M159" s="96" t="str">
        <f t="shared" si="11"/>
        <v>Update SC_Matieres set designation = 'GÉOTEXTILE 1M – 50M' where ligne = 159 ;</v>
      </c>
      <c r="O159" s="95"/>
      <c r="P159" s="116"/>
    </row>
    <row r="160" spans="1:16" x14ac:dyDescent="0.25">
      <c r="A160" s="95">
        <v>160</v>
      </c>
      <c r="B160" s="116" t="s">
        <v>1592</v>
      </c>
      <c r="C160" s="116"/>
      <c r="D160" s="116" t="s">
        <v>417</v>
      </c>
      <c r="E160" s="116" t="s">
        <v>354</v>
      </c>
      <c r="F160" s="95">
        <v>2.6439999999999997</v>
      </c>
      <c r="G160" s="96" t="s">
        <v>105</v>
      </c>
      <c r="H160" s="96" t="s">
        <v>355</v>
      </c>
      <c r="I160" s="96">
        <v>2.6439999999999997</v>
      </c>
      <c r="J160" s="96" t="str">
        <f t="shared" si="8"/>
        <v>Insert into SC_Matieres (ligne,typePresta,designation,categorie,fournisseur,unite,prix,detail,prixHorsTransport,Reference) values (160,'MATIERE','GÉOTEXTILE 1M – 25M','GEOTEXTILE','PUM','m²',2.644,'-',2.644,'');</v>
      </c>
      <c r="K160" s="95">
        <f t="shared" si="9"/>
        <v>160</v>
      </c>
      <c r="L160" s="96" t="str">
        <f t="shared" si="10"/>
        <v/>
      </c>
      <c r="M160" s="96" t="str">
        <f t="shared" si="11"/>
        <v>Update SC_Matieres set designation = 'GÉOTEXTILE 1M – 25M' where ligne = 160 ;</v>
      </c>
      <c r="O160" s="95"/>
      <c r="P160" s="116"/>
    </row>
    <row r="161" spans="1:16" x14ac:dyDescent="0.25">
      <c r="A161" s="95">
        <v>161</v>
      </c>
      <c r="B161" s="116" t="s">
        <v>419</v>
      </c>
      <c r="C161" s="116" t="s">
        <v>844</v>
      </c>
      <c r="D161" s="116" t="s">
        <v>420</v>
      </c>
      <c r="E161" s="116" t="s">
        <v>296</v>
      </c>
      <c r="F161" s="95">
        <v>36.29</v>
      </c>
      <c r="G161" s="96" t="s">
        <v>8</v>
      </c>
      <c r="H161" s="96" t="s">
        <v>355</v>
      </c>
      <c r="I161" s="96" t="s">
        <v>582</v>
      </c>
      <c r="J161" s="96" t="str">
        <f t="shared" si="8"/>
        <v>Insert into SC_Matieres (ligne,typePresta,designation,categorie,fournisseur,unite,prix,detail,prixHorsTransport,Reference) values (161,'MATIERE','SCIE CLOCHE ¢ 60','Outillage','SASKIT','pc',36.29,'-',null,'MSCIE60');</v>
      </c>
      <c r="K161" s="95">
        <f t="shared" si="9"/>
        <v>161</v>
      </c>
      <c r="L161" s="96" t="str">
        <f t="shared" si="10"/>
        <v>Update SC_Matieres set designation = 'SCIE CLOCHE ¢ 60', Reference = 'MSCIE60', fournisseur = 'SASKIT' where ligne = 161 ; Update SC_Matieres set Reference = 'MSCIE60' where ligne = 161 and ifnull(Reference,'') = '' ;</v>
      </c>
      <c r="M161" s="96" t="str">
        <f t="shared" si="11"/>
        <v/>
      </c>
      <c r="O161" s="95"/>
      <c r="P161" s="116"/>
    </row>
    <row r="162" spans="1:16" x14ac:dyDescent="0.25">
      <c r="A162" s="95">
        <v>162</v>
      </c>
      <c r="B162" s="116" t="s">
        <v>421</v>
      </c>
      <c r="C162" s="116" t="s">
        <v>845</v>
      </c>
      <c r="D162" s="116" t="s">
        <v>420</v>
      </c>
      <c r="E162" s="116" t="s">
        <v>296</v>
      </c>
      <c r="F162" s="95">
        <v>37.409999999999997</v>
      </c>
      <c r="G162" s="96" t="s">
        <v>8</v>
      </c>
      <c r="H162" s="96" t="s">
        <v>355</v>
      </c>
      <c r="I162" s="96" t="s">
        <v>582</v>
      </c>
      <c r="J162" s="96" t="str">
        <f t="shared" si="8"/>
        <v>Insert into SC_Matieres (ligne,typePresta,designation,categorie,fournisseur,unite,prix,detail,prixHorsTransport,Reference) values (162,'MATIERE','SCIE CLOCHE ¢ 70','Outillage','SASKIT','pc',37.41,'-',null,'MSCIE70');</v>
      </c>
      <c r="K162" s="95">
        <f t="shared" si="9"/>
        <v>162</v>
      </c>
      <c r="L162" s="96" t="str">
        <f t="shared" si="10"/>
        <v>Update SC_Matieres set designation = 'SCIE CLOCHE ¢ 70', Reference = 'MSCIE70', fournisseur = 'SASKIT' where ligne = 162 ; Update SC_Matieres set Reference = 'MSCIE70' where ligne = 162 and ifnull(Reference,'') = '' ;</v>
      </c>
      <c r="M162" s="96" t="str">
        <f t="shared" si="11"/>
        <v/>
      </c>
      <c r="O162" s="95"/>
      <c r="P162" s="116"/>
    </row>
    <row r="163" spans="1:16" x14ac:dyDescent="0.25">
      <c r="A163" s="95">
        <v>163</v>
      </c>
      <c r="B163" s="116" t="s">
        <v>1593</v>
      </c>
      <c r="C163" s="116"/>
      <c r="D163" s="116" t="s">
        <v>281</v>
      </c>
      <c r="E163" s="116" t="s">
        <v>422</v>
      </c>
      <c r="F163" s="95">
        <v>32.18</v>
      </c>
      <c r="G163" s="96" t="s">
        <v>8</v>
      </c>
      <c r="H163" s="96" t="s">
        <v>355</v>
      </c>
      <c r="I163" s="96">
        <v>32.18</v>
      </c>
      <c r="J163" s="96" t="str">
        <f t="shared" si="8"/>
        <v>Insert into SC_Matieres (ligne,typePresta,designation,categorie,fournisseur,unite,prix,detail,prixHorsTransport,Reference) values (163,'MATIERE','POINTE DE DIAMANT 50 X50 CM','PIGEON_MATERIAUX','PIGEON','pc',32.18,'-',32.18,'');</v>
      </c>
      <c r="K163" s="95">
        <f t="shared" si="9"/>
        <v>163</v>
      </c>
      <c r="L163" s="96" t="str">
        <f t="shared" si="10"/>
        <v/>
      </c>
      <c r="M163" s="96" t="str">
        <f t="shared" si="11"/>
        <v>Update SC_Matieres set designation = 'POINTE DE DIAMANT 50 X50 CM' where ligne = 163 ;</v>
      </c>
      <c r="O163" s="95"/>
      <c r="P163" s="116"/>
    </row>
    <row r="164" spans="1:16" x14ac:dyDescent="0.25">
      <c r="A164" s="95">
        <v>164</v>
      </c>
      <c r="B164" s="116" t="s">
        <v>1594</v>
      </c>
      <c r="C164" s="116"/>
      <c r="D164" s="116" t="s">
        <v>281</v>
      </c>
      <c r="E164" s="116" t="s">
        <v>422</v>
      </c>
      <c r="F164" s="95">
        <v>7.11</v>
      </c>
      <c r="G164" s="96" t="s">
        <v>8</v>
      </c>
      <c r="H164" s="96" t="s">
        <v>355</v>
      </c>
      <c r="I164" s="96">
        <v>7.11</v>
      </c>
      <c r="J164" s="96" t="str">
        <f t="shared" si="8"/>
        <v>Insert into SC_Matieres (ligne,typePresta,designation,categorie,fournisseur,unite,prix,detail,prixHorsTransport,Reference) values (164,'MATIERE','BOITE PLUVIALE BÉTON 25X25','PIGEON_MATERIAUX','PIGEON','pc',7.11,'-',7.11,'');</v>
      </c>
      <c r="K164" s="95">
        <f t="shared" si="9"/>
        <v>164</v>
      </c>
      <c r="L164" s="96" t="str">
        <f t="shared" si="10"/>
        <v/>
      </c>
      <c r="M164" s="96" t="str">
        <f t="shared" si="11"/>
        <v>Update SC_Matieres set designation = 'BOITE PLUVIALE BÉTON 25X25' where ligne = 164 ;</v>
      </c>
      <c r="O164" s="95"/>
      <c r="P164" s="116"/>
    </row>
    <row r="165" spans="1:16" x14ac:dyDescent="0.25">
      <c r="A165" s="95">
        <v>165</v>
      </c>
      <c r="B165" s="116" t="s">
        <v>1595</v>
      </c>
      <c r="C165" s="116"/>
      <c r="D165" s="116" t="s">
        <v>281</v>
      </c>
      <c r="E165" s="116" t="s">
        <v>422</v>
      </c>
      <c r="F165" s="95">
        <v>8.93</v>
      </c>
      <c r="G165" s="96" t="s">
        <v>8</v>
      </c>
      <c r="H165" s="96" t="s">
        <v>355</v>
      </c>
      <c r="I165" s="96" t="s">
        <v>582</v>
      </c>
      <c r="J165" s="96" t="str">
        <f t="shared" si="8"/>
        <v>Insert into SC_Matieres (ligne,typePresta,designation,categorie,fournisseur,unite,prix,detail,prixHorsTransport,Reference) values (165,'MATIERE','REHAUSSE BÉTON 25 X 25','PIGEON_MATERIAUX','PIGEON','pc',8.93,'-',null,'');</v>
      </c>
      <c r="K165" s="95">
        <f t="shared" si="9"/>
        <v>165</v>
      </c>
      <c r="L165" s="96" t="str">
        <f t="shared" si="10"/>
        <v/>
      </c>
      <c r="M165" s="96" t="str">
        <f t="shared" si="11"/>
        <v>Update SC_Matieres set designation = 'REHAUSSE BÉTON 25 X 25' where ligne = 165 ;</v>
      </c>
      <c r="O165" s="95"/>
      <c r="P165" s="116"/>
    </row>
    <row r="166" spans="1:16" x14ac:dyDescent="0.25">
      <c r="A166" s="95">
        <v>166</v>
      </c>
      <c r="B166" s="116" t="s">
        <v>1596</v>
      </c>
      <c r="C166" s="116"/>
      <c r="D166" s="116" t="s">
        <v>281</v>
      </c>
      <c r="E166" s="116" t="s">
        <v>422</v>
      </c>
      <c r="F166" s="95">
        <v>3.13</v>
      </c>
      <c r="G166" s="96" t="s">
        <v>8</v>
      </c>
      <c r="H166" s="96" t="s">
        <v>355</v>
      </c>
      <c r="I166" s="96">
        <v>3.13</v>
      </c>
      <c r="J166" s="96" t="str">
        <f t="shared" si="8"/>
        <v>Insert into SC_Matieres (ligne,typePresta,designation,categorie,fournisseur,unite,prix,detail,prixHorsTransport,Reference) values (166,'MATIERE','COUVERCLE 25/25','PIGEON_MATERIAUX','PIGEON','pc',3.13,'-',3.13,'');</v>
      </c>
      <c r="K166" s="95">
        <f t="shared" si="9"/>
        <v>166</v>
      </c>
      <c r="L166" s="96" t="str">
        <f t="shared" si="10"/>
        <v/>
      </c>
      <c r="M166" s="96" t="str">
        <f t="shared" si="11"/>
        <v>Update SC_Matieres set designation = 'COUVERCLE 25/25' where ligne = 166 ;</v>
      </c>
      <c r="O166" s="95"/>
      <c r="P166" s="116"/>
    </row>
    <row r="167" spans="1:16" x14ac:dyDescent="0.25">
      <c r="A167" s="95">
        <v>167</v>
      </c>
      <c r="B167" s="116" t="s">
        <v>1597</v>
      </c>
      <c r="C167" s="116"/>
      <c r="D167" s="116" t="s">
        <v>281</v>
      </c>
      <c r="E167" s="116" t="s">
        <v>422</v>
      </c>
      <c r="F167" s="95">
        <v>4.415</v>
      </c>
      <c r="G167" s="96" t="s">
        <v>42</v>
      </c>
      <c r="H167" s="96" t="s">
        <v>355</v>
      </c>
      <c r="I167" s="96">
        <v>4.415</v>
      </c>
      <c r="J167" s="96" t="str">
        <f t="shared" si="8"/>
        <v>Insert into SC_Matieres (ligne,typePresta,designation,categorie,fournisseur,unite,prix,detail,prixHorsTransport,Reference) values (167,'MATIERE','PLAQUE CLOTURE BÉTON H25','PIGEON_MATERIAUX','PIGEON','ml',4.415,'-',4.415,'');</v>
      </c>
      <c r="K167" s="95">
        <f t="shared" si="9"/>
        <v>167</v>
      </c>
      <c r="L167" s="96" t="str">
        <f t="shared" si="10"/>
        <v/>
      </c>
      <c r="M167" s="96" t="str">
        <f t="shared" si="11"/>
        <v>Update SC_Matieres set designation = 'PLAQUE CLOTURE BÉTON H25' where ligne = 167 ;</v>
      </c>
      <c r="O167" s="95"/>
      <c r="P167" s="116"/>
    </row>
    <row r="168" spans="1:16" x14ac:dyDescent="0.25">
      <c r="A168" s="95">
        <v>168</v>
      </c>
      <c r="B168" s="116" t="s">
        <v>1598</v>
      </c>
      <c r="C168" s="116"/>
      <c r="D168" s="116" t="s">
        <v>281</v>
      </c>
      <c r="E168" s="116" t="s">
        <v>422</v>
      </c>
      <c r="F168" s="95">
        <v>6.74</v>
      </c>
      <c r="G168" s="96" t="s">
        <v>42</v>
      </c>
      <c r="H168" s="96" t="s">
        <v>355</v>
      </c>
      <c r="I168" s="96">
        <v>6.74</v>
      </c>
      <c r="J168" s="96" t="str">
        <f t="shared" si="8"/>
        <v>Insert into SC_Matieres (ligne,typePresta,designation,categorie,fournisseur,unite,prix,detail,prixHorsTransport,Reference) values (168,'MATIERE',' PLAQUE CLOTURE BÉTON H50','PIGEON_MATERIAUX','PIGEON','ml',6.74,'-',6.74,'');</v>
      </c>
      <c r="K168" s="95">
        <f t="shared" si="9"/>
        <v>168</v>
      </c>
      <c r="L168" s="96" t="str">
        <f t="shared" si="10"/>
        <v/>
      </c>
      <c r="M168" s="96" t="str">
        <f t="shared" si="11"/>
        <v>Update SC_Matieres set designation = ' PLAQUE CLOTURE BÉTON H50' where ligne = 168 ;</v>
      </c>
      <c r="O168" s="95"/>
      <c r="P168" s="116"/>
    </row>
    <row r="169" spans="1:16" x14ac:dyDescent="0.25">
      <c r="A169" s="95">
        <v>169</v>
      </c>
      <c r="B169" s="116" t="s">
        <v>1599</v>
      </c>
      <c r="C169" s="116"/>
      <c r="D169" s="116" t="s">
        <v>281</v>
      </c>
      <c r="E169" s="116" t="s">
        <v>422</v>
      </c>
      <c r="F169" s="95">
        <v>7.93</v>
      </c>
      <c r="G169" s="96" t="s">
        <v>8</v>
      </c>
      <c r="H169" s="96" t="s">
        <v>355</v>
      </c>
      <c r="I169" s="96">
        <v>7.93</v>
      </c>
      <c r="J169" s="96" t="str">
        <f t="shared" si="8"/>
        <v>Insert into SC_Matieres (ligne,typePresta,designation,categorie,fournisseur,unite,prix,detail,prixHorsTransport,Reference) values (169,'MATIERE','BÉTON PRÊT À L\'EMPLOI -25 KG','PIGEON_MATERIAUX','PIGEON','pc',7.93,'-',7.93,'');</v>
      </c>
      <c r="K169" s="95">
        <f t="shared" si="9"/>
        <v>169</v>
      </c>
      <c r="L169" s="96" t="str">
        <f t="shared" si="10"/>
        <v/>
      </c>
      <c r="M169" s="96" t="str">
        <f t="shared" si="11"/>
        <v>Update SC_Matieres set designation = 'BÉTON PRÊT À L\'EMPLOI -25 KG' where ligne = 169 ;</v>
      </c>
      <c r="O169" s="95"/>
      <c r="P169" s="116"/>
    </row>
    <row r="170" spans="1:16" x14ac:dyDescent="0.25">
      <c r="A170" s="95">
        <v>170</v>
      </c>
      <c r="B170" s="116" t="s">
        <v>1600</v>
      </c>
      <c r="C170" s="116"/>
      <c r="D170" s="116" t="s">
        <v>281</v>
      </c>
      <c r="E170" s="116" t="s">
        <v>422</v>
      </c>
      <c r="F170" s="95">
        <v>6</v>
      </c>
      <c r="G170" s="96" t="s">
        <v>42</v>
      </c>
      <c r="I170" s="96" t="s">
        <v>582</v>
      </c>
      <c r="J170" s="96" t="str">
        <f t="shared" si="8"/>
        <v>Insert into SC_Matieres (ligne,typePresta,designation,categorie,fournisseur,unite,prix,detail,prixHorsTransport,Reference) values (170,'MATIERE','ECOLAT H 14 CM L 25 M + PIQUETS','PIGEON_MATERIAUX','PIGEON','ml',6,'',null,'');</v>
      </c>
      <c r="K170" s="95">
        <f t="shared" si="9"/>
        <v>170</v>
      </c>
      <c r="L170" s="96" t="str">
        <f t="shared" si="10"/>
        <v/>
      </c>
      <c r="M170" s="96" t="str">
        <f t="shared" si="11"/>
        <v>Update SC_Matieres set designation = 'ECOLAT H 14 CM L 25 M + PIQUETS' where ligne = 170 ;</v>
      </c>
      <c r="O170" s="95"/>
      <c r="P170" s="116"/>
    </row>
    <row r="171" spans="1:16" x14ac:dyDescent="0.25">
      <c r="A171" s="95">
        <v>171</v>
      </c>
      <c r="B171" s="116" t="s">
        <v>1601</v>
      </c>
      <c r="C171" s="116"/>
      <c r="D171" s="116" t="s">
        <v>281</v>
      </c>
      <c r="E171" s="116" t="s">
        <v>422</v>
      </c>
      <c r="F171" s="95">
        <v>7.52</v>
      </c>
      <c r="G171" s="96" t="s">
        <v>8</v>
      </c>
      <c r="H171" s="96" t="s">
        <v>355</v>
      </c>
      <c r="I171" s="96">
        <v>7.52</v>
      </c>
      <c r="J171" s="96" t="str">
        <f t="shared" si="8"/>
        <v>Insert into SC_Matieres (ligne,typePresta,designation,categorie,fournisseur,unite,prix,detail,prixHorsTransport,Reference) values (171,'MATIERE','MORTIER PRÊT À L\'EMPLOI','PIGEON_MATERIAUX','PIGEON','pc',7.52,'-',7.52,'');</v>
      </c>
      <c r="K171" s="95">
        <f t="shared" si="9"/>
        <v>171</v>
      </c>
      <c r="L171" s="96" t="str">
        <f t="shared" si="10"/>
        <v/>
      </c>
      <c r="M171" s="96" t="str">
        <f t="shared" si="11"/>
        <v>Update SC_Matieres set designation = 'MORTIER PRÊT À L\'EMPLOI' where ligne = 171 ;</v>
      </c>
      <c r="O171" s="95"/>
      <c r="P171" s="116"/>
    </row>
    <row r="172" spans="1:16" x14ac:dyDescent="0.25">
      <c r="A172" s="95">
        <v>172</v>
      </c>
      <c r="B172" s="116" t="s">
        <v>1602</v>
      </c>
      <c r="C172" s="116"/>
      <c r="D172" s="116" t="s">
        <v>247</v>
      </c>
      <c r="E172" s="116" t="s">
        <v>425</v>
      </c>
      <c r="F172" s="95">
        <v>1.65</v>
      </c>
      <c r="G172" s="96" t="s">
        <v>8</v>
      </c>
      <c r="H172" s="96" t="s">
        <v>426</v>
      </c>
      <c r="I172" s="96" t="s">
        <v>582</v>
      </c>
      <c r="J172" s="96" t="str">
        <f t="shared" si="8"/>
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</c>
      <c r="K172" s="95">
        <f t="shared" si="9"/>
        <v>172</v>
      </c>
      <c r="L172" s="96" t="str">
        <f t="shared" si="10"/>
        <v/>
      </c>
      <c r="M172" s="96" t="str">
        <f t="shared" si="11"/>
        <v>Update SC_Matieres set designation = 'HIPPURIS VULGARIS' where ligne = 172 ;</v>
      </c>
      <c r="O172" s="95"/>
      <c r="P172" s="116"/>
    </row>
    <row r="173" spans="1:16" x14ac:dyDescent="0.25">
      <c r="A173" s="95">
        <v>173</v>
      </c>
      <c r="B173" s="116" t="s">
        <v>1603</v>
      </c>
      <c r="C173" s="116"/>
      <c r="D173" s="116" t="s">
        <v>247</v>
      </c>
      <c r="E173" s="116" t="s">
        <v>425</v>
      </c>
      <c r="F173" s="95">
        <v>1.65</v>
      </c>
      <c r="G173" s="96" t="s">
        <v>8</v>
      </c>
      <c r="H173" s="96" t="s">
        <v>427</v>
      </c>
      <c r="I173" s="96" t="s">
        <v>582</v>
      </c>
      <c r="J173" s="96" t="str">
        <f t="shared" si="8"/>
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</c>
      <c r="K173" s="95">
        <f t="shared" si="9"/>
        <v>173</v>
      </c>
      <c r="L173" s="96" t="str">
        <f t="shared" si="10"/>
        <v/>
      </c>
      <c r="M173" s="96" t="str">
        <f t="shared" si="11"/>
        <v>Update SC_Matieres set designation = 'RANUNCULUS FLAMMULA' where ligne = 173 ;</v>
      </c>
      <c r="O173" s="95"/>
      <c r="P173" s="116"/>
    </row>
    <row r="174" spans="1:16" x14ac:dyDescent="0.25">
      <c r="A174" s="95">
        <v>174</v>
      </c>
      <c r="B174" s="116" t="s">
        <v>1604</v>
      </c>
      <c r="C174" s="116"/>
      <c r="D174" s="116" t="s">
        <v>247</v>
      </c>
      <c r="E174" s="116" t="s">
        <v>425</v>
      </c>
      <c r="F174" s="95">
        <v>1.65</v>
      </c>
      <c r="G174" s="96" t="s">
        <v>8</v>
      </c>
      <c r="H174" s="96" t="s">
        <v>428</v>
      </c>
      <c r="I174" s="96" t="s">
        <v>582</v>
      </c>
      <c r="J174" s="96" t="str">
        <f t="shared" si="8"/>
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</c>
      <c r="K174" s="95">
        <f t="shared" si="9"/>
        <v>174</v>
      </c>
      <c r="L174" s="96" t="str">
        <f t="shared" si="10"/>
        <v/>
      </c>
      <c r="M174" s="96" t="str">
        <f t="shared" si="11"/>
        <v>Update SC_Matieres set designation = 'SAGITTARIA SAGITTIFOLIA' where ligne = 174 ;</v>
      </c>
      <c r="O174" s="95"/>
      <c r="P174" s="116"/>
    </row>
    <row r="175" spans="1:16" x14ac:dyDescent="0.25">
      <c r="A175" s="95">
        <v>175</v>
      </c>
      <c r="B175" s="116" t="s">
        <v>1605</v>
      </c>
      <c r="C175" s="116"/>
      <c r="D175" s="116" t="s">
        <v>247</v>
      </c>
      <c r="E175" s="116" t="s">
        <v>425</v>
      </c>
      <c r="F175" s="95">
        <v>1.65</v>
      </c>
      <c r="G175" s="96" t="s">
        <v>8</v>
      </c>
      <c r="H175" s="96" t="s">
        <v>429</v>
      </c>
      <c r="I175" s="96" t="s">
        <v>582</v>
      </c>
      <c r="J175" s="96" t="str">
        <f t="shared" si="8"/>
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</c>
      <c r="K175" s="95">
        <f t="shared" si="9"/>
        <v>175</v>
      </c>
      <c r="L175" s="96" t="str">
        <f t="shared" si="10"/>
        <v/>
      </c>
      <c r="M175" s="96" t="str">
        <f t="shared" si="11"/>
        <v>Update SC_Matieres set designation = 'STACHYS PALUSTRIS' where ligne = 175 ;</v>
      </c>
      <c r="O175" s="95"/>
      <c r="P175" s="116"/>
    </row>
    <row r="176" spans="1:16" x14ac:dyDescent="0.25">
      <c r="A176" s="95">
        <v>176</v>
      </c>
      <c r="B176" s="116" t="s">
        <v>1606</v>
      </c>
      <c r="C176" s="116"/>
      <c r="D176" s="116" t="s">
        <v>247</v>
      </c>
      <c r="E176" s="116" t="s">
        <v>425</v>
      </c>
      <c r="F176" s="95">
        <v>1.65</v>
      </c>
      <c r="G176" s="96" t="s">
        <v>8</v>
      </c>
      <c r="H176" s="96" t="s">
        <v>430</v>
      </c>
      <c r="I176" s="96" t="s">
        <v>582</v>
      </c>
      <c r="J176" s="96" t="str">
        <f t="shared" si="8"/>
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</c>
      <c r="K176" s="95">
        <f t="shared" si="9"/>
        <v>176</v>
      </c>
      <c r="L176" s="96" t="str">
        <f t="shared" si="10"/>
        <v/>
      </c>
      <c r="M176" s="96" t="str">
        <f t="shared" si="11"/>
        <v>Update SC_Matieres set designation = 'GLYCERIA MAXIMA ET VARIEGATA' where ligne = 176 ;</v>
      </c>
      <c r="O176" s="95"/>
      <c r="P176" s="116"/>
    </row>
    <row r="177" spans="1:16" x14ac:dyDescent="0.25">
      <c r="A177" s="95">
        <v>177</v>
      </c>
      <c r="B177" s="116" t="s">
        <v>1607</v>
      </c>
      <c r="C177" s="116"/>
      <c r="D177" s="116" t="s">
        <v>247</v>
      </c>
      <c r="E177" s="116" t="s">
        <v>425</v>
      </c>
      <c r="F177" s="95">
        <v>1.65</v>
      </c>
      <c r="G177" s="96" t="s">
        <v>8</v>
      </c>
      <c r="H177" s="96" t="s">
        <v>431</v>
      </c>
      <c r="I177" s="96" t="s">
        <v>582</v>
      </c>
      <c r="J177" s="96" t="str">
        <f t="shared" si="8"/>
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</c>
      <c r="K177" s="95">
        <f t="shared" si="9"/>
        <v>177</v>
      </c>
      <c r="L177" s="96" t="str">
        <f t="shared" si="10"/>
        <v/>
      </c>
      <c r="M177" s="96" t="str">
        <f t="shared" si="11"/>
        <v>Update SC_Matieres set designation = 'MENYANTHES TRIFOLIATA' where ligne = 177 ;</v>
      </c>
      <c r="O177" s="95"/>
      <c r="P177" s="116"/>
    </row>
    <row r="178" spans="1:16" x14ac:dyDescent="0.25">
      <c r="A178" s="95">
        <v>178</v>
      </c>
      <c r="B178" s="116" t="s">
        <v>1608</v>
      </c>
      <c r="C178" s="116"/>
      <c r="D178" s="116" t="s">
        <v>247</v>
      </c>
      <c r="E178" s="116" t="s">
        <v>425</v>
      </c>
      <c r="F178" s="95">
        <v>1.65</v>
      </c>
      <c r="G178" s="96" t="s">
        <v>8</v>
      </c>
      <c r="H178" s="96" t="s">
        <v>432</v>
      </c>
      <c r="I178" s="96" t="s">
        <v>582</v>
      </c>
      <c r="J178" s="96" t="str">
        <f t="shared" si="8"/>
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</c>
      <c r="K178" s="95">
        <f t="shared" si="9"/>
        <v>178</v>
      </c>
      <c r="L178" s="96" t="str">
        <f t="shared" si="10"/>
        <v/>
      </c>
      <c r="M178" s="96" t="str">
        <f t="shared" si="11"/>
        <v>Update SC_Matieres set designation = 'MENTHA AQUATICA' where ligne = 178 ;</v>
      </c>
      <c r="O178" s="95"/>
      <c r="P178" s="116"/>
    </row>
    <row r="179" spans="1:16" x14ac:dyDescent="0.25">
      <c r="A179" s="95">
        <v>179</v>
      </c>
      <c r="B179" s="116" t="s">
        <v>1609</v>
      </c>
      <c r="C179" s="116"/>
      <c r="D179" s="116" t="s">
        <v>247</v>
      </c>
      <c r="E179" s="116" t="s">
        <v>425</v>
      </c>
      <c r="F179" s="95">
        <v>1.65</v>
      </c>
      <c r="G179" s="96" t="s">
        <v>8</v>
      </c>
      <c r="H179" s="96" t="s">
        <v>433</v>
      </c>
      <c r="I179" s="96" t="s">
        <v>582</v>
      </c>
      <c r="J179" s="96" t="str">
        <f t="shared" si="8"/>
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</c>
      <c r="K179" s="95">
        <f t="shared" si="9"/>
        <v>179</v>
      </c>
      <c r="L179" s="96" t="str">
        <f t="shared" si="10"/>
        <v/>
      </c>
      <c r="M179" s="96" t="str">
        <f t="shared" si="11"/>
        <v>Update SC_Matieres set designation = 'PHALARIS ARUNDINACEA PICTA' where ligne = 179 ;</v>
      </c>
      <c r="O179" s="95"/>
      <c r="P179" s="116"/>
    </row>
    <row r="180" spans="1:16" x14ac:dyDescent="0.25">
      <c r="A180" s="95">
        <v>180</v>
      </c>
      <c r="B180" s="116" t="s">
        <v>1610</v>
      </c>
      <c r="C180" s="116"/>
      <c r="D180" s="116" t="s">
        <v>247</v>
      </c>
      <c r="E180" s="116" t="s">
        <v>425</v>
      </c>
      <c r="F180" s="95">
        <v>1.65</v>
      </c>
      <c r="G180" s="96" t="s">
        <v>8</v>
      </c>
      <c r="H180" s="96" t="s">
        <v>434</v>
      </c>
      <c r="I180" s="96" t="s">
        <v>582</v>
      </c>
      <c r="J180" s="96" t="str">
        <f t="shared" si="8"/>
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</c>
      <c r="K180" s="95">
        <f t="shared" si="9"/>
        <v>180</v>
      </c>
      <c r="L180" s="96" t="str">
        <f t="shared" si="10"/>
        <v/>
      </c>
      <c r="M180" s="96" t="str">
        <f t="shared" si="11"/>
        <v>Update SC_Matieres set designation = 'PHRAGMITES AUSTRALIS' where ligne = 180 ;</v>
      </c>
      <c r="O180" s="95"/>
      <c r="P180" s="116"/>
    </row>
    <row r="181" spans="1:16" x14ac:dyDescent="0.25">
      <c r="A181" s="95">
        <v>181</v>
      </c>
      <c r="B181" s="116" t="s">
        <v>1611</v>
      </c>
      <c r="C181" s="116"/>
      <c r="D181" s="116" t="s">
        <v>247</v>
      </c>
      <c r="E181" s="116" t="s">
        <v>425</v>
      </c>
      <c r="F181" s="95">
        <v>1.65</v>
      </c>
      <c r="G181" s="96" t="s">
        <v>8</v>
      </c>
      <c r="H181" s="96" t="s">
        <v>435</v>
      </c>
      <c r="I181" s="96" t="s">
        <v>582</v>
      </c>
      <c r="J181" s="96" t="str">
        <f t="shared" ref="J181:J244" si="12">SUBSTITUTE(SUBSTITUTE(SUBSTITUTE(SUBSTITUTE(SUBSTITUTE(SUBSTITUTE(SUBSTITUTE(SUBSTITUTE(SUBSTITUTE($J$1,"#LIBELLE#",B181),"#CATEGORIE#",D181),"#FOURNISSEUR#",E181),"#UNITE#",G181),"#PRIX#",SUBSTITUTE(F181,",",".")),"#DETAIL#",SUBSTITUTE(H181,"'","\'")),"#LIGNE#",A181),"#TRANSPORT#",SUBSTITUTE(I181,",",".")),"#REFERENCE#",C181)</f>
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</c>
      <c r="K181" s="95">
        <f t="shared" si="9"/>
        <v>181</v>
      </c>
      <c r="L181" s="96" t="str">
        <f t="shared" si="10"/>
        <v/>
      </c>
      <c r="M181" s="96" t="str">
        <f t="shared" si="11"/>
        <v>Update SC_Matieres set designation = 'SAURURUS CERNUUS' where ligne = 181 ;</v>
      </c>
      <c r="O181" s="95"/>
      <c r="P181" s="116"/>
    </row>
    <row r="182" spans="1:16" x14ac:dyDescent="0.25">
      <c r="A182" s="95">
        <v>182</v>
      </c>
      <c r="B182" s="116" t="s">
        <v>1612</v>
      </c>
      <c r="C182" s="116"/>
      <c r="D182" s="116" t="s">
        <v>247</v>
      </c>
      <c r="E182" s="116" t="s">
        <v>425</v>
      </c>
      <c r="F182" s="95">
        <v>1.65</v>
      </c>
      <c r="G182" s="96" t="s">
        <v>8</v>
      </c>
      <c r="H182" s="96" t="s">
        <v>436</v>
      </c>
      <c r="I182" s="96" t="s">
        <v>582</v>
      </c>
      <c r="J182" s="96" t="str">
        <f t="shared" si="12"/>
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</c>
      <c r="K182" s="95">
        <f t="shared" ref="K182:K245" si="13">A182</f>
        <v>182</v>
      </c>
      <c r="L182" s="96" t="str">
        <f t="shared" si="10"/>
        <v/>
      </c>
      <c r="M182" s="96" t="str">
        <f t="shared" si="11"/>
        <v>Update SC_Matieres set designation = 'TYPHA LAXMANII OU MINIMA' where ligne = 182 ;</v>
      </c>
      <c r="O182" s="95"/>
      <c r="P182" s="116"/>
    </row>
    <row r="183" spans="1:16" x14ac:dyDescent="0.25">
      <c r="A183" s="95">
        <v>183</v>
      </c>
      <c r="B183" s="116" t="s">
        <v>1613</v>
      </c>
      <c r="C183" s="116"/>
      <c r="D183" s="116" t="s">
        <v>247</v>
      </c>
      <c r="E183" s="116" t="s">
        <v>425</v>
      </c>
      <c r="F183" s="95">
        <v>1.65</v>
      </c>
      <c r="G183" s="96" t="s">
        <v>8</v>
      </c>
      <c r="H183" s="96" t="s">
        <v>437</v>
      </c>
      <c r="I183" s="96" t="s">
        <v>582</v>
      </c>
      <c r="J183" s="96" t="str">
        <f t="shared" si="12"/>
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</c>
      <c r="K183" s="95">
        <f t="shared" si="13"/>
        <v>183</v>
      </c>
      <c r="L183" s="96" t="str">
        <f t="shared" si="10"/>
        <v/>
      </c>
      <c r="M183" s="96" t="str">
        <f t="shared" si="11"/>
        <v>Update SC_Matieres set designation = 'SPARGANIUM ERECTUM' where ligne = 183 ;</v>
      </c>
      <c r="O183" s="95"/>
      <c r="P183" s="116"/>
    </row>
    <row r="184" spans="1:16" x14ac:dyDescent="0.25">
      <c r="A184" s="95">
        <v>184</v>
      </c>
      <c r="B184" s="116" t="s">
        <v>1614</v>
      </c>
      <c r="C184" s="116"/>
      <c r="D184" s="116" t="s">
        <v>247</v>
      </c>
      <c r="E184" s="116" t="s">
        <v>425</v>
      </c>
      <c r="F184" s="95">
        <v>1.65</v>
      </c>
      <c r="G184" s="96" t="s">
        <v>8</v>
      </c>
      <c r="H184" s="96" t="s">
        <v>438</v>
      </c>
      <c r="I184" s="96" t="s">
        <v>582</v>
      </c>
      <c r="J184" s="96" t="str">
        <f t="shared" si="12"/>
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</c>
      <c r="K184" s="95">
        <f t="shared" si="13"/>
        <v>184</v>
      </c>
      <c r="L184" s="96" t="str">
        <f t="shared" si="10"/>
        <v/>
      </c>
      <c r="M184" s="96" t="str">
        <f t="shared" si="11"/>
        <v>Update SC_Matieres set designation = 'BUTOMUS UMBELLATUS' where ligne = 184 ;</v>
      </c>
      <c r="O184" s="95"/>
      <c r="P184" s="116"/>
    </row>
    <row r="185" spans="1:16" x14ac:dyDescent="0.25">
      <c r="A185" s="95">
        <v>185</v>
      </c>
      <c r="B185" s="116" t="s">
        <v>1615</v>
      </c>
      <c r="C185" s="116"/>
      <c r="D185" s="116" t="s">
        <v>247</v>
      </c>
      <c r="E185" s="116" t="s">
        <v>425</v>
      </c>
      <c r="F185" s="95">
        <v>1.65</v>
      </c>
      <c r="G185" s="96" t="s">
        <v>8</v>
      </c>
      <c r="H185" s="96" t="s">
        <v>439</v>
      </c>
      <c r="I185" s="96" t="s">
        <v>582</v>
      </c>
      <c r="J185" s="96" t="str">
        <f t="shared" si="12"/>
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</c>
      <c r="K185" s="95">
        <f t="shared" si="13"/>
        <v>185</v>
      </c>
      <c r="L185" s="96" t="str">
        <f t="shared" si="10"/>
        <v/>
      </c>
      <c r="M185" s="96" t="str">
        <f t="shared" si="11"/>
        <v>Update SC_Matieres set designation = 'IRIS PSEUDACORUS' where ligne = 185 ;</v>
      </c>
      <c r="O185" s="95"/>
      <c r="P185" s="116"/>
    </row>
    <row r="186" spans="1:16" x14ac:dyDescent="0.25">
      <c r="A186" s="95">
        <v>186</v>
      </c>
      <c r="B186" s="116" t="s">
        <v>1616</v>
      </c>
      <c r="C186" s="116"/>
      <c r="D186" s="116" t="s">
        <v>247</v>
      </c>
      <c r="E186" s="116" t="s">
        <v>425</v>
      </c>
      <c r="F186" s="95">
        <v>1.65</v>
      </c>
      <c r="G186" s="96" t="s">
        <v>8</v>
      </c>
      <c r="H186" s="96" t="s">
        <v>440</v>
      </c>
      <c r="I186" s="96" t="s">
        <v>582</v>
      </c>
      <c r="J186" s="96" t="str">
        <f t="shared" si="12"/>
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</c>
      <c r="K186" s="95">
        <f t="shared" si="13"/>
        <v>186</v>
      </c>
      <c r="L186" s="96" t="str">
        <f t="shared" si="10"/>
        <v/>
      </c>
      <c r="M186" s="96" t="str">
        <f t="shared" si="11"/>
        <v>Update SC_Matieres set designation = 'IRIS LAEVIGATA' where ligne = 186 ;</v>
      </c>
      <c r="O186" s="95"/>
      <c r="P186" s="116"/>
    </row>
    <row r="187" spans="1:16" x14ac:dyDescent="0.25">
      <c r="A187" s="95">
        <v>187</v>
      </c>
      <c r="B187" s="116" t="s">
        <v>1617</v>
      </c>
      <c r="C187" s="116"/>
      <c r="D187" s="116" t="s">
        <v>247</v>
      </c>
      <c r="E187" s="116" t="s">
        <v>425</v>
      </c>
      <c r="F187" s="95">
        <v>1.65</v>
      </c>
      <c r="G187" s="96" t="s">
        <v>8</v>
      </c>
      <c r="H187" s="96" t="s">
        <v>441</v>
      </c>
      <c r="I187" s="96" t="s">
        <v>582</v>
      </c>
      <c r="J187" s="96" t="str">
        <f t="shared" si="12"/>
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</c>
      <c r="K187" s="95">
        <f t="shared" si="13"/>
        <v>187</v>
      </c>
      <c r="L187" s="96" t="str">
        <f t="shared" si="10"/>
        <v/>
      </c>
      <c r="M187" s="96" t="str">
        <f t="shared" si="11"/>
        <v>Update SC_Matieres set designation = 'IRIS VERSICOLOR' where ligne = 187 ;</v>
      </c>
      <c r="O187" s="95"/>
      <c r="P187" s="116"/>
    </row>
    <row r="188" spans="1:16" x14ac:dyDescent="0.25">
      <c r="A188" s="95">
        <v>188</v>
      </c>
      <c r="B188" s="116" t="s">
        <v>1618</v>
      </c>
      <c r="C188" s="116"/>
      <c r="D188" s="116" t="s">
        <v>247</v>
      </c>
      <c r="E188" s="116" t="s">
        <v>425</v>
      </c>
      <c r="F188" s="95">
        <v>1.65</v>
      </c>
      <c r="G188" s="96" t="s">
        <v>8</v>
      </c>
      <c r="H188" s="96" t="s">
        <v>442</v>
      </c>
      <c r="I188" s="96" t="s">
        <v>582</v>
      </c>
      <c r="J188" s="96" t="str">
        <f t="shared" si="12"/>
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</c>
      <c r="K188" s="95">
        <f t="shared" si="13"/>
        <v>188</v>
      </c>
      <c r="L188" s="96" t="str">
        <f t="shared" si="10"/>
        <v/>
      </c>
      <c r="M188" s="96" t="str">
        <f t="shared" si="11"/>
        <v>Update SC_Matieres set designation = 'JUNCUS EFFUSUS' where ligne = 188 ;</v>
      </c>
      <c r="O188" s="95"/>
      <c r="P188" s="116"/>
    </row>
    <row r="189" spans="1:16" x14ac:dyDescent="0.25">
      <c r="A189" s="95">
        <v>189</v>
      </c>
      <c r="B189" s="116" t="s">
        <v>1619</v>
      </c>
      <c r="C189" s="116"/>
      <c r="D189" s="116" t="s">
        <v>247</v>
      </c>
      <c r="E189" s="116" t="s">
        <v>425</v>
      </c>
      <c r="F189" s="95">
        <v>1.65</v>
      </c>
      <c r="G189" s="96" t="s">
        <v>8</v>
      </c>
      <c r="H189" s="96" t="s">
        <v>443</v>
      </c>
      <c r="I189" s="96" t="s">
        <v>582</v>
      </c>
      <c r="J189" s="96" t="str">
        <f t="shared" si="12"/>
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</c>
      <c r="K189" s="95">
        <f t="shared" si="13"/>
        <v>189</v>
      </c>
      <c r="L189" s="96" t="str">
        <f t="shared" si="10"/>
        <v/>
      </c>
      <c r="M189" s="96" t="str">
        <f t="shared" si="11"/>
        <v>Update SC_Matieres set designation = 'JUNCUS INFLEXUS' where ligne = 189 ;</v>
      </c>
      <c r="O189" s="95"/>
      <c r="P189" s="116"/>
    </row>
    <row r="190" spans="1:16" x14ac:dyDescent="0.25">
      <c r="A190" s="95">
        <v>190</v>
      </c>
      <c r="B190" s="116" t="s">
        <v>1620</v>
      </c>
      <c r="C190" s="116"/>
      <c r="D190" s="116" t="s">
        <v>247</v>
      </c>
      <c r="E190" s="116" t="s">
        <v>425</v>
      </c>
      <c r="F190" s="95">
        <v>1.65</v>
      </c>
      <c r="G190" s="96" t="s">
        <v>8</v>
      </c>
      <c r="H190" s="96" t="s">
        <v>444</v>
      </c>
      <c r="I190" s="96" t="s">
        <v>582</v>
      </c>
      <c r="J190" s="96" t="str">
        <f t="shared" si="12"/>
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</c>
      <c r="K190" s="95">
        <f t="shared" si="13"/>
        <v>190</v>
      </c>
      <c r="L190" s="96" t="str">
        <f t="shared" si="10"/>
        <v/>
      </c>
      <c r="M190" s="96" t="str">
        <f t="shared" si="11"/>
        <v>Update SC_Matieres set designation = 'LYTHRUM SALICARIA' where ligne = 190 ;</v>
      </c>
      <c r="O190" s="95"/>
      <c r="P190" s="116"/>
    </row>
    <row r="191" spans="1:16" x14ac:dyDescent="0.25">
      <c r="A191" s="95">
        <v>191</v>
      </c>
      <c r="B191" s="116" t="s">
        <v>1621</v>
      </c>
      <c r="C191" s="116"/>
      <c r="D191" s="116" t="s">
        <v>247</v>
      </c>
      <c r="E191" s="116" t="s">
        <v>425</v>
      </c>
      <c r="F191" s="95">
        <v>1.65</v>
      </c>
      <c r="G191" s="96" t="s">
        <v>8</v>
      </c>
      <c r="H191" s="96" t="s">
        <v>445</v>
      </c>
      <c r="I191" s="96" t="s">
        <v>582</v>
      </c>
      <c r="J191" s="96" t="str">
        <f t="shared" si="12"/>
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</c>
      <c r="K191" s="95">
        <f t="shared" si="13"/>
        <v>191</v>
      </c>
      <c r="L191" s="96" t="str">
        <f t="shared" si="10"/>
        <v/>
      </c>
      <c r="M191" s="96" t="str">
        <f t="shared" si="11"/>
        <v>Update SC_Matieres set designation = 'PONTEDERIA CORDATA' where ligne = 191 ;</v>
      </c>
      <c r="O191" s="95"/>
      <c r="P191" s="116"/>
    </row>
    <row r="192" spans="1:16" x14ac:dyDescent="0.25">
      <c r="A192" s="95">
        <v>192</v>
      </c>
      <c r="B192" s="116" t="s">
        <v>1622</v>
      </c>
      <c r="C192" s="116"/>
      <c r="D192" s="116" t="s">
        <v>247</v>
      </c>
      <c r="E192" s="116" t="s">
        <v>425</v>
      </c>
      <c r="F192" s="95">
        <v>1.65</v>
      </c>
      <c r="G192" s="96" t="s">
        <v>8</v>
      </c>
      <c r="H192" s="96" t="s">
        <v>446</v>
      </c>
      <c r="I192" s="96" t="s">
        <v>582</v>
      </c>
      <c r="J192" s="96" t="str">
        <f t="shared" si="12"/>
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</c>
      <c r="K192" s="95">
        <f t="shared" si="13"/>
        <v>192</v>
      </c>
      <c r="L192" s="96" t="str">
        <f t="shared" si="10"/>
        <v/>
      </c>
      <c r="M192" s="96" t="str">
        <f t="shared" si="11"/>
        <v>Update SC_Matieres set designation = 'SCIRPUS ALBESCENS' where ligne = 192 ;</v>
      </c>
      <c r="O192" s="95"/>
      <c r="P192" s="116"/>
    </row>
    <row r="193" spans="1:16" x14ac:dyDescent="0.25">
      <c r="A193" s="95">
        <v>193</v>
      </c>
      <c r="B193" s="116" t="s">
        <v>1623</v>
      </c>
      <c r="C193" s="116"/>
      <c r="D193" s="116" t="s">
        <v>247</v>
      </c>
      <c r="E193" s="116" t="s">
        <v>425</v>
      </c>
      <c r="F193" s="95">
        <v>1.65</v>
      </c>
      <c r="G193" s="96" t="s">
        <v>8</v>
      </c>
      <c r="H193" s="96" t="s">
        <v>447</v>
      </c>
      <c r="I193" s="96" t="s">
        <v>582</v>
      </c>
      <c r="J193" s="96" t="str">
        <f t="shared" si="12"/>
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</c>
      <c r="K193" s="95">
        <f t="shared" si="13"/>
        <v>193</v>
      </c>
      <c r="L193" s="96" t="str">
        <f t="shared" si="10"/>
        <v/>
      </c>
      <c r="M193" s="96" t="str">
        <f t="shared" si="11"/>
        <v>Update SC_Matieres set designation = 'SCIRPUS LACUSTRIS' where ligne = 193 ;</v>
      </c>
      <c r="O193" s="95"/>
      <c r="P193" s="116"/>
    </row>
    <row r="194" spans="1:16" x14ac:dyDescent="0.25">
      <c r="A194" s="95">
        <v>194</v>
      </c>
      <c r="B194" s="116" t="s">
        <v>1624</v>
      </c>
      <c r="C194" s="116"/>
      <c r="D194" s="116" t="s">
        <v>247</v>
      </c>
      <c r="E194" s="116" t="s">
        <v>425</v>
      </c>
      <c r="F194" s="95">
        <v>4.9000000000000004</v>
      </c>
      <c r="G194" s="96" t="s">
        <v>8</v>
      </c>
      <c r="H194" s="96" t="s">
        <v>448</v>
      </c>
      <c r="I194" s="96" t="s">
        <v>582</v>
      </c>
      <c r="J194" s="96" t="str">
        <f t="shared" si="12"/>
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</c>
      <c r="K194" s="95">
        <f t="shared" si="13"/>
        <v>194</v>
      </c>
      <c r="L194" s="96" t="str">
        <f t="shared" si="10"/>
        <v/>
      </c>
      <c r="M194" s="96" t="str">
        <f t="shared" si="11"/>
        <v>Update SC_Matieres set designation = 'THALIA DEALBATA' where ligne = 194 ;</v>
      </c>
      <c r="O194" s="95"/>
      <c r="P194" s="116"/>
    </row>
    <row r="195" spans="1:16" x14ac:dyDescent="0.25">
      <c r="A195" s="95">
        <v>195</v>
      </c>
      <c r="B195" s="116" t="s">
        <v>1625</v>
      </c>
      <c r="C195" s="116"/>
      <c r="D195" s="116" t="s">
        <v>247</v>
      </c>
      <c r="E195" s="116" t="s">
        <v>425</v>
      </c>
      <c r="F195" s="95">
        <v>2.1</v>
      </c>
      <c r="G195" s="96" t="s">
        <v>8</v>
      </c>
      <c r="H195" s="96" t="s">
        <v>449</v>
      </c>
      <c r="I195" s="96" t="s">
        <v>582</v>
      </c>
      <c r="J195" s="96" t="str">
        <f t="shared" si="12"/>
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</c>
      <c r="K195" s="95">
        <f t="shared" si="13"/>
        <v>195</v>
      </c>
      <c r="L195" s="96" t="str">
        <f t="shared" ref="L195:L258" si="14">IF(E195="SASKIT",SUBSTITUTE(SUBSTITUTE(SUBSTITUTE(SUBSTITUTE(SUBSTITUTE(SUBSTITUTE(SUBSTITUTE(SUBSTITUTE(SUBSTITUTE($L$1,"#LIBELLE#",B195),"#CATEGORIE#",D195),"#FOURNISSEUR#",E195),"#UNITE#",G195),"#PRIX#",SUBSTITUTE(F195,",",".")),"#DETAIL#",SUBSTITUTE(H195,"'","\'")),"#LIGNE#",A195),"#TRANSPORT#",SUBSTITUTE(I195,",",".")),"#REFERENCE#",C195),"")</f>
        <v/>
      </c>
      <c r="M195" s="96" t="str">
        <f t="shared" ref="M195:M258" si="15">IF(E195&lt;&gt;"SASKIT",SUBSTITUTE(SUBSTITUTE(SUBSTITUTE(SUBSTITUTE(SUBSTITUTE(SUBSTITUTE(SUBSTITUTE(SUBSTITUTE(SUBSTITUTE($M$1,"#LIBELLE#",B195),"#CATEGORIE#",D195),"#FOURNISSEUR#",E195),"#UNITE#",G195),"#PRIX#",SUBSTITUTE(F195,",",".")),"#DETAIL#",SUBSTITUTE(H195,"'","\'")),"#LIGNE#",A195),"#TRANSPORT#",SUBSTITUTE(I195,",",".")),"#REFERENCE#",C195),"")</f>
        <v>Update SC_Matieres set designation = 'ALISMA PLANTAGO' where ligne = 195 ;</v>
      </c>
      <c r="O195" s="95"/>
      <c r="P195" s="116"/>
    </row>
    <row r="196" spans="1:16" x14ac:dyDescent="0.25">
      <c r="A196" s="95">
        <v>196</v>
      </c>
      <c r="B196" s="116" t="s">
        <v>1626</v>
      </c>
      <c r="C196" s="116"/>
      <c r="D196" s="116" t="s">
        <v>247</v>
      </c>
      <c r="E196" s="116" t="s">
        <v>425</v>
      </c>
      <c r="F196" s="95">
        <v>4.9000000000000004</v>
      </c>
      <c r="G196" s="96" t="s">
        <v>8</v>
      </c>
      <c r="H196" s="96" t="s">
        <v>450</v>
      </c>
      <c r="I196" s="96" t="s">
        <v>582</v>
      </c>
      <c r="J196" s="96" t="str">
        <f t="shared" si="12"/>
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</c>
      <c r="K196" s="95">
        <f t="shared" si="13"/>
        <v>196</v>
      </c>
      <c r="L196" s="96" t="str">
        <f t="shared" si="14"/>
        <v/>
      </c>
      <c r="M196" s="96" t="str">
        <f t="shared" si="15"/>
        <v>Update SC_Matieres set designation = 'APONOGETON DISTACHYOS' where ligne = 196 ;</v>
      </c>
      <c r="O196" s="95"/>
      <c r="P196" s="116"/>
    </row>
    <row r="197" spans="1:16" x14ac:dyDescent="0.25">
      <c r="A197" s="95">
        <v>197</v>
      </c>
      <c r="B197" s="116" t="s">
        <v>1627</v>
      </c>
      <c r="C197" s="116"/>
      <c r="D197" s="116" t="s">
        <v>247</v>
      </c>
      <c r="E197" s="116" t="s">
        <v>425</v>
      </c>
      <c r="F197" s="95">
        <v>1.65</v>
      </c>
      <c r="G197" s="96" t="s">
        <v>8</v>
      </c>
      <c r="H197" s="96" t="s">
        <v>451</v>
      </c>
      <c r="I197" s="96" t="s">
        <v>582</v>
      </c>
      <c r="J197" s="96" t="str">
        <f t="shared" si="12"/>
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</c>
      <c r="K197" s="95">
        <f t="shared" si="13"/>
        <v>197</v>
      </c>
      <c r="L197" s="96" t="str">
        <f t="shared" si="14"/>
        <v/>
      </c>
      <c r="M197" s="96" t="str">
        <f t="shared" si="15"/>
        <v>Update SC_Matieres set designation = 'CALTHA PALUSTRIS' where ligne = 197 ;</v>
      </c>
      <c r="O197" s="95"/>
      <c r="P197" s="116"/>
    </row>
    <row r="198" spans="1:16" x14ac:dyDescent="0.25">
      <c r="A198" s="95">
        <v>198</v>
      </c>
      <c r="B198" s="116" t="s">
        <v>1628</v>
      </c>
      <c r="C198" s="116"/>
      <c r="D198" s="116" t="s">
        <v>247</v>
      </c>
      <c r="E198" s="116" t="s">
        <v>425</v>
      </c>
      <c r="F198" s="95">
        <v>1.65</v>
      </c>
      <c r="G198" s="96" t="s">
        <v>8</v>
      </c>
      <c r="H198" s="96" t="s">
        <v>452</v>
      </c>
      <c r="I198" s="96" t="s">
        <v>582</v>
      </c>
      <c r="J198" s="96" t="str">
        <f t="shared" si="12"/>
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</c>
      <c r="K198" s="95">
        <f t="shared" si="13"/>
        <v>198</v>
      </c>
      <c r="L198" s="96" t="str">
        <f t="shared" si="14"/>
        <v/>
      </c>
      <c r="M198" s="96" t="str">
        <f t="shared" si="15"/>
        <v>Update SC_Matieres set designation = 'CAREX ELATA AURA' where ligne = 198 ;</v>
      </c>
      <c r="O198" s="95"/>
      <c r="P198" s="116"/>
    </row>
    <row r="199" spans="1:16" x14ac:dyDescent="0.25">
      <c r="A199" s="95">
        <v>199</v>
      </c>
      <c r="B199" s="116" t="s">
        <v>1629</v>
      </c>
      <c r="C199" s="116"/>
      <c r="D199" s="116" t="s">
        <v>247</v>
      </c>
      <c r="E199" s="116" t="s">
        <v>425</v>
      </c>
      <c r="F199" s="95">
        <v>1.65</v>
      </c>
      <c r="G199" s="96" t="s">
        <v>8</v>
      </c>
      <c r="H199" s="96" t="s">
        <v>453</v>
      </c>
      <c r="I199" s="96" t="s">
        <v>582</v>
      </c>
      <c r="J199" s="96" t="str">
        <f t="shared" si="12"/>
        <v>Insert into SC_Matieres (ligne,typePresta,designation,categorie,fournisseur,unite,prix,detail,prixHorsTransport,Reference) values (199,'MATIERE','CAREX GRAYI','PLANTES_EPURATRICES','JARDINS DE LEONIE','pc',1.65,'humide  /  soleil/mi ombre  /  6  ',null,'');</v>
      </c>
      <c r="K199" s="95">
        <f t="shared" si="13"/>
        <v>199</v>
      </c>
      <c r="L199" s="96" t="str">
        <f t="shared" si="14"/>
        <v/>
      </c>
      <c r="M199" s="96" t="str">
        <f t="shared" si="15"/>
        <v>Update SC_Matieres set designation = 'CAREX GRAYI' where ligne = 199 ;</v>
      </c>
      <c r="O199" s="95"/>
      <c r="P199" s="116"/>
    </row>
    <row r="200" spans="1:16" x14ac:dyDescent="0.25">
      <c r="A200" s="95">
        <v>200</v>
      </c>
      <c r="B200" s="116" t="s">
        <v>1630</v>
      </c>
      <c r="C200" s="116"/>
      <c r="D200" s="116" t="s">
        <v>247</v>
      </c>
      <c r="E200" s="116" t="s">
        <v>425</v>
      </c>
      <c r="F200" s="95">
        <v>1.65</v>
      </c>
      <c r="G200" s="96" t="s">
        <v>8</v>
      </c>
      <c r="H200" s="96" t="s">
        <v>454</v>
      </c>
      <c r="I200" s="96" t="s">
        <v>582</v>
      </c>
      <c r="J200" s="96" t="str">
        <f t="shared" si="12"/>
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</c>
      <c r="K200" s="95">
        <f t="shared" si="13"/>
        <v>200</v>
      </c>
      <c r="L200" s="96" t="str">
        <f t="shared" si="14"/>
        <v/>
      </c>
      <c r="M200" s="96" t="str">
        <f t="shared" si="15"/>
        <v>Update SC_Matieres set designation = 'ACORUS CALAMUS' where ligne = 200 ;</v>
      </c>
      <c r="O200" s="95"/>
      <c r="P200" s="116"/>
    </row>
    <row r="201" spans="1:16" x14ac:dyDescent="0.25">
      <c r="A201" s="95">
        <v>201</v>
      </c>
      <c r="B201" s="116" t="s">
        <v>1631</v>
      </c>
      <c r="C201" s="116"/>
      <c r="D201" s="116" t="s">
        <v>247</v>
      </c>
      <c r="E201" s="116" t="s">
        <v>425</v>
      </c>
      <c r="F201" s="95">
        <v>1.65</v>
      </c>
      <c r="G201" s="96" t="s">
        <v>8</v>
      </c>
      <c r="H201" s="96" t="s">
        <v>454</v>
      </c>
      <c r="I201" s="96" t="s">
        <v>582</v>
      </c>
      <c r="J201" s="96" t="str">
        <f t="shared" si="12"/>
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</c>
      <c r="K201" s="95">
        <f t="shared" si="13"/>
        <v>201</v>
      </c>
      <c r="L201" s="96" t="str">
        <f t="shared" si="14"/>
        <v/>
      </c>
      <c r="M201" s="96" t="str">
        <f t="shared" si="15"/>
        <v>Update SC_Matieres set designation = 'ACORUS CALAMUS VARIEGATA' where ligne = 201 ;</v>
      </c>
      <c r="O201" s="95"/>
      <c r="P201" s="116"/>
    </row>
    <row r="202" spans="1:16" x14ac:dyDescent="0.25">
      <c r="A202" s="95">
        <v>202</v>
      </c>
      <c r="B202" s="116" t="s">
        <v>1632</v>
      </c>
      <c r="C202" s="116"/>
      <c r="D202" s="116" t="s">
        <v>455</v>
      </c>
      <c r="E202" s="116" t="s">
        <v>425</v>
      </c>
      <c r="F202" s="95">
        <v>2.8</v>
      </c>
      <c r="G202" s="96" t="s">
        <v>8</v>
      </c>
      <c r="H202" s="96" t="s">
        <v>456</v>
      </c>
      <c r="I202" s="96" t="s">
        <v>582</v>
      </c>
      <c r="J202" s="96" t="str">
        <f t="shared" si="12"/>
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</c>
      <c r="K202" s="95">
        <f t="shared" si="13"/>
        <v>202</v>
      </c>
      <c r="L202" s="96" t="str">
        <f t="shared" si="14"/>
        <v/>
      </c>
      <c r="M202" s="96" t="str">
        <f t="shared" si="15"/>
        <v>Update SC_Matieres set designation = 'ACORUS GRAMINEUS OGON' where ligne = 202 ;</v>
      </c>
      <c r="O202" s="95"/>
      <c r="P202" s="116"/>
    </row>
    <row r="203" spans="1:16" x14ac:dyDescent="0.25">
      <c r="A203" s="95">
        <v>203</v>
      </c>
      <c r="B203" s="116" t="s">
        <v>1633</v>
      </c>
      <c r="C203" s="116"/>
      <c r="D203" s="116" t="s">
        <v>455</v>
      </c>
      <c r="E203" s="116" t="s">
        <v>425</v>
      </c>
      <c r="F203" s="95">
        <v>3.85</v>
      </c>
      <c r="G203" s="96" t="s">
        <v>8</v>
      </c>
      <c r="H203" s="96" t="s">
        <v>457</v>
      </c>
      <c r="I203" s="96" t="s">
        <v>582</v>
      </c>
      <c r="J203" s="96" t="str">
        <f t="shared" si="12"/>
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</c>
      <c r="K203" s="95">
        <f t="shared" si="13"/>
        <v>203</v>
      </c>
      <c r="L203" s="96" t="str">
        <f t="shared" si="14"/>
        <v/>
      </c>
      <c r="M203" s="96" t="str">
        <f t="shared" si="15"/>
        <v>Update SC_Matieres set designation = 'ANEMOPSIS CALIFORNICA' where ligne = 203 ;</v>
      </c>
      <c r="O203" s="95"/>
      <c r="P203" s="116"/>
    </row>
    <row r="204" spans="1:16" x14ac:dyDescent="0.25">
      <c r="A204" s="95">
        <v>204</v>
      </c>
      <c r="B204" s="116" t="s">
        <v>1634</v>
      </c>
      <c r="C204" s="116"/>
      <c r="D204" s="116" t="s">
        <v>455</v>
      </c>
      <c r="E204" s="116" t="s">
        <v>425</v>
      </c>
      <c r="F204" s="95">
        <v>2.8</v>
      </c>
      <c r="G204" s="96" t="s">
        <v>8</v>
      </c>
      <c r="H204" s="96" t="s">
        <v>458</v>
      </c>
      <c r="I204" s="96" t="s">
        <v>582</v>
      </c>
      <c r="J204" s="96" t="str">
        <f t="shared" si="12"/>
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</c>
      <c r="K204" s="95">
        <f t="shared" si="13"/>
        <v>204</v>
      </c>
      <c r="L204" s="96" t="str">
        <f t="shared" si="14"/>
        <v/>
      </c>
      <c r="M204" s="96" t="str">
        <f t="shared" si="15"/>
        <v>Update SC_Matieres set designation = 'CALLA PALUSTRIS' where ligne = 204 ;</v>
      </c>
      <c r="O204" s="95"/>
      <c r="P204" s="116"/>
    </row>
    <row r="205" spans="1:16" x14ac:dyDescent="0.25">
      <c r="A205" s="95">
        <v>205</v>
      </c>
      <c r="B205" s="116" t="s">
        <v>1635</v>
      </c>
      <c r="C205" s="116"/>
      <c r="D205" s="116" t="s">
        <v>455</v>
      </c>
      <c r="E205" s="116" t="s">
        <v>425</v>
      </c>
      <c r="F205" s="95">
        <v>2.8</v>
      </c>
      <c r="G205" s="96" t="s">
        <v>8</v>
      </c>
      <c r="H205" s="96" t="s">
        <v>459</v>
      </c>
      <c r="I205" s="96" t="s">
        <v>582</v>
      </c>
      <c r="J205" s="96" t="str">
        <f t="shared" si="12"/>
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</c>
      <c r="K205" s="95">
        <f t="shared" si="13"/>
        <v>205</v>
      </c>
      <c r="L205" s="96" t="str">
        <f t="shared" si="14"/>
        <v/>
      </c>
      <c r="M205" s="96" t="str">
        <f t="shared" si="15"/>
        <v>Update SC_Matieres set designation = 'CALLITRICHE VERNALIS' where ligne = 205 ;</v>
      </c>
      <c r="O205" s="95"/>
      <c r="P205" s="116"/>
    </row>
    <row r="206" spans="1:16" x14ac:dyDescent="0.25">
      <c r="A206" s="95">
        <v>206</v>
      </c>
      <c r="B206" s="116" t="s">
        <v>1636</v>
      </c>
      <c r="C206" s="116"/>
      <c r="D206" s="116" t="s">
        <v>455</v>
      </c>
      <c r="E206" s="116" t="s">
        <v>425</v>
      </c>
      <c r="F206" s="95">
        <v>2.8</v>
      </c>
      <c r="G206" s="96" t="s">
        <v>8</v>
      </c>
      <c r="H206" s="96" t="s">
        <v>460</v>
      </c>
      <c r="I206" s="96" t="s">
        <v>582</v>
      </c>
      <c r="J206" s="96" t="str">
        <f t="shared" si="12"/>
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</c>
      <c r="K206" s="95">
        <f t="shared" si="13"/>
        <v>206</v>
      </c>
      <c r="L206" s="96" t="str">
        <f t="shared" si="14"/>
        <v/>
      </c>
      <c r="M206" s="96" t="str">
        <f t="shared" si="15"/>
        <v>Update SC_Matieres set designation = 'CYPERUS ALTERNIFOLIUS' where ligne = 206 ;</v>
      </c>
      <c r="O206" s="95"/>
      <c r="P206" s="116"/>
    </row>
    <row r="207" spans="1:16" x14ac:dyDescent="0.25">
      <c r="A207" s="95">
        <v>207</v>
      </c>
      <c r="B207" s="116" t="s">
        <v>1637</v>
      </c>
      <c r="C207" s="116"/>
      <c r="D207" s="116" t="s">
        <v>455</v>
      </c>
      <c r="E207" s="116" t="s">
        <v>425</v>
      </c>
      <c r="F207" s="95">
        <v>2.8</v>
      </c>
      <c r="G207" s="96" t="s">
        <v>8</v>
      </c>
      <c r="H207" s="96" t="s">
        <v>461</v>
      </c>
      <c r="I207" s="96" t="s">
        <v>582</v>
      </c>
      <c r="J207" s="96" t="str">
        <f t="shared" si="12"/>
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</c>
      <c r="K207" s="95">
        <f t="shared" si="13"/>
        <v>207</v>
      </c>
      <c r="L207" s="96" t="str">
        <f t="shared" si="14"/>
        <v/>
      </c>
      <c r="M207" s="96" t="str">
        <f t="shared" si="15"/>
        <v>Update SC_Matieres set designation = 'DICHROMENA COLORATA' where ligne = 207 ;</v>
      </c>
      <c r="O207" s="95"/>
      <c r="P207" s="116"/>
    </row>
    <row r="208" spans="1:16" x14ac:dyDescent="0.25">
      <c r="A208" s="95">
        <v>208</v>
      </c>
      <c r="B208" s="116" t="s">
        <v>1638</v>
      </c>
      <c r="C208" s="116"/>
      <c r="D208" s="116" t="s">
        <v>455</v>
      </c>
      <c r="E208" s="116" t="s">
        <v>425</v>
      </c>
      <c r="F208" s="95">
        <v>2.8</v>
      </c>
      <c r="G208" s="96" t="s">
        <v>8</v>
      </c>
      <c r="H208" s="96" t="s">
        <v>462</v>
      </c>
      <c r="I208" s="96" t="s">
        <v>582</v>
      </c>
      <c r="J208" s="96" t="str">
        <f t="shared" si="12"/>
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</c>
      <c r="K208" s="95">
        <f t="shared" si="13"/>
        <v>208</v>
      </c>
      <c r="L208" s="96" t="str">
        <f t="shared" si="14"/>
        <v/>
      </c>
      <c r="M208" s="96" t="str">
        <f t="shared" si="15"/>
        <v>Update SC_Matieres set designation = 'ELEOCHARIS ACICULARIS' where ligne = 208 ;</v>
      </c>
      <c r="O208" s="95"/>
      <c r="P208" s="116"/>
    </row>
    <row r="209" spans="1:16" x14ac:dyDescent="0.25">
      <c r="A209" s="95">
        <v>209</v>
      </c>
      <c r="B209" s="116" t="s">
        <v>1639</v>
      </c>
      <c r="C209" s="116"/>
      <c r="D209" s="116" t="s">
        <v>455</v>
      </c>
      <c r="E209" s="116" t="s">
        <v>425</v>
      </c>
      <c r="F209" s="95">
        <v>2.8</v>
      </c>
      <c r="G209" s="96" t="s">
        <v>8</v>
      </c>
      <c r="H209" s="96" t="s">
        <v>463</v>
      </c>
      <c r="I209" s="96" t="s">
        <v>582</v>
      </c>
      <c r="J209" s="96" t="str">
        <f t="shared" si="12"/>
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</c>
      <c r="K209" s="95">
        <f t="shared" si="13"/>
        <v>209</v>
      </c>
      <c r="L209" s="96" t="str">
        <f t="shared" si="14"/>
        <v/>
      </c>
      <c r="M209" s="96" t="str">
        <f t="shared" si="15"/>
        <v>Update SC_Matieres set designation = 'EQUISETUM FLUVATILE' where ligne = 209 ;</v>
      </c>
      <c r="O209" s="95"/>
      <c r="P209" s="116"/>
    </row>
    <row r="210" spans="1:16" x14ac:dyDescent="0.25">
      <c r="A210" s="95">
        <v>210</v>
      </c>
      <c r="B210" s="116" t="s">
        <v>1640</v>
      </c>
      <c r="C210" s="116"/>
      <c r="D210" s="116" t="s">
        <v>455</v>
      </c>
      <c r="E210" s="116" t="s">
        <v>425</v>
      </c>
      <c r="F210" s="95">
        <v>3.15</v>
      </c>
      <c r="G210" s="96" t="s">
        <v>8</v>
      </c>
      <c r="H210" s="96" t="s">
        <v>464</v>
      </c>
      <c r="I210" s="96" t="s">
        <v>582</v>
      </c>
      <c r="J210" s="96" t="str">
        <f t="shared" si="12"/>
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</c>
      <c r="K210" s="95">
        <f t="shared" si="13"/>
        <v>210</v>
      </c>
      <c r="L210" s="96" t="str">
        <f t="shared" si="14"/>
        <v/>
      </c>
      <c r="M210" s="96" t="str">
        <f t="shared" si="15"/>
        <v>Update SC_Matieres set designation = 'EQUISETUM JAPONICUM' where ligne = 210 ;</v>
      </c>
      <c r="O210" s="95"/>
      <c r="P210" s="116"/>
    </row>
    <row r="211" spans="1:16" x14ac:dyDescent="0.25">
      <c r="A211" s="95">
        <v>211</v>
      </c>
      <c r="B211" s="116" t="s">
        <v>1641</v>
      </c>
      <c r="C211" s="116"/>
      <c r="D211" s="116" t="s">
        <v>455</v>
      </c>
      <c r="E211" s="116" t="s">
        <v>425</v>
      </c>
      <c r="F211" s="95">
        <v>2.8</v>
      </c>
      <c r="G211" s="96" t="s">
        <v>8</v>
      </c>
      <c r="H211" s="96" t="s">
        <v>465</v>
      </c>
      <c r="I211" s="96" t="s">
        <v>582</v>
      </c>
      <c r="J211" s="96" t="str">
        <f t="shared" si="12"/>
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</c>
      <c r="K211" s="95">
        <f t="shared" si="13"/>
        <v>211</v>
      </c>
      <c r="L211" s="96" t="str">
        <f t="shared" si="14"/>
        <v/>
      </c>
      <c r="M211" s="96" t="str">
        <f t="shared" si="15"/>
        <v>Update SC_Matieres set designation = 'HYDROCOTYLE VULGARIS' where ligne = 211 ;</v>
      </c>
      <c r="O211" s="95"/>
      <c r="P211" s="116"/>
    </row>
    <row r="212" spans="1:16" x14ac:dyDescent="0.25">
      <c r="A212" s="95">
        <v>212</v>
      </c>
      <c r="B212" s="116" t="s">
        <v>1642</v>
      </c>
      <c r="C212" s="116"/>
      <c r="D212" s="116" t="s">
        <v>455</v>
      </c>
      <c r="E212" s="116" t="s">
        <v>425</v>
      </c>
      <c r="F212" s="95">
        <v>3.5</v>
      </c>
      <c r="G212" s="96" t="s">
        <v>8</v>
      </c>
      <c r="H212" s="96" t="s">
        <v>466</v>
      </c>
      <c r="I212" s="96" t="s">
        <v>582</v>
      </c>
      <c r="J212" s="96" t="str">
        <f t="shared" si="12"/>
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</c>
      <c r="K212" s="95">
        <f t="shared" si="13"/>
        <v>212</v>
      </c>
      <c r="L212" s="96" t="str">
        <f t="shared" si="14"/>
        <v/>
      </c>
      <c r="M212" s="96" t="str">
        <f t="shared" si="15"/>
        <v>Update SC_Matieres set designation = 'JUNCUS EFFUSUS SPIRALIS' where ligne = 212 ;</v>
      </c>
      <c r="O212" s="95"/>
      <c r="P212" s="116"/>
    </row>
    <row r="213" spans="1:16" x14ac:dyDescent="0.25">
      <c r="A213" s="95">
        <v>213</v>
      </c>
      <c r="B213" s="116" t="s">
        <v>1643</v>
      </c>
      <c r="C213" s="116"/>
      <c r="D213" s="116" t="s">
        <v>455</v>
      </c>
      <c r="E213" s="116" t="s">
        <v>425</v>
      </c>
      <c r="F213" s="95">
        <v>14</v>
      </c>
      <c r="G213" s="96" t="s">
        <v>8</v>
      </c>
      <c r="H213" s="96" t="s">
        <v>467</v>
      </c>
      <c r="I213" s="96" t="s">
        <v>582</v>
      </c>
      <c r="J213" s="96" t="str">
        <f t="shared" si="12"/>
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</c>
      <c r="K213" s="95">
        <f t="shared" si="13"/>
        <v>213</v>
      </c>
      <c r="L213" s="96" t="str">
        <f t="shared" si="14"/>
        <v/>
      </c>
      <c r="M213" s="96" t="str">
        <f t="shared" si="15"/>
        <v>Update SC_Matieres set designation = 'NYMPHAEA COLORADO' where ligne = 213 ;</v>
      </c>
      <c r="O213" s="95"/>
      <c r="P213" s="116"/>
    </row>
    <row r="214" spans="1:16" x14ac:dyDescent="0.25">
      <c r="A214" s="95">
        <v>214</v>
      </c>
      <c r="B214" s="116" t="s">
        <v>1644</v>
      </c>
      <c r="C214" s="116"/>
      <c r="D214" s="116" t="s">
        <v>455</v>
      </c>
      <c r="E214" s="116" t="s">
        <v>425</v>
      </c>
      <c r="F214" s="95">
        <v>12.6</v>
      </c>
      <c r="G214" s="96" t="s">
        <v>8</v>
      </c>
      <c r="H214" s="96" t="s">
        <v>468</v>
      </c>
      <c r="I214" s="96" t="s">
        <v>582</v>
      </c>
      <c r="J214" s="96" t="str">
        <f t="shared" si="12"/>
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</c>
      <c r="K214" s="95">
        <f t="shared" si="13"/>
        <v>214</v>
      </c>
      <c r="L214" s="96" t="str">
        <f t="shared" si="14"/>
        <v/>
      </c>
      <c r="M214" s="96" t="str">
        <f t="shared" si="15"/>
        <v>Update SC_Matieres set designation = 'NYMPHAEA GONNERE' where ligne = 214 ;</v>
      </c>
      <c r="O214" s="95"/>
      <c r="P214" s="116"/>
    </row>
    <row r="215" spans="1:16" x14ac:dyDescent="0.25">
      <c r="A215" s="95">
        <v>215</v>
      </c>
      <c r="B215" s="116" t="s">
        <v>1645</v>
      </c>
      <c r="C215" s="116"/>
      <c r="D215" s="116" t="s">
        <v>455</v>
      </c>
      <c r="E215" s="116" t="s">
        <v>425</v>
      </c>
      <c r="F215" s="95">
        <v>14</v>
      </c>
      <c r="G215" s="96" t="s">
        <v>8</v>
      </c>
      <c r="H215" s="96" t="s">
        <v>469</v>
      </c>
      <c r="I215" s="96" t="s">
        <v>582</v>
      </c>
      <c r="J215" s="96" t="str">
        <f t="shared" si="12"/>
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</c>
      <c r="K215" s="95">
        <f t="shared" si="13"/>
        <v>215</v>
      </c>
      <c r="L215" s="96" t="str">
        <f t="shared" si="14"/>
        <v/>
      </c>
      <c r="M215" s="96" t="str">
        <f t="shared" si="15"/>
        <v>Update SC_Matieres set designation = 'NYMPHAEA JAMES BRYDON' where ligne = 215 ;</v>
      </c>
      <c r="O215" s="95"/>
      <c r="P215" s="116"/>
    </row>
    <row r="216" spans="1:16" x14ac:dyDescent="0.25">
      <c r="A216" s="95">
        <v>216</v>
      </c>
      <c r="B216" s="116" t="s">
        <v>1646</v>
      </c>
      <c r="C216" s="116"/>
      <c r="D216" s="116" t="s">
        <v>455</v>
      </c>
      <c r="E216" s="116" t="s">
        <v>425</v>
      </c>
      <c r="F216" s="95">
        <v>12.6</v>
      </c>
      <c r="G216" s="96" t="s">
        <v>8</v>
      </c>
      <c r="H216" s="96" t="s">
        <v>470</v>
      </c>
      <c r="I216" s="96" t="s">
        <v>582</v>
      </c>
      <c r="J216" s="96" t="str">
        <f t="shared" si="12"/>
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</c>
      <c r="K216" s="95">
        <f t="shared" si="13"/>
        <v>216</v>
      </c>
      <c r="L216" s="96" t="str">
        <f t="shared" si="14"/>
        <v/>
      </c>
      <c r="M216" s="96" t="str">
        <f t="shared" si="15"/>
        <v>Update SC_Matieres set designation = 'NYMPHAEA MARLICEA CHROMETELLA' where ligne = 216 ;</v>
      </c>
      <c r="O216" s="95"/>
      <c r="P216" s="116"/>
    </row>
    <row r="217" spans="1:16" x14ac:dyDescent="0.25">
      <c r="A217" s="95">
        <v>217</v>
      </c>
      <c r="B217" s="116" t="s">
        <v>1647</v>
      </c>
      <c r="C217" s="116"/>
      <c r="D217" s="116" t="s">
        <v>455</v>
      </c>
      <c r="E217" s="116" t="s">
        <v>425</v>
      </c>
      <c r="F217" s="95">
        <v>2.8</v>
      </c>
      <c r="G217" s="96" t="s">
        <v>8</v>
      </c>
      <c r="H217" s="96" t="s">
        <v>471</v>
      </c>
      <c r="I217" s="96" t="s">
        <v>582</v>
      </c>
      <c r="J217" s="96" t="str">
        <f t="shared" si="12"/>
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</c>
      <c r="K217" s="95">
        <f t="shared" si="13"/>
        <v>217</v>
      </c>
      <c r="L217" s="96" t="str">
        <f t="shared" si="14"/>
        <v/>
      </c>
      <c r="M217" s="96" t="str">
        <f t="shared" si="15"/>
        <v>Update SC_Matieres set designation = '0ENANTHE JAVANICA FLAMINGO' where ligne = 217 ;</v>
      </c>
      <c r="O217" s="95"/>
      <c r="P217" s="116"/>
    </row>
    <row r="218" spans="1:16" x14ac:dyDescent="0.25">
      <c r="A218" s="95">
        <v>218</v>
      </c>
      <c r="B218" s="116" t="s">
        <v>1648</v>
      </c>
      <c r="C218" s="116"/>
      <c r="D218" s="116" t="s">
        <v>455</v>
      </c>
      <c r="E218" s="116" t="s">
        <v>425</v>
      </c>
      <c r="F218" s="95">
        <v>3.5</v>
      </c>
      <c r="G218" s="96" t="s">
        <v>8</v>
      </c>
      <c r="H218" s="96" t="s">
        <v>472</v>
      </c>
      <c r="I218" s="96" t="s">
        <v>582</v>
      </c>
      <c r="J218" s="96" t="str">
        <f t="shared" si="12"/>
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</c>
      <c r="K218" s="95">
        <f t="shared" si="13"/>
        <v>218</v>
      </c>
      <c r="L218" s="96" t="str">
        <f t="shared" si="14"/>
        <v/>
      </c>
      <c r="M218" s="96" t="str">
        <f t="shared" si="15"/>
        <v>Update SC_Matieres set designation = 'SAGITTARIA GRAMINEA' where ligne = 218 ;</v>
      </c>
      <c r="O218" s="95"/>
      <c r="P218" s="116"/>
    </row>
    <row r="219" spans="1:16" x14ac:dyDescent="0.25">
      <c r="A219" s="95">
        <v>219</v>
      </c>
      <c r="B219" s="116" t="s">
        <v>1649</v>
      </c>
      <c r="C219" s="116"/>
      <c r="D219" s="116" t="s">
        <v>455</v>
      </c>
      <c r="E219" s="116" t="s">
        <v>425</v>
      </c>
      <c r="F219" s="95">
        <v>3.15</v>
      </c>
      <c r="G219" s="96" t="s">
        <v>8</v>
      </c>
      <c r="H219" s="96" t="s">
        <v>473</v>
      </c>
      <c r="I219" s="96" t="s">
        <v>582</v>
      </c>
      <c r="J219" s="96" t="str">
        <f t="shared" si="12"/>
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</c>
      <c r="K219" s="95">
        <f t="shared" si="13"/>
        <v>219</v>
      </c>
      <c r="L219" s="96" t="str">
        <f t="shared" si="14"/>
        <v/>
      </c>
      <c r="M219" s="96" t="str">
        <f t="shared" si="15"/>
        <v>Update SC_Matieres set designation = 'SCIRPUS ZEBRINUS' where ligne = 219 ;</v>
      </c>
      <c r="O219" s="95"/>
      <c r="P219" s="116"/>
    </row>
    <row r="220" spans="1:16" x14ac:dyDescent="0.25">
      <c r="A220" s="95">
        <v>220</v>
      </c>
      <c r="B220" s="116" t="s">
        <v>1650</v>
      </c>
      <c r="C220" s="116"/>
      <c r="D220" s="116" t="s">
        <v>455</v>
      </c>
      <c r="E220" s="116" t="s">
        <v>425</v>
      </c>
      <c r="F220" s="95">
        <v>4.9000000000000004</v>
      </c>
      <c r="G220" s="96" t="s">
        <v>8</v>
      </c>
      <c r="H220" s="96" t="s">
        <v>474</v>
      </c>
      <c r="I220" s="96" t="s">
        <v>582</v>
      </c>
      <c r="J220" s="96" t="str">
        <f t="shared" si="12"/>
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</c>
      <c r="K220" s="95">
        <f t="shared" si="13"/>
        <v>220</v>
      </c>
      <c r="L220" s="96" t="str">
        <f t="shared" si="14"/>
        <v/>
      </c>
      <c r="M220" s="96" t="str">
        <f t="shared" si="15"/>
        <v>Update SC_Matieres set designation = 'STRATIOTES ALOÏDES' where ligne = 220 ;</v>
      </c>
      <c r="O220" s="95"/>
      <c r="P220" s="116"/>
    </row>
    <row r="221" spans="1:16" x14ac:dyDescent="0.25">
      <c r="B221" s="116"/>
      <c r="C221" s="116"/>
      <c r="D221" s="116"/>
      <c r="E221" s="116"/>
      <c r="K221" s="95">
        <f t="shared" si="13"/>
        <v>0</v>
      </c>
      <c r="L221" s="96" t="str">
        <f t="shared" si="14"/>
        <v/>
      </c>
      <c r="M221" s="96" t="str">
        <f t="shared" si="15"/>
        <v>Update SC_Matieres set designation = '' where ligne =  ;</v>
      </c>
      <c r="O221" s="95"/>
      <c r="P221" s="116"/>
    </row>
    <row r="222" spans="1:16" x14ac:dyDescent="0.25">
      <c r="A222" s="95">
        <v>222</v>
      </c>
      <c r="B222" s="116" t="s">
        <v>1651</v>
      </c>
      <c r="C222" s="116"/>
      <c r="D222" s="116" t="s">
        <v>475</v>
      </c>
      <c r="E222" s="116" t="s">
        <v>425</v>
      </c>
      <c r="F222" s="95">
        <v>3.15</v>
      </c>
      <c r="G222" s="96" t="s">
        <v>8</v>
      </c>
      <c r="H222" s="96" t="s">
        <v>476</v>
      </c>
      <c r="I222" s="96" t="s">
        <v>582</v>
      </c>
      <c r="J222" s="96" t="str">
        <f t="shared" si="12"/>
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</c>
      <c r="K222" s="95">
        <f t="shared" si="13"/>
        <v>222</v>
      </c>
      <c r="L222" s="96" t="str">
        <f t="shared" si="14"/>
        <v/>
      </c>
      <c r="M222" s="96" t="str">
        <f t="shared" si="15"/>
        <v>Update SC_Matieres set designation = 'ANGELICA GIGAS' where ligne = 222 ;</v>
      </c>
      <c r="O222" s="95"/>
      <c r="P222" s="116"/>
    </row>
    <row r="223" spans="1:16" x14ac:dyDescent="0.25">
      <c r="A223" s="95">
        <v>223</v>
      </c>
      <c r="B223" s="116" t="s">
        <v>1652</v>
      </c>
      <c r="C223" s="116"/>
      <c r="D223" s="116" t="s">
        <v>475</v>
      </c>
      <c r="E223" s="116" t="s">
        <v>425</v>
      </c>
      <c r="F223" s="95">
        <v>3.15</v>
      </c>
      <c r="G223" s="96" t="s">
        <v>8</v>
      </c>
      <c r="H223" s="96" t="s">
        <v>477</v>
      </c>
      <c r="I223" s="96" t="s">
        <v>582</v>
      </c>
      <c r="J223" s="96" t="str">
        <f t="shared" si="12"/>
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</c>
      <c r="K223" s="95">
        <f t="shared" si="13"/>
        <v>223</v>
      </c>
      <c r="L223" s="96" t="str">
        <f t="shared" si="14"/>
        <v/>
      </c>
      <c r="M223" s="96" t="str">
        <f t="shared" si="15"/>
        <v>Update SC_Matieres set designation = 'DARMERA PELTATA' where ligne = 223 ;</v>
      </c>
      <c r="O223" s="95"/>
      <c r="P223" s="116"/>
    </row>
    <row r="224" spans="1:16" x14ac:dyDescent="0.25">
      <c r="A224" s="95">
        <v>224</v>
      </c>
      <c r="B224" s="116" t="s">
        <v>1653</v>
      </c>
      <c r="C224" s="116"/>
      <c r="D224" s="116" t="s">
        <v>475</v>
      </c>
      <c r="E224" s="116" t="s">
        <v>425</v>
      </c>
      <c r="F224" s="95">
        <v>3.15</v>
      </c>
      <c r="G224" s="96" t="s">
        <v>8</v>
      </c>
      <c r="H224" s="96" t="s">
        <v>478</v>
      </c>
      <c r="I224" s="96" t="s">
        <v>582</v>
      </c>
      <c r="J224" s="96" t="str">
        <f t="shared" si="12"/>
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</c>
      <c r="K224" s="95">
        <f t="shared" si="13"/>
        <v>224</v>
      </c>
      <c r="L224" s="96" t="str">
        <f t="shared" si="14"/>
        <v/>
      </c>
      <c r="M224" s="96" t="str">
        <f t="shared" si="15"/>
        <v>Update SC_Matieres set designation = 'ERIOPHORUM ANGUSTIFOLIUM' where ligne = 224 ;</v>
      </c>
      <c r="O224" s="95"/>
      <c r="P224" s="116"/>
    </row>
    <row r="225" spans="1:16" x14ac:dyDescent="0.25">
      <c r="A225" s="95">
        <v>225</v>
      </c>
      <c r="B225" s="116" t="s">
        <v>1654</v>
      </c>
      <c r="C225" s="116"/>
      <c r="D225" s="116" t="s">
        <v>475</v>
      </c>
      <c r="E225" s="116" t="s">
        <v>425</v>
      </c>
      <c r="F225" s="95">
        <v>3.15</v>
      </c>
      <c r="G225" s="96" t="s">
        <v>8</v>
      </c>
      <c r="H225" s="96" t="s">
        <v>479</v>
      </c>
      <c r="I225" s="96" t="s">
        <v>582</v>
      </c>
      <c r="J225" s="96" t="str">
        <f t="shared" si="12"/>
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</c>
      <c r="K225" s="95">
        <f t="shared" si="13"/>
        <v>225</v>
      </c>
      <c r="L225" s="96" t="str">
        <f t="shared" si="14"/>
        <v/>
      </c>
      <c r="M225" s="96" t="str">
        <f t="shared" si="15"/>
        <v>Update SC_Matieres set designation = 'GEUM MAI TAI' where ligne = 225 ;</v>
      </c>
      <c r="O225" s="95"/>
      <c r="P225" s="116"/>
    </row>
    <row r="226" spans="1:16" x14ac:dyDescent="0.25">
      <c r="A226" s="95">
        <v>226</v>
      </c>
      <c r="B226" s="116" t="s">
        <v>1655</v>
      </c>
      <c r="C226" s="116"/>
      <c r="D226" s="116" t="s">
        <v>475</v>
      </c>
      <c r="E226" s="116" t="s">
        <v>425</v>
      </c>
      <c r="F226" s="95">
        <v>2.8</v>
      </c>
      <c r="G226" s="96" t="s">
        <v>8</v>
      </c>
      <c r="H226" s="96" t="s">
        <v>480</v>
      </c>
      <c r="I226" s="96" t="s">
        <v>582</v>
      </c>
      <c r="J226" s="96" t="str">
        <f t="shared" si="12"/>
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</c>
      <c r="K226" s="95">
        <f t="shared" si="13"/>
        <v>226</v>
      </c>
      <c r="L226" s="96" t="str">
        <f t="shared" si="14"/>
        <v/>
      </c>
      <c r="M226" s="96" t="str">
        <f t="shared" si="15"/>
        <v>Update SC_Matieres set designation = 'HOUTTUYNIA CORDATA CHAMELEON' where ligne = 226 ;</v>
      </c>
      <c r="O226" s="95"/>
      <c r="P226" s="116"/>
    </row>
    <row r="227" spans="1:16" x14ac:dyDescent="0.25">
      <c r="A227" s="95">
        <v>227</v>
      </c>
      <c r="B227" s="116" t="s">
        <v>1656</v>
      </c>
      <c r="C227" s="116"/>
      <c r="D227" s="116" t="s">
        <v>475</v>
      </c>
      <c r="E227" s="116" t="s">
        <v>425</v>
      </c>
      <c r="F227" s="95">
        <v>2.8</v>
      </c>
      <c r="G227" s="96" t="s">
        <v>8</v>
      </c>
      <c r="H227" s="96" t="s">
        <v>481</v>
      </c>
      <c r="I227" s="96" t="s">
        <v>582</v>
      </c>
      <c r="J227" s="96" t="str">
        <f t="shared" si="12"/>
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</c>
      <c r="K227" s="95">
        <f t="shared" si="13"/>
        <v>227</v>
      </c>
      <c r="L227" s="96" t="str">
        <f t="shared" si="14"/>
        <v/>
      </c>
      <c r="M227" s="96" t="str">
        <f t="shared" si="15"/>
        <v>Update SC_Matieres set designation = 'LYSIMACHIA NUMMULARIA AUREA' where ligne = 227 ;</v>
      </c>
      <c r="O227" s="95"/>
      <c r="P227" s="116"/>
    </row>
    <row r="228" spans="1:16" x14ac:dyDescent="0.25">
      <c r="A228" s="95">
        <v>228</v>
      </c>
      <c r="B228" s="116" t="s">
        <v>1657</v>
      </c>
      <c r="C228" s="116"/>
      <c r="D228" s="116" t="s">
        <v>475</v>
      </c>
      <c r="E228" s="116" t="s">
        <v>425</v>
      </c>
      <c r="F228" s="95">
        <v>2.8</v>
      </c>
      <c r="G228" s="96" t="s">
        <v>8</v>
      </c>
      <c r="H228" s="96" t="s">
        <v>482</v>
      </c>
      <c r="I228" s="96" t="s">
        <v>582</v>
      </c>
      <c r="J228" s="96" t="str">
        <f t="shared" si="12"/>
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</c>
      <c r="K228" s="95">
        <f t="shared" si="13"/>
        <v>228</v>
      </c>
      <c r="L228" s="96" t="str">
        <f t="shared" si="14"/>
        <v/>
      </c>
      <c r="M228" s="96" t="str">
        <f t="shared" si="15"/>
        <v>Update SC_Matieres set designation = 'LYSIMACHIA PUNCTATA ALEXANDER' where ligne = 228 ;</v>
      </c>
      <c r="O228" s="95"/>
      <c r="P228" s="116"/>
    </row>
    <row r="229" spans="1:16" x14ac:dyDescent="0.25">
      <c r="A229" s="95">
        <v>229</v>
      </c>
      <c r="B229" s="116" t="s">
        <v>1658</v>
      </c>
      <c r="C229" s="116"/>
      <c r="D229" s="116" t="s">
        <v>475</v>
      </c>
      <c r="E229" s="116" t="s">
        <v>425</v>
      </c>
      <c r="F229" s="95">
        <v>2.8</v>
      </c>
      <c r="G229" s="96" t="s">
        <v>8</v>
      </c>
      <c r="H229" s="96" t="s">
        <v>483</v>
      </c>
      <c r="I229" s="96" t="s">
        <v>582</v>
      </c>
      <c r="J229" s="96" t="str">
        <f t="shared" si="12"/>
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</c>
      <c r="K229" s="95">
        <f t="shared" si="13"/>
        <v>229</v>
      </c>
      <c r="L229" s="96" t="str">
        <f t="shared" si="14"/>
        <v/>
      </c>
      <c r="M229" s="96" t="str">
        <f t="shared" si="15"/>
        <v>Update SC_Matieres set designation = 'SAGINA SUBULATA' where ligne = 229 ;</v>
      </c>
      <c r="O229" s="95"/>
      <c r="P229" s="116"/>
    </row>
    <row r="230" spans="1:16" x14ac:dyDescent="0.25">
      <c r="A230" s="95">
        <v>230</v>
      </c>
      <c r="B230" s="116" t="s">
        <v>1659</v>
      </c>
      <c r="C230" s="116"/>
      <c r="D230" s="116" t="s">
        <v>475</v>
      </c>
      <c r="E230" s="116" t="s">
        <v>425</v>
      </c>
      <c r="F230" s="95">
        <v>2.8</v>
      </c>
      <c r="G230" s="96" t="s">
        <v>8</v>
      </c>
      <c r="H230" s="96" t="s">
        <v>484</v>
      </c>
      <c r="I230" s="96" t="s">
        <v>582</v>
      </c>
      <c r="J230" s="96" t="str">
        <f t="shared" si="12"/>
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</c>
      <c r="K230" s="95">
        <f t="shared" si="13"/>
        <v>230</v>
      </c>
      <c r="L230" s="96" t="str">
        <f t="shared" si="14"/>
        <v/>
      </c>
      <c r="M230" s="96" t="str">
        <f t="shared" si="15"/>
        <v>Update SC_Matieres set designation = 'SCHIZOSTYLIS COCCINEA MAJOR' where ligne = 230 ;</v>
      </c>
      <c r="O230" s="95"/>
      <c r="P230" s="116"/>
    </row>
    <row r="231" spans="1:16" x14ac:dyDescent="0.25">
      <c r="A231" s="95">
        <v>231</v>
      </c>
      <c r="B231" s="116" t="s">
        <v>1660</v>
      </c>
      <c r="C231" s="116"/>
      <c r="D231" s="116" t="s">
        <v>475</v>
      </c>
      <c r="E231" s="116" t="s">
        <v>425</v>
      </c>
      <c r="F231" s="95">
        <v>3.15</v>
      </c>
      <c r="G231" s="96" t="s">
        <v>8</v>
      </c>
      <c r="H231" s="96" t="s">
        <v>485</v>
      </c>
      <c r="I231" s="96" t="s">
        <v>582</v>
      </c>
      <c r="J231" s="96" t="str">
        <f t="shared" si="12"/>
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</c>
      <c r="K231" s="95">
        <f t="shared" si="13"/>
        <v>231</v>
      </c>
      <c r="L231" s="96" t="str">
        <f t="shared" si="14"/>
        <v/>
      </c>
      <c r="M231" s="96" t="str">
        <f t="shared" si="15"/>
        <v>Update SC_Matieres set designation = 'THULBACHIA VIOLACEA' where ligne = 231 ;</v>
      </c>
      <c r="O231" s="95"/>
      <c r="P231" s="116"/>
    </row>
    <row r="232" spans="1:16" x14ac:dyDescent="0.25">
      <c r="A232" s="95">
        <v>232</v>
      </c>
      <c r="B232" s="116" t="s">
        <v>1661</v>
      </c>
      <c r="C232" s="116"/>
      <c r="D232" s="116" t="s">
        <v>475</v>
      </c>
      <c r="E232" s="116" t="s">
        <v>425</v>
      </c>
      <c r="F232" s="95">
        <v>3.15</v>
      </c>
      <c r="G232" s="96" t="s">
        <v>8</v>
      </c>
      <c r="H232" s="96" t="s">
        <v>486</v>
      </c>
      <c r="I232" s="96" t="s">
        <v>582</v>
      </c>
      <c r="J232" s="96" t="str">
        <f t="shared" si="12"/>
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</c>
      <c r="K232" s="95">
        <f t="shared" si="13"/>
        <v>232</v>
      </c>
      <c r="L232" s="96" t="str">
        <f t="shared" si="14"/>
        <v/>
      </c>
      <c r="M232" s="96" t="str">
        <f t="shared" si="15"/>
        <v>Update SC_Matieres set designation = 'TRADESCANTIA ZWANENBURG BLUE' where ligne = 232 ;</v>
      </c>
      <c r="O232" s="95"/>
      <c r="P232" s="116"/>
    </row>
    <row r="233" spans="1:16" x14ac:dyDescent="0.25">
      <c r="B233" s="116" t="s">
        <v>286</v>
      </c>
      <c r="C233" s="116"/>
      <c r="D233" s="116"/>
      <c r="E233" s="116"/>
      <c r="K233" s="95">
        <f t="shared" si="13"/>
        <v>0</v>
      </c>
      <c r="L233" s="96" t="str">
        <f t="shared" si="14"/>
        <v/>
      </c>
      <c r="M233" s="96" t="str">
        <f t="shared" si="15"/>
        <v>Update SC_Matieres set designation = '' where ligne =  ;</v>
      </c>
      <c r="O233" s="95"/>
      <c r="P233" s="116"/>
    </row>
    <row r="234" spans="1:16" x14ac:dyDescent="0.25">
      <c r="A234" s="95">
        <v>234</v>
      </c>
      <c r="B234" s="116" t="s">
        <v>1662</v>
      </c>
      <c r="C234" s="116"/>
      <c r="D234" s="116" t="s">
        <v>487</v>
      </c>
      <c r="E234" s="116" t="s">
        <v>425</v>
      </c>
      <c r="F234" s="95">
        <v>3.15</v>
      </c>
      <c r="G234" s="96" t="s">
        <v>8</v>
      </c>
      <c r="H234" s="96" t="s">
        <v>488</v>
      </c>
      <c r="I234" s="96" t="s">
        <v>582</v>
      </c>
      <c r="J234" s="96" t="str">
        <f t="shared" si="12"/>
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</c>
      <c r="K234" s="95">
        <f t="shared" si="13"/>
        <v>234</v>
      </c>
      <c r="L234" s="96" t="str">
        <f t="shared" si="14"/>
        <v/>
      </c>
      <c r="M234" s="96" t="str">
        <f t="shared" si="15"/>
        <v>Update SC_Matieres set designation = 'ACANTHUS SPINOSUS' where ligne = 234 ;</v>
      </c>
      <c r="O234" s="95"/>
      <c r="P234" s="116"/>
    </row>
    <row r="235" spans="1:16" x14ac:dyDescent="0.25">
      <c r="A235" s="95">
        <v>235</v>
      </c>
      <c r="B235" s="116" t="s">
        <v>1663</v>
      </c>
      <c r="C235" s="116"/>
      <c r="D235" s="116" t="s">
        <v>487</v>
      </c>
      <c r="E235" s="116" t="s">
        <v>425</v>
      </c>
      <c r="F235" s="95">
        <v>5.6</v>
      </c>
      <c r="G235" s="96" t="s">
        <v>8</v>
      </c>
      <c r="H235" s="96" t="s">
        <v>489</v>
      </c>
      <c r="I235" s="96" t="s">
        <v>582</v>
      </c>
      <c r="J235" s="96" t="str">
        <f t="shared" si="12"/>
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</c>
      <c r="K235" s="95">
        <f t="shared" si="13"/>
        <v>235</v>
      </c>
      <c r="L235" s="96" t="str">
        <f t="shared" si="14"/>
        <v/>
      </c>
      <c r="M235" s="96" t="str">
        <f t="shared" si="15"/>
        <v>Update SC_Matieres set designation = 'ACANTHUS WHITEWATER' where ligne = 235 ;</v>
      </c>
      <c r="O235" s="95"/>
      <c r="P235" s="116"/>
    </row>
    <row r="236" spans="1:16" x14ac:dyDescent="0.25">
      <c r="B236" s="116" t="s">
        <v>286</v>
      </c>
      <c r="C236" s="116"/>
      <c r="D236" s="116"/>
      <c r="E236" s="116"/>
      <c r="K236" s="95">
        <f t="shared" si="13"/>
        <v>0</v>
      </c>
      <c r="L236" s="96" t="str">
        <f t="shared" si="14"/>
        <v/>
      </c>
      <c r="M236" s="96" t="str">
        <f t="shared" si="15"/>
        <v>Update SC_Matieres set designation = '' where ligne =  ;</v>
      </c>
      <c r="O236" s="95"/>
      <c r="P236" s="116"/>
    </row>
    <row r="237" spans="1:16" x14ac:dyDescent="0.25">
      <c r="A237" s="95">
        <v>237</v>
      </c>
      <c r="B237" s="116" t="s">
        <v>1664</v>
      </c>
      <c r="C237" s="116"/>
      <c r="D237" s="116" t="s">
        <v>487</v>
      </c>
      <c r="E237" s="116" t="s">
        <v>425</v>
      </c>
      <c r="F237" s="95">
        <v>3.15</v>
      </c>
      <c r="G237" s="96" t="s">
        <v>8</v>
      </c>
      <c r="H237" s="96" t="s">
        <v>490</v>
      </c>
      <c r="I237" s="96" t="s">
        <v>582</v>
      </c>
      <c r="J237" s="96" t="str">
        <f t="shared" si="12"/>
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</c>
      <c r="K237" s="95">
        <f t="shared" si="13"/>
        <v>237</v>
      </c>
      <c r="L237" s="96" t="str">
        <f t="shared" si="14"/>
        <v/>
      </c>
      <c r="M237" s="96" t="str">
        <f t="shared" si="15"/>
        <v>Update SC_Matieres set designation = 'CAMASSIA BLAUWE DONAU' where ligne = 237 ;</v>
      </c>
      <c r="O237" s="95"/>
      <c r="P237" s="116"/>
    </row>
    <row r="238" spans="1:16" x14ac:dyDescent="0.25">
      <c r="A238" s="95">
        <v>238</v>
      </c>
      <c r="B238" s="116" t="s">
        <v>1665</v>
      </c>
      <c r="C238" s="116"/>
      <c r="D238" s="116" t="s">
        <v>487</v>
      </c>
      <c r="E238" s="116" t="s">
        <v>425</v>
      </c>
      <c r="F238" s="95">
        <v>2.8</v>
      </c>
      <c r="G238" s="96" t="s">
        <v>8</v>
      </c>
      <c r="H238" s="96" t="s">
        <v>491</v>
      </c>
      <c r="I238" s="96" t="s">
        <v>582</v>
      </c>
      <c r="J238" s="96" t="str">
        <f t="shared" si="12"/>
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</c>
      <c r="K238" s="95">
        <f t="shared" si="13"/>
        <v>238</v>
      </c>
      <c r="L238" s="96" t="str">
        <f t="shared" si="14"/>
        <v/>
      </c>
      <c r="M238" s="96" t="str">
        <f t="shared" si="15"/>
        <v>Update SC_Matieres set designation = 'DESCHAMPSIA FLEXUOSA TATRA GOLD' where ligne = 238 ;</v>
      </c>
      <c r="O238" s="95"/>
      <c r="P238" s="116"/>
    </row>
    <row r="239" spans="1:16" x14ac:dyDescent="0.25">
      <c r="A239" s="95">
        <v>239</v>
      </c>
      <c r="B239" s="116" t="s">
        <v>1666</v>
      </c>
      <c r="C239" s="116"/>
      <c r="D239" s="116" t="s">
        <v>487</v>
      </c>
      <c r="E239" s="116" t="s">
        <v>425</v>
      </c>
      <c r="F239" s="95">
        <v>3.85</v>
      </c>
      <c r="G239" s="96" t="s">
        <v>8</v>
      </c>
      <c r="H239" s="96" t="s">
        <v>492</v>
      </c>
      <c r="I239" s="96" t="s">
        <v>582</v>
      </c>
      <c r="J239" s="96" t="str">
        <f t="shared" si="12"/>
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</c>
      <c r="K239" s="95">
        <f t="shared" si="13"/>
        <v>239</v>
      </c>
      <c r="L239" s="96" t="str">
        <f t="shared" si="14"/>
        <v/>
      </c>
      <c r="M239" s="96" t="str">
        <f t="shared" si="15"/>
        <v>Update SC_Matieres set designation = 'ECHINACEA PURPUREA CATHARINA' where ligne = 239 ;</v>
      </c>
      <c r="O239" s="95"/>
      <c r="P239" s="116"/>
    </row>
    <row r="240" spans="1:16" x14ac:dyDescent="0.25">
      <c r="A240" s="95">
        <v>240</v>
      </c>
      <c r="B240" s="116" t="s">
        <v>1667</v>
      </c>
      <c r="C240" s="116"/>
      <c r="D240" s="116" t="s">
        <v>487</v>
      </c>
      <c r="E240" s="116" t="s">
        <v>425</v>
      </c>
      <c r="F240" s="95">
        <v>3.85</v>
      </c>
      <c r="G240" s="96" t="s">
        <v>8</v>
      </c>
      <c r="H240" s="96" t="s">
        <v>493</v>
      </c>
      <c r="I240" s="96" t="s">
        <v>582</v>
      </c>
      <c r="J240" s="96" t="str">
        <f t="shared" si="12"/>
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</c>
      <c r="K240" s="95">
        <f t="shared" si="13"/>
        <v>240</v>
      </c>
      <c r="L240" s="96" t="str">
        <f t="shared" si="14"/>
        <v/>
      </c>
      <c r="M240" s="96" t="str">
        <f t="shared" si="15"/>
        <v>Update SC_Matieres set designation = 'ECHINACEA CINNAMON CUPCAKE' where ligne = 240 ;</v>
      </c>
      <c r="O240" s="95"/>
      <c r="P240" s="116"/>
    </row>
    <row r="241" spans="1:16" x14ac:dyDescent="0.25">
      <c r="A241" s="95">
        <v>241</v>
      </c>
      <c r="B241" s="116" t="s">
        <v>1668</v>
      </c>
      <c r="C241" s="116"/>
      <c r="D241" s="116" t="s">
        <v>487</v>
      </c>
      <c r="E241" s="116" t="s">
        <v>425</v>
      </c>
      <c r="F241" s="95">
        <v>3.15</v>
      </c>
      <c r="G241" s="96" t="s">
        <v>8</v>
      </c>
      <c r="H241" s="96" t="s">
        <v>494</v>
      </c>
      <c r="I241" s="96" t="s">
        <v>582</v>
      </c>
      <c r="J241" s="96" t="str">
        <f t="shared" si="12"/>
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</c>
      <c r="K241" s="95">
        <f t="shared" si="13"/>
        <v>241</v>
      </c>
      <c r="L241" s="96" t="str">
        <f t="shared" si="14"/>
        <v/>
      </c>
      <c r="M241" s="96" t="str">
        <f t="shared" si="15"/>
        <v>Update SC_Matieres set designation = 'GERANIUM ORKNEY CHERRY' where ligne = 241 ;</v>
      </c>
      <c r="O241" s="95"/>
      <c r="P241" s="116"/>
    </row>
    <row r="242" spans="1:16" x14ac:dyDescent="0.25">
      <c r="A242" s="95">
        <v>242</v>
      </c>
      <c r="B242" s="116" t="s">
        <v>1669</v>
      </c>
      <c r="C242" s="116"/>
      <c r="D242" s="116" t="s">
        <v>487</v>
      </c>
      <c r="E242" s="116" t="s">
        <v>425</v>
      </c>
      <c r="F242" s="95">
        <v>3.5</v>
      </c>
      <c r="G242" s="96" t="s">
        <v>8</v>
      </c>
      <c r="H242" s="96" t="s">
        <v>495</v>
      </c>
      <c r="I242" s="96" t="s">
        <v>582</v>
      </c>
      <c r="J242" s="96" t="str">
        <f t="shared" si="12"/>
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</c>
      <c r="K242" s="95">
        <f t="shared" si="13"/>
        <v>242</v>
      </c>
      <c r="L242" s="96" t="str">
        <f t="shared" si="14"/>
        <v/>
      </c>
      <c r="M242" s="96" t="str">
        <f t="shared" si="15"/>
        <v>Update SC_Matieres set designation = 'HAKONECHLOA MACRA NICOLAS' where ligne = 242 ;</v>
      </c>
      <c r="O242" s="95"/>
      <c r="P242" s="116"/>
    </row>
    <row r="243" spans="1:16" x14ac:dyDescent="0.25">
      <c r="A243" s="95">
        <v>243</v>
      </c>
      <c r="B243" s="116" t="s">
        <v>1670</v>
      </c>
      <c r="C243" s="116"/>
      <c r="D243" s="116" t="s">
        <v>487</v>
      </c>
      <c r="E243" s="116"/>
      <c r="F243" s="95">
        <v>2</v>
      </c>
      <c r="G243" s="96" t="s">
        <v>496</v>
      </c>
      <c r="I243" s="96" t="s">
        <v>582</v>
      </c>
      <c r="J243" s="96" t="str">
        <f t="shared" si="12"/>
        <v>Insert into SC_Matieres (ligne,typePresta,designation,categorie,fournisseur,unite,prix,detail,prixHorsTransport,Reference) values (243,'MATIERE','BITE','PLANTES_SOL_FRAIS','','un',2,'',null,'');</v>
      </c>
      <c r="K243" s="95">
        <f t="shared" si="13"/>
        <v>243</v>
      </c>
      <c r="L243" s="96" t="str">
        <f t="shared" si="14"/>
        <v/>
      </c>
      <c r="M243" s="96" t="str">
        <f t="shared" si="15"/>
        <v>Update SC_Matieres set designation = 'BITE' where ligne = 243 ;</v>
      </c>
      <c r="O243" s="95"/>
      <c r="P243" s="116"/>
    </row>
    <row r="244" spans="1:16" x14ac:dyDescent="0.25">
      <c r="A244" s="95">
        <v>244</v>
      </c>
      <c r="B244" s="116" t="s">
        <v>1671</v>
      </c>
      <c r="C244" s="116"/>
      <c r="D244" s="116" t="s">
        <v>487</v>
      </c>
      <c r="E244" s="116" t="s">
        <v>425</v>
      </c>
      <c r="F244" s="95">
        <v>3.5</v>
      </c>
      <c r="G244" s="96" t="s">
        <v>8</v>
      </c>
      <c r="H244" s="96" t="s">
        <v>497</v>
      </c>
      <c r="I244" s="96" t="s">
        <v>582</v>
      </c>
      <c r="J244" s="96" t="str">
        <f t="shared" si="12"/>
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</c>
      <c r="K244" s="95">
        <f t="shared" si="13"/>
        <v>244</v>
      </c>
      <c r="L244" s="96" t="str">
        <f t="shared" si="14"/>
        <v/>
      </c>
      <c r="M244" s="96" t="str">
        <f t="shared" si="15"/>
        <v>Update SC_Matieres set designation = 'HOSTA FRANCEE' where ligne = 244 ;</v>
      </c>
      <c r="O244" s="95"/>
      <c r="P244" s="116"/>
    </row>
    <row r="245" spans="1:16" x14ac:dyDescent="0.25">
      <c r="A245" s="95">
        <v>245</v>
      </c>
      <c r="B245" s="116" t="s">
        <v>1672</v>
      </c>
      <c r="C245" s="116"/>
      <c r="D245" s="116" t="s">
        <v>487</v>
      </c>
      <c r="E245" s="116" t="s">
        <v>425</v>
      </c>
      <c r="F245" s="95">
        <v>3.5</v>
      </c>
      <c r="G245" s="96" t="s">
        <v>8</v>
      </c>
      <c r="H245" s="96" t="s">
        <v>498</v>
      </c>
      <c r="I245" s="96" t="s">
        <v>582</v>
      </c>
      <c r="J245" s="96" t="str">
        <f t="shared" ref="J245:J308" si="16">SUBSTITUTE(SUBSTITUTE(SUBSTITUTE(SUBSTITUTE(SUBSTITUTE(SUBSTITUTE(SUBSTITUTE(SUBSTITUTE(SUBSTITUTE($J$1,"#LIBELLE#",B245),"#CATEGORIE#",D245),"#FOURNISSEUR#",E245),"#UNITE#",G245),"#PRIX#",SUBSTITUTE(F245,",",".")),"#DETAIL#",SUBSTITUTE(H245,"'","\'")),"#LIGNE#",A245),"#TRANSPORT#",SUBSTITUTE(I245,",",".")),"#REFERENCE#",C245)</f>
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</c>
      <c r="K245" s="95">
        <f t="shared" si="13"/>
        <v>245</v>
      </c>
      <c r="L245" s="96" t="str">
        <f t="shared" si="14"/>
        <v/>
      </c>
      <c r="M245" s="96" t="str">
        <f t="shared" si="15"/>
        <v>Update SC_Matieres set designation = 'HOSTA GUACAMOLE' where ligne = 245 ;</v>
      </c>
      <c r="O245" s="95"/>
      <c r="P245" s="116"/>
    </row>
    <row r="246" spans="1:16" x14ac:dyDescent="0.25">
      <c r="B246" s="116" t="s">
        <v>286</v>
      </c>
      <c r="C246" s="116"/>
      <c r="D246" s="116"/>
      <c r="E246" s="116"/>
      <c r="K246" s="95">
        <f t="shared" ref="K246:K309" si="17">A246</f>
        <v>0</v>
      </c>
      <c r="L246" s="96" t="str">
        <f t="shared" si="14"/>
        <v/>
      </c>
      <c r="M246" s="96" t="str">
        <f t="shared" si="15"/>
        <v>Update SC_Matieres set designation = '' where ligne =  ;</v>
      </c>
      <c r="O246" s="95"/>
      <c r="P246" s="116"/>
    </row>
    <row r="247" spans="1:16" x14ac:dyDescent="0.25">
      <c r="A247" s="95">
        <v>247</v>
      </c>
      <c r="B247" s="116" t="s">
        <v>1673</v>
      </c>
      <c r="C247" s="116"/>
      <c r="D247" s="116" t="s">
        <v>487</v>
      </c>
      <c r="E247" s="116" t="s">
        <v>425</v>
      </c>
      <c r="F247" s="95">
        <v>2.8</v>
      </c>
      <c r="G247" s="96" t="s">
        <v>8</v>
      </c>
      <c r="H247" s="96" t="s">
        <v>499</v>
      </c>
      <c r="I247" s="96" t="s">
        <v>582</v>
      </c>
      <c r="J247" s="96" t="str">
        <f t="shared" si="16"/>
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</c>
      <c r="K247" s="95">
        <f t="shared" si="17"/>
        <v>247</v>
      </c>
      <c r="L247" s="96" t="str">
        <f t="shared" si="14"/>
        <v/>
      </c>
      <c r="M247" s="96" t="str">
        <f t="shared" si="15"/>
        <v>Update SC_Matieres set designation = 'LIGULARIA DENTALA DESDEMONA' where ligne = 247 ;</v>
      </c>
      <c r="O247" s="95"/>
      <c r="P247" s="116"/>
    </row>
    <row r="248" spans="1:16" x14ac:dyDescent="0.25">
      <c r="A248" s="95">
        <v>248</v>
      </c>
      <c r="B248" s="116" t="s">
        <v>1674</v>
      </c>
      <c r="C248" s="116"/>
      <c r="D248" s="116" t="s">
        <v>487</v>
      </c>
      <c r="E248" s="116" t="s">
        <v>425</v>
      </c>
      <c r="F248" s="95">
        <v>2.8</v>
      </c>
      <c r="G248" s="96" t="s">
        <v>8</v>
      </c>
      <c r="H248" s="96" t="s">
        <v>500</v>
      </c>
      <c r="I248" s="96" t="s">
        <v>582</v>
      </c>
      <c r="J248" s="96" t="str">
        <f t="shared" si="16"/>
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</c>
      <c r="K248" s="95">
        <f t="shared" si="17"/>
        <v>248</v>
      </c>
      <c r="L248" s="96" t="str">
        <f t="shared" si="14"/>
        <v/>
      </c>
      <c r="M248" s="96" t="str">
        <f t="shared" si="15"/>
        <v>Update SC_Matieres set designation = 'LYCHNIS FLOS-CUCULIS' where ligne = 248 ;</v>
      </c>
      <c r="O248" s="95"/>
      <c r="P248" s="116"/>
    </row>
    <row r="249" spans="1:16" x14ac:dyDescent="0.25">
      <c r="A249" s="95">
        <v>249</v>
      </c>
      <c r="B249" s="116" t="s">
        <v>1675</v>
      </c>
      <c r="C249" s="116"/>
      <c r="D249" s="116" t="s">
        <v>487</v>
      </c>
      <c r="E249" s="116" t="s">
        <v>425</v>
      </c>
      <c r="F249" s="95">
        <v>2.8</v>
      </c>
      <c r="G249" s="96" t="s">
        <v>8</v>
      </c>
      <c r="H249" s="96" t="s">
        <v>501</v>
      </c>
      <c r="I249" s="96" t="s">
        <v>582</v>
      </c>
      <c r="J249" s="96" t="str">
        <f t="shared" si="16"/>
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</c>
      <c r="K249" s="95">
        <f t="shared" si="17"/>
        <v>249</v>
      </c>
      <c r="L249" s="96" t="str">
        <f t="shared" si="14"/>
        <v/>
      </c>
      <c r="M249" s="96" t="str">
        <f t="shared" si="15"/>
        <v>Update SC_Matieres set designation = 'PERSICARIA BISTORTA' where ligne = 249 ;</v>
      </c>
      <c r="O249" s="95"/>
      <c r="P249" s="116"/>
    </row>
    <row r="250" spans="1:16" x14ac:dyDescent="0.25">
      <c r="A250" s="95">
        <v>250</v>
      </c>
      <c r="B250" s="116" t="s">
        <v>1676</v>
      </c>
      <c r="C250" s="116"/>
      <c r="D250" s="116" t="s">
        <v>487</v>
      </c>
      <c r="E250" s="116" t="s">
        <v>425</v>
      </c>
      <c r="F250" s="95">
        <v>3.5</v>
      </c>
      <c r="G250" s="96" t="s">
        <v>8</v>
      </c>
      <c r="H250" s="96" t="s">
        <v>502</v>
      </c>
      <c r="I250" s="96" t="s">
        <v>582</v>
      </c>
      <c r="J250" s="96" t="str">
        <f t="shared" si="16"/>
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</c>
      <c r="K250" s="95">
        <f t="shared" si="17"/>
        <v>250</v>
      </c>
      <c r="L250" s="96" t="str">
        <f t="shared" si="14"/>
        <v/>
      </c>
      <c r="M250" s="96" t="str">
        <f t="shared" si="15"/>
        <v>Update SC_Matieres set designation = 'RODGERSIA CHOCOLATE WINGS' where ligne = 250 ;</v>
      </c>
      <c r="O250" s="95"/>
      <c r="P250" s="116"/>
    </row>
    <row r="251" spans="1:16" x14ac:dyDescent="0.25">
      <c r="A251" s="95">
        <v>251</v>
      </c>
      <c r="B251" s="116" t="s">
        <v>1677</v>
      </c>
      <c r="C251" s="116"/>
      <c r="D251" s="116" t="s">
        <v>487</v>
      </c>
      <c r="E251" s="116" t="s">
        <v>425</v>
      </c>
      <c r="F251" s="95">
        <v>2.8</v>
      </c>
      <c r="G251" s="96" t="s">
        <v>8</v>
      </c>
      <c r="H251" s="96" t="s">
        <v>503</v>
      </c>
      <c r="I251" s="96" t="s">
        <v>582</v>
      </c>
      <c r="J251" s="96" t="str">
        <f t="shared" si="16"/>
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</c>
      <c r="K251" s="95">
        <f t="shared" si="17"/>
        <v>251</v>
      </c>
      <c r="L251" s="96" t="str">
        <f t="shared" si="14"/>
        <v/>
      </c>
      <c r="M251" s="96" t="str">
        <f t="shared" si="15"/>
        <v>Update SC_Matieres set designation = 'TELLIMA GRANDIFLORA RUBRA' where ligne = 251 ;</v>
      </c>
      <c r="O251" s="95"/>
      <c r="P251" s="116"/>
    </row>
    <row r="252" spans="1:16" x14ac:dyDescent="0.25">
      <c r="A252" s="95">
        <v>252</v>
      </c>
      <c r="B252" s="116" t="s">
        <v>504</v>
      </c>
      <c r="C252" s="116" t="s">
        <v>799</v>
      </c>
      <c r="D252" s="116" t="s">
        <v>505</v>
      </c>
      <c r="E252" s="116" t="s">
        <v>296</v>
      </c>
      <c r="F252" s="95">
        <v>0</v>
      </c>
      <c r="G252" s="96" t="s">
        <v>8</v>
      </c>
      <c r="H252" s="96" t="s">
        <v>355</v>
      </c>
      <c r="I252" s="96" t="s">
        <v>582</v>
      </c>
      <c r="J252" s="96" t="str">
        <f t="shared" si="16"/>
        <v>Insert into SC_Matieres (ligne,typePresta,designation,categorie,fournisseur,unite,prix,detail,prixHorsTransport,Reference) values (252,'MATIERE','POSTE DE RELEVAGE EAUX USEES 2 POMPES','POSTES_DE_RELEVAGES','SASKIT','pc',0,'-',null,'SRS4');</v>
      </c>
      <c r="K252" s="95">
        <f t="shared" si="17"/>
        <v>252</v>
      </c>
      <c r="L252" s="96" t="str">
        <f t="shared" si="14"/>
        <v>Update SC_Matieres set designation = 'POSTE DE RELEVAGE EAUX USEES 2 POMPES', Reference = 'SRS4', fournisseur = 'SASKIT' where ligne = 252 ; Update SC_Matieres set Reference = 'SRS4' where ligne = 252 and ifnull(Reference,'') = '' ;</v>
      </c>
      <c r="M252" s="96" t="str">
        <f t="shared" si="15"/>
        <v/>
      </c>
      <c r="O252" s="95"/>
      <c r="P252" s="116"/>
    </row>
    <row r="253" spans="1:16" x14ac:dyDescent="0.25">
      <c r="A253" s="95">
        <v>253</v>
      </c>
      <c r="B253" s="116" t="s">
        <v>506</v>
      </c>
      <c r="C253" s="116" t="s">
        <v>806</v>
      </c>
      <c r="D253" s="116" t="s">
        <v>505</v>
      </c>
      <c r="E253" s="116" t="s">
        <v>296</v>
      </c>
      <c r="F253" s="95">
        <v>10.5</v>
      </c>
      <c r="G253" s="96" t="s">
        <v>8</v>
      </c>
      <c r="H253" s="96" t="s">
        <v>355</v>
      </c>
      <c r="I253" s="96" t="s">
        <v>582</v>
      </c>
      <c r="J253" s="96" t="str">
        <f t="shared" si="16"/>
        <v>Insert into SC_Matieres (ligne,typePresta,designation,categorie,fournisseur,unite,prix,detail,prixHorsTransport,Reference) values (253,'MATIERE','CONNECTEUR 3 POLES','POSTES_DE_RELEVAGES','SASKIT','pc',10.5,'-',null,'MCONECT');</v>
      </c>
      <c r="K253" s="95">
        <f t="shared" si="17"/>
        <v>253</v>
      </c>
      <c r="L253" s="96" t="str">
        <f t="shared" si="14"/>
        <v>Update SC_Matieres set designation = 'CONNECTEUR 3 POLES', Reference = 'MCONECT', fournisseur = 'SASKIT' where ligne = 253 ; Update SC_Matieres set Reference = 'MCONECT' where ligne = 253 and ifnull(Reference,'') = '' ;</v>
      </c>
      <c r="M253" s="96" t="str">
        <f t="shared" si="15"/>
        <v/>
      </c>
      <c r="O253" s="95"/>
      <c r="P253" s="116"/>
    </row>
    <row r="254" spans="1:16" x14ac:dyDescent="0.25">
      <c r="A254" s="95">
        <v>254</v>
      </c>
      <c r="B254" s="116" t="s">
        <v>507</v>
      </c>
      <c r="C254" s="116" t="s">
        <v>810</v>
      </c>
      <c r="D254" s="116" t="s">
        <v>505</v>
      </c>
      <c r="E254" s="116" t="s">
        <v>296</v>
      </c>
      <c r="F254" s="95">
        <v>15</v>
      </c>
      <c r="G254" s="96" t="s">
        <v>8</v>
      </c>
      <c r="H254" s="96" t="s">
        <v>355</v>
      </c>
      <c r="I254" s="96" t="s">
        <v>582</v>
      </c>
      <c r="J254" s="96" t="str">
        <f t="shared" si="16"/>
        <v>Insert into SC_Matieres (ligne,typePresta,designation,categorie,fournisseur,unite,prix,detail,prixHorsTransport,Reference) values (254,'MATIERE','RACCORD PEHD SOUPLE POUR POSTE DE RELEVAGE','POSTES_DE_RELEVAGES','SASKIT','pc',15,'-',null,'MRACPEHD50');</v>
      </c>
      <c r="K254" s="95">
        <f t="shared" si="17"/>
        <v>254</v>
      </c>
      <c r="L254" s="96" t="str">
        <f t="shared" si="14"/>
        <v>Update SC_Matieres set designation = 'RACCORD PEHD SOUPLE POUR POSTE DE RELEVAGE', Reference = 'MRACPEHD50', fournisseur = 'SASKIT' where ligne = 254 ; Update SC_Matieres set Reference = 'MRACPEHD50' where ligne = 254 and ifnull(Reference,'') = '' ;</v>
      </c>
      <c r="M254" s="96" t="str">
        <f t="shared" si="15"/>
        <v/>
      </c>
      <c r="O254" s="95"/>
      <c r="P254" s="116"/>
    </row>
    <row r="255" spans="1:16" x14ac:dyDescent="0.25">
      <c r="A255" s="95">
        <v>255</v>
      </c>
      <c r="B255" s="116" t="s">
        <v>508</v>
      </c>
      <c r="C255" s="116" t="s">
        <v>1392</v>
      </c>
      <c r="D255" s="116" t="s">
        <v>505</v>
      </c>
      <c r="E255" s="116" t="s">
        <v>296</v>
      </c>
      <c r="F255" s="95">
        <v>497.35</v>
      </c>
      <c r="G255" s="96" t="s">
        <v>8</v>
      </c>
      <c r="I255" s="96" t="s">
        <v>582</v>
      </c>
      <c r="J255" s="96" t="str">
        <f t="shared" si="16"/>
        <v>Insert into SC_Matieres (ligne,typePresta,designation,categorie,fournisseur,unite,prix,detail,prixHorsTransport,Reference) values (255,'MATIERE','BROYEUR AQUATIRIS','POSTES_DE_RELEVAGES','SASKIT','pc',497.35,'',null,'SBG01');</v>
      </c>
      <c r="K255" s="95">
        <f t="shared" si="17"/>
        <v>255</v>
      </c>
      <c r="L255" s="96" t="str">
        <f t="shared" si="14"/>
        <v>Update SC_Matieres set designation = 'BROYEUR AQUATIRIS', Reference = 'SBG01', fournisseur = 'SASKIT' where ligne = 255 ; Update SC_Matieres set Reference = 'SBG01' where ligne = 255 and ifnull(Reference,'') = '' ;</v>
      </c>
      <c r="M255" s="96" t="str">
        <f t="shared" si="15"/>
        <v/>
      </c>
      <c r="O255" s="95"/>
      <c r="P255" s="116"/>
    </row>
    <row r="256" spans="1:16" x14ac:dyDescent="0.25">
      <c r="A256" s="95">
        <v>256</v>
      </c>
      <c r="B256" s="116" t="s">
        <v>509</v>
      </c>
      <c r="C256" s="116" t="s">
        <v>803</v>
      </c>
      <c r="D256" s="116" t="s">
        <v>505</v>
      </c>
      <c r="E256" s="116" t="s">
        <v>296</v>
      </c>
      <c r="F256" s="95">
        <v>111</v>
      </c>
      <c r="G256" s="96" t="s">
        <v>8</v>
      </c>
      <c r="H256" s="96" t="s">
        <v>355</v>
      </c>
      <c r="I256" s="96" t="s">
        <v>582</v>
      </c>
      <c r="J256" s="96" t="str">
        <f t="shared" si="16"/>
        <v>Insert into SC_Matieres (ligne,typePresta,designation,categorie,fournisseur,unite,prix,detail,prixHorsTransport,Reference) values (256,'MATIERE','POMPES EAUX CLAIRES - OPTIMA','POSTES_DE_RELEVAGES','SASKIT','pc',111,'-',null,'MOPTIMA');</v>
      </c>
      <c r="K256" s="95">
        <f t="shared" si="17"/>
        <v>256</v>
      </c>
      <c r="L256" s="96" t="str">
        <f t="shared" si="14"/>
        <v>Update SC_Matieres set designation = 'POMPES EAUX CLAIRES - OPTIMA', Reference = 'MOPTIMA', fournisseur = 'SASKIT' where ligne = 256 ; Update SC_Matieres set Reference = 'MOPTIMA' where ligne = 256 and ifnull(Reference,'') = '' ;</v>
      </c>
      <c r="M256" s="96" t="str">
        <f t="shared" si="15"/>
        <v/>
      </c>
      <c r="O256" s="95"/>
      <c r="P256" s="116"/>
    </row>
    <row r="257" spans="1:16" x14ac:dyDescent="0.25">
      <c r="A257" s="95">
        <v>257</v>
      </c>
      <c r="B257" s="116" t="s">
        <v>510</v>
      </c>
      <c r="C257" s="116" t="s">
        <v>807</v>
      </c>
      <c r="D257" s="116" t="s">
        <v>505</v>
      </c>
      <c r="E257" s="116" t="s">
        <v>296</v>
      </c>
      <c r="F257" s="95">
        <v>129</v>
      </c>
      <c r="G257" s="96" t="s">
        <v>8</v>
      </c>
      <c r="H257" s="96" t="s">
        <v>355</v>
      </c>
      <c r="I257" s="96" t="s">
        <v>582</v>
      </c>
      <c r="J257" s="96" t="str">
        <f t="shared" si="16"/>
        <v>Insert into SC_Matieres (ligne,typePresta,designation,categorie,fournisseur,unite,prix,detail,prixHorsTransport,Reference) values (257,'MATIERE','POMPES EAUX CLAIRES - BEST ONE VOX','POSTES_DE_RELEVAGES','SASKIT','pc',129,'-',null,'MBEST');</v>
      </c>
      <c r="K257" s="95">
        <f t="shared" si="17"/>
        <v>257</v>
      </c>
      <c r="L257" s="96" t="str">
        <f t="shared" si="14"/>
        <v>Update SC_Matieres set designation = 'POMPES EAUX CLAIRES - BEST ONE VOX', Reference = 'MBEST', fournisseur = 'SASKIT' where ligne = 257 ; Update SC_Matieres set Reference = 'MBEST' where ligne = 257 and ifnull(Reference,'') = '' ;</v>
      </c>
      <c r="M257" s="96" t="str">
        <f t="shared" si="15"/>
        <v/>
      </c>
      <c r="O257" s="95"/>
      <c r="P257" s="116"/>
    </row>
    <row r="258" spans="1:16" x14ac:dyDescent="0.25">
      <c r="A258" s="95">
        <v>258</v>
      </c>
      <c r="B258" s="116" t="s">
        <v>511</v>
      </c>
      <c r="C258" s="116" t="s">
        <v>808</v>
      </c>
      <c r="D258" s="116" t="s">
        <v>505</v>
      </c>
      <c r="E258" s="116" t="s">
        <v>296</v>
      </c>
      <c r="F258" s="95">
        <v>130.5</v>
      </c>
      <c r="G258" s="96" t="s">
        <v>8</v>
      </c>
      <c r="H258" s="96" t="s">
        <v>355</v>
      </c>
      <c r="I258" s="96" t="s">
        <v>582</v>
      </c>
      <c r="J258" s="96" t="str">
        <f t="shared" si="16"/>
        <v>Insert into SC_Matieres (ligne,typePresta,designation,categorie,fournisseur,unite,prix,detail,prixHorsTransport,Reference) values (258,'MATIERE','OVERFLOW ALARM BOX','POSTES_DE_RELEVAGES','SASKIT','pc',130.5,'-',null,'MALARME');</v>
      </c>
      <c r="K258" s="95">
        <f t="shared" si="17"/>
        <v>258</v>
      </c>
      <c r="L258" s="96" t="str">
        <f t="shared" si="14"/>
        <v>Update SC_Matieres set designation = 'OVERFLOW ALARM BOX', Reference = 'MALARME', fournisseur = 'SASKIT' where ligne = 258 ; Update SC_Matieres set Reference = 'MALARME' where ligne = 258 and ifnull(Reference,'') = '' ;</v>
      </c>
      <c r="M258" s="96" t="str">
        <f t="shared" si="15"/>
        <v/>
      </c>
      <c r="O258" s="95"/>
      <c r="P258" s="116"/>
    </row>
    <row r="259" spans="1:16" x14ac:dyDescent="0.25">
      <c r="A259" s="95">
        <v>259</v>
      </c>
      <c r="B259" s="116" t="s">
        <v>512</v>
      </c>
      <c r="C259" s="116" t="s">
        <v>804</v>
      </c>
      <c r="D259" s="116" t="s">
        <v>505</v>
      </c>
      <c r="E259" s="116" t="s">
        <v>296</v>
      </c>
      <c r="F259" s="95">
        <v>181.5</v>
      </c>
      <c r="G259" s="96" t="s">
        <v>8</v>
      </c>
      <c r="H259" s="96" t="s">
        <v>355</v>
      </c>
      <c r="I259" s="96" t="s">
        <v>582</v>
      </c>
      <c r="J259" s="96" t="str">
        <f t="shared" si="16"/>
        <v>Insert into SC_Matieres (ligne,typePresta,designation,categorie,fournisseur,unite,prix,detail,prixHorsTransport,Reference) values (259,'MATIERE','POMPES SUBMERSIBLES POUR EAUX CHARGEES - RIGHT','POSTES_DE_RELEVAGES','SASKIT','pc',181.5,'-',null,'MRIGHT75');</v>
      </c>
      <c r="K259" s="95">
        <f t="shared" si="17"/>
        <v>259</v>
      </c>
      <c r="L259" s="96" t="str">
        <f t="shared" ref="L259:L322" si="18">IF(E259="SASKIT",SUBSTITUTE(SUBSTITUTE(SUBSTITUTE(SUBSTITUTE(SUBSTITUTE(SUBSTITUTE(SUBSTITUTE(SUBSTITUTE(SUBSTITUTE($L$1,"#LIBELLE#",B259),"#CATEGORIE#",D259),"#FOURNISSEUR#",E259),"#UNITE#",G259),"#PRIX#",SUBSTITUTE(F259,",",".")),"#DETAIL#",SUBSTITUTE(H259,"'","\'")),"#LIGNE#",A259),"#TRANSPORT#",SUBSTITUTE(I259,",",".")),"#REFERENCE#",C259),"")</f>
        <v>Update SC_Matieres set designation = 'POMPES SUBMERSIBLES POUR EAUX CHARGEES - RIGHT', Reference = 'MRIGHT75', fournisseur = 'SASKIT' where ligne = 259 ; Update SC_Matieres set Reference = 'MRIGHT75' where ligne = 259 and ifnull(Reference,'') = '' ;</v>
      </c>
      <c r="M259" s="96" t="str">
        <f t="shared" ref="M259:M322" si="19">IF(E259&lt;&gt;"SASKIT",SUBSTITUTE(SUBSTITUTE(SUBSTITUTE(SUBSTITUTE(SUBSTITUTE(SUBSTITUTE(SUBSTITUTE(SUBSTITUTE(SUBSTITUTE($M$1,"#LIBELLE#",B259),"#CATEGORIE#",D259),"#FOURNISSEUR#",E259),"#UNITE#",G259),"#PRIX#",SUBSTITUTE(F259,",",".")),"#DETAIL#",SUBSTITUTE(H259,"'","\'")),"#LIGNE#",A259),"#TRANSPORT#",SUBSTITUTE(I259,",",".")),"#REFERENCE#",C259),"")</f>
        <v/>
      </c>
      <c r="O259" s="95"/>
      <c r="P259" s="116"/>
    </row>
    <row r="260" spans="1:16" x14ac:dyDescent="0.25">
      <c r="A260" s="95">
        <v>260</v>
      </c>
      <c r="B260" s="116" t="s">
        <v>512</v>
      </c>
      <c r="C260" s="116" t="s">
        <v>805</v>
      </c>
      <c r="D260" s="116" t="s">
        <v>505</v>
      </c>
      <c r="E260" s="116" t="s">
        <v>296</v>
      </c>
      <c r="F260" s="95">
        <v>225.4</v>
      </c>
      <c r="G260" s="96" t="s">
        <v>8</v>
      </c>
      <c r="H260" s="96" t="s">
        <v>355</v>
      </c>
      <c r="I260" s="96" t="s">
        <v>582</v>
      </c>
      <c r="J260" s="96" t="str">
        <f t="shared" si="16"/>
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</c>
      <c r="K260" s="95">
        <f t="shared" si="17"/>
        <v>260</v>
      </c>
      <c r="L260" s="96" t="str">
        <f t="shared" si="18"/>
        <v>Update SC_Matieres set designation = 'POMPES SUBMERSIBLES POUR EAUX CHARGEES - RIGHT', Reference = 'MRIGHT100', fournisseur = 'SASKIT' where ligne = 260 ; Update SC_Matieres set Reference = 'MRIGHT100' where ligne = 260 and ifnull(Reference,'') = '' ;</v>
      </c>
      <c r="M260" s="96" t="str">
        <f t="shared" si="19"/>
        <v/>
      </c>
      <c r="O260" s="95"/>
      <c r="P260" s="116"/>
    </row>
    <row r="261" spans="1:16" x14ac:dyDescent="0.25">
      <c r="A261" s="95">
        <v>261</v>
      </c>
      <c r="B261" s="116" t="s">
        <v>513</v>
      </c>
      <c r="C261" s="116" t="s">
        <v>802</v>
      </c>
      <c r="D261" s="116" t="s">
        <v>505</v>
      </c>
      <c r="E261" s="116" t="s">
        <v>296</v>
      </c>
      <c r="F261" s="95">
        <v>303.8</v>
      </c>
      <c r="G261" s="96" t="s">
        <v>8</v>
      </c>
      <c r="H261" s="96" t="s">
        <v>355</v>
      </c>
      <c r="I261" s="96" t="s">
        <v>582</v>
      </c>
      <c r="J261" s="96" t="str">
        <f t="shared" si="16"/>
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</c>
      <c r="K261" s="95">
        <f t="shared" si="17"/>
        <v>261</v>
      </c>
      <c r="L261" s="96" t="str">
        <f t="shared" si="18"/>
        <v>Update SC_Matieres set designation = 'POMPES SUBMERSIBLES POUR EAUX CHARGEES - DW VOX', Reference = 'MDWVOX75', fournisseur = 'SASKIT' where ligne = 261 ; Update SC_Matieres set Reference = 'MDWVOX75' where ligne = 261 and ifnull(Reference,'') = '' ;</v>
      </c>
      <c r="M261" s="96" t="str">
        <f t="shared" si="19"/>
        <v/>
      </c>
      <c r="O261" s="95"/>
      <c r="P261" s="116"/>
    </row>
    <row r="262" spans="1:16" x14ac:dyDescent="0.25">
      <c r="A262" s="95">
        <v>262</v>
      </c>
      <c r="B262" s="116" t="s">
        <v>514</v>
      </c>
      <c r="C262" s="116" t="s">
        <v>809</v>
      </c>
      <c r="D262" s="116" t="s">
        <v>505</v>
      </c>
      <c r="E262" s="116" t="s">
        <v>296</v>
      </c>
      <c r="F262" s="95">
        <v>339.55</v>
      </c>
      <c r="G262" s="96" t="s">
        <v>8</v>
      </c>
      <c r="H262" s="96" t="s">
        <v>355</v>
      </c>
      <c r="I262" s="96" t="s">
        <v>582</v>
      </c>
      <c r="J262" s="96" t="str">
        <f t="shared" si="16"/>
        <v>Insert into SC_Matieres (ligne,typePresta,designation,categorie,fournisseur,unite,prix,detail,prixHorsTransport,Reference) values (262,'MATIERE','POSTE DE RELEVAGE EAUX CLAIRES','POSTES_DE_RELEVAGES','SASKIT','pc',339.55,'-',null,'ECSPR-600');</v>
      </c>
      <c r="K262" s="95">
        <f t="shared" si="17"/>
        <v>262</v>
      </c>
      <c r="L262" s="96" t="str">
        <f t="shared" si="18"/>
        <v>Update SC_Matieres set designation = 'POSTE DE RELEVAGE EAUX CLAIRES', Reference = 'ECSPR-600', fournisseur = 'SASKIT' where ligne = 262 ; Update SC_Matieres set Reference = 'ECSPR-600' where ligne = 262 and ifnull(Reference,'') = '' ;</v>
      </c>
      <c r="M262" s="96" t="str">
        <f t="shared" si="19"/>
        <v/>
      </c>
      <c r="O262" s="95"/>
      <c r="P262" s="116"/>
    </row>
    <row r="263" spans="1:16" x14ac:dyDescent="0.25">
      <c r="A263" s="95">
        <v>263</v>
      </c>
      <c r="B263" s="116" t="s">
        <v>513</v>
      </c>
      <c r="C263" s="116" t="s">
        <v>800</v>
      </c>
      <c r="D263" s="116" t="s">
        <v>505</v>
      </c>
      <c r="E263" s="116" t="s">
        <v>296</v>
      </c>
      <c r="F263" s="95">
        <v>373.8</v>
      </c>
      <c r="G263" s="96" t="s">
        <v>8</v>
      </c>
      <c r="H263" s="96" t="s">
        <v>355</v>
      </c>
      <c r="I263" s="96" t="s">
        <v>582</v>
      </c>
      <c r="J263" s="96" t="str">
        <f t="shared" si="16"/>
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</c>
      <c r="K263" s="95">
        <f t="shared" si="17"/>
        <v>263</v>
      </c>
      <c r="L263" s="96" t="str">
        <f t="shared" si="18"/>
        <v>Update SC_Matieres set designation = 'POMPES SUBMERSIBLES POUR EAUX CHARGEES - DW VOX', Reference = 'MDWVOX150', fournisseur = 'SASKIT' where ligne = 263 ; Update SC_Matieres set Reference = 'MDWVOX150' where ligne = 263 and ifnull(Reference,'') = '' ;</v>
      </c>
      <c r="M263" s="96" t="str">
        <f t="shared" si="19"/>
        <v/>
      </c>
      <c r="O263" s="95"/>
      <c r="P263" s="116"/>
    </row>
    <row r="264" spans="1:16" x14ac:dyDescent="0.25">
      <c r="A264" s="95">
        <v>264</v>
      </c>
      <c r="B264" s="116" t="s">
        <v>513</v>
      </c>
      <c r="C264" s="116" t="s">
        <v>801</v>
      </c>
      <c r="D264" s="116" t="s">
        <v>505</v>
      </c>
      <c r="E264" s="116" t="s">
        <v>296</v>
      </c>
      <c r="F264" s="95">
        <v>414.4</v>
      </c>
      <c r="G264" s="96" t="s">
        <v>8</v>
      </c>
      <c r="H264" s="96" t="s">
        <v>355</v>
      </c>
      <c r="I264" s="96" t="s">
        <v>582</v>
      </c>
      <c r="J264" s="96" t="str">
        <f t="shared" si="16"/>
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</c>
      <c r="K264" s="95">
        <f t="shared" si="17"/>
        <v>264</v>
      </c>
      <c r="L264" s="96" t="str">
        <f t="shared" si="18"/>
        <v>Update SC_Matieres set designation = 'POMPES SUBMERSIBLES POUR EAUX CHARGEES - DW VOX', Reference = 'MDWVOX100', fournisseur = 'SASKIT' where ligne = 264 ; Update SC_Matieres set Reference = 'MDWVOX100' where ligne = 264 and ifnull(Reference,'') = '' ;</v>
      </c>
      <c r="M264" s="96" t="str">
        <f t="shared" si="19"/>
        <v/>
      </c>
      <c r="O264" s="95"/>
      <c r="P264" s="116"/>
    </row>
    <row r="265" spans="1:16" x14ac:dyDescent="0.25">
      <c r="A265" s="95">
        <v>265</v>
      </c>
      <c r="B265" s="116" t="s">
        <v>1678</v>
      </c>
      <c r="C265" s="116" t="s">
        <v>563</v>
      </c>
      <c r="D265" s="116" t="s">
        <v>505</v>
      </c>
      <c r="E265" s="116" t="s">
        <v>296</v>
      </c>
      <c r="F265" s="95">
        <v>669</v>
      </c>
      <c r="G265" s="96" t="s">
        <v>8</v>
      </c>
      <c r="H265" s="96" t="s">
        <v>355</v>
      </c>
      <c r="I265" s="96" t="s">
        <v>582</v>
      </c>
      <c r="J265" s="96" t="str">
        <f t="shared" si="16"/>
        <v>Insert into SC_Matieres (ligne,typePresta,designation,categorie,fournisseur,unite,prix,detail,prixHorsTransport,Reference) values (265,'MATIERE','POSTE DE RELEVAGE POMPE RIGHT','POSTES_DE_RELEVAGES','SASKIT','pc',669,'-',null,'SPR-900-50');</v>
      </c>
      <c r="K265" s="95">
        <f t="shared" si="17"/>
        <v>265</v>
      </c>
      <c r="L265" s="96" t="str">
        <f t="shared" si="18"/>
        <v>Update SC_Matieres set designation = 'POSTE DE RELEVAGE POMPE RIGHT', Reference = 'SPR-900-50', fournisseur = 'SASKIT' where ligne = 265 ; Update SC_Matieres set Reference = 'SPR-900-50' where ligne = 265 and ifnull(Reference,'') = '' ;</v>
      </c>
      <c r="M265" s="96" t="str">
        <f t="shared" si="19"/>
        <v/>
      </c>
      <c r="O265" s="95"/>
      <c r="P265" s="116"/>
    </row>
    <row r="266" spans="1:16" x14ac:dyDescent="0.25">
      <c r="A266" s="95">
        <v>266</v>
      </c>
      <c r="B266" s="116" t="s">
        <v>1679</v>
      </c>
      <c r="C266" s="116" t="s">
        <v>566</v>
      </c>
      <c r="D266" s="116" t="s">
        <v>505</v>
      </c>
      <c r="E266" s="116" t="s">
        <v>296</v>
      </c>
      <c r="F266" s="95">
        <v>755.67</v>
      </c>
      <c r="G266" s="96" t="s">
        <v>8</v>
      </c>
      <c r="H266" s="96" t="s">
        <v>355</v>
      </c>
      <c r="I266" s="96" t="s">
        <v>582</v>
      </c>
      <c r="J266" s="96" t="str">
        <f t="shared" si="16"/>
        <v>Insert into SC_Matieres (ligne,typePresta,designation,categorie,fournisseur,unite,prix,detail,prixHorsTransport,Reference) values (266,'MATIERE','POSTE DE RELEVAGE CUVE Ø800','POSTES_DE_RELEVAGES','SASKIT','pc',755.67,'-',null,'NSPR-900');</v>
      </c>
      <c r="K266" s="95">
        <f t="shared" si="17"/>
        <v>266</v>
      </c>
      <c r="L266" s="96" t="str">
        <f t="shared" si="18"/>
        <v>Update SC_Matieres set designation = 'POSTE DE RELEVAGE CUVE Ø800', Reference = 'NSPR-900', fournisseur = 'SASKIT' where ligne = 266 ; Update SC_Matieres set Reference = 'NSPR-900' where ligne = 266 and ifnull(Reference,'') = '' ;</v>
      </c>
      <c r="M266" s="96" t="str">
        <f t="shared" si="19"/>
        <v/>
      </c>
      <c r="O266" s="95"/>
      <c r="P266" s="116"/>
    </row>
    <row r="267" spans="1:16" x14ac:dyDescent="0.25">
      <c r="A267" s="95">
        <v>267</v>
      </c>
      <c r="B267" s="116" t="s">
        <v>1680</v>
      </c>
      <c r="C267" s="116" t="s">
        <v>568</v>
      </c>
      <c r="D267" s="116" t="s">
        <v>505</v>
      </c>
      <c r="E267" s="116" t="s">
        <v>296</v>
      </c>
      <c r="F267" s="95">
        <v>785.7</v>
      </c>
      <c r="G267" s="96" t="s">
        <v>8</v>
      </c>
      <c r="H267" s="96" t="s">
        <v>355</v>
      </c>
      <c r="I267" s="96" t="s">
        <v>582</v>
      </c>
      <c r="J267" s="96" t="str">
        <f t="shared" si="16"/>
        <v>Insert into SC_Matieres (ligne,typePresta,designation,categorie,fournisseur,unite,prix,detail,prixHorsTransport,Reference) values (267,'MATIERE','POSTE DE RELEVAGE POMPE DWVOX','POSTES_DE_RELEVAGES','SASKIT','pc',785.7,'-',null,'SPR-900-63');</v>
      </c>
      <c r="K267" s="95">
        <f t="shared" si="17"/>
        <v>267</v>
      </c>
      <c r="L267" s="96" t="str">
        <f t="shared" si="18"/>
        <v>Update SC_Matieres set designation = 'POSTE DE RELEVAGE POMPE DWVOX', Reference = 'SPR-900-63', fournisseur = 'SASKIT' where ligne = 267 ; Update SC_Matieres set Reference = 'SPR-900-63' where ligne = 267 and ifnull(Reference,'') = '' ;</v>
      </c>
      <c r="M267" s="96" t="str">
        <f t="shared" si="19"/>
        <v/>
      </c>
      <c r="O267" s="95"/>
      <c r="P267" s="116"/>
    </row>
    <row r="268" spans="1:16" x14ac:dyDescent="0.25">
      <c r="A268" s="95">
        <v>268</v>
      </c>
      <c r="B268" s="116" t="s">
        <v>1681</v>
      </c>
      <c r="C268" s="116" t="s">
        <v>575</v>
      </c>
      <c r="D268" s="116" t="s">
        <v>505</v>
      </c>
      <c r="E268" s="116" t="s">
        <v>296</v>
      </c>
      <c r="F268" s="95">
        <v>899</v>
      </c>
      <c r="G268" s="96" t="s">
        <v>8</v>
      </c>
      <c r="H268" s="96" t="s">
        <v>355</v>
      </c>
      <c r="I268" s="96" t="s">
        <v>582</v>
      </c>
      <c r="J268" s="96" t="str">
        <f t="shared" si="16"/>
        <v>Insert into SC_Matieres (ligne,typePresta,designation,categorie,fournisseur,unite,prix,detail,prixHorsTransport,Reference) values (268,'MATIERE','POSTE DE RELEVAGE AVEC BARRES DE GUIDAGE','POSTES_DE_RELEVAGES','SASKIT','pc',899,'-',null,'NSPR-1200-PA');</v>
      </c>
      <c r="K268" s="95">
        <f t="shared" si="17"/>
        <v>268</v>
      </c>
      <c r="L268" s="96" t="str">
        <f t="shared" si="18"/>
        <v>Update SC_Matieres set designation = 'POSTE DE RELEVAGE AVEC BARRES DE GUIDAGE', Reference = 'NSPR-1200-PA', fournisseur = 'SASKIT' where ligne = 268 ; Update SC_Matieres set Reference = 'NSPR-1200-PA' where ligne = 268 and ifnull(Reference,'') = '' ;</v>
      </c>
      <c r="M268" s="96" t="str">
        <f t="shared" si="19"/>
        <v/>
      </c>
      <c r="O268" s="95"/>
      <c r="P268" s="116"/>
    </row>
    <row r="269" spans="1:16" x14ac:dyDescent="0.25">
      <c r="B269" s="116"/>
      <c r="C269" s="116"/>
      <c r="D269" s="116"/>
      <c r="E269" s="116"/>
      <c r="K269" s="95">
        <f t="shared" si="17"/>
        <v>0</v>
      </c>
      <c r="L269" s="96" t="str">
        <f t="shared" si="18"/>
        <v/>
      </c>
      <c r="M269" s="96" t="str">
        <f t="shared" si="19"/>
        <v>Update SC_Matieres set designation = '' where ligne =  ;</v>
      </c>
      <c r="O269" s="95"/>
      <c r="P269" s="116"/>
    </row>
    <row r="270" spans="1:16" x14ac:dyDescent="0.25">
      <c r="A270" s="95">
        <v>270</v>
      </c>
      <c r="B270" s="116" t="s">
        <v>1911</v>
      </c>
      <c r="C270" s="116"/>
      <c r="D270" s="116" t="s">
        <v>1912</v>
      </c>
      <c r="E270" s="116" t="s">
        <v>354</v>
      </c>
      <c r="F270" s="95">
        <v>4.5</v>
      </c>
      <c r="G270" s="96" t="s">
        <v>42</v>
      </c>
      <c r="H270" s="96" t="s">
        <v>355</v>
      </c>
      <c r="I270" s="96">
        <v>4.5</v>
      </c>
      <c r="J270" s="96" t="str">
        <f t="shared" si="16"/>
        <v>Insert into SC_Matieres (ligne,typePresta,designation,categorie,fournisseur,unite,prix,detail,prixHorsTransport,Reference) values (270,'MATIERE','TUYAU PE PRESSION DIAMETRE 63 PN12','PRESSION_DIA_63','PUM','ml',4.5,'-',4.5,'');</v>
      </c>
      <c r="K270" s="95">
        <f t="shared" si="17"/>
        <v>270</v>
      </c>
      <c r="L270" s="96" t="str">
        <f t="shared" si="18"/>
        <v/>
      </c>
      <c r="M270" s="96" t="str">
        <f t="shared" si="19"/>
        <v>Update SC_Matieres set designation = 'TUYAU PE PRESSION DIAMETRE 63 PN12' where ligne = 270 ;</v>
      </c>
      <c r="O270" s="95"/>
      <c r="P270" s="116"/>
    </row>
    <row r="271" spans="1:16" x14ac:dyDescent="0.25">
      <c r="A271" s="95">
        <v>271</v>
      </c>
      <c r="B271" s="116" t="s">
        <v>1682</v>
      </c>
      <c r="C271" s="116"/>
      <c r="D271" s="116" t="s">
        <v>515</v>
      </c>
      <c r="E271" s="116" t="s">
        <v>354</v>
      </c>
      <c r="F271" s="95" t="s">
        <v>582</v>
      </c>
      <c r="G271" s="96" t="s">
        <v>8</v>
      </c>
      <c r="H271" s="96" t="s">
        <v>355</v>
      </c>
      <c r="I271" s="96">
        <v>6.75</v>
      </c>
      <c r="J271" s="96" t="str">
        <f t="shared" si="16"/>
        <v>Insert into SC_Matieres (ligne,typePresta,designation,categorie,fournisseur,unite,prix,detail,prixHorsTransport,Reference) values (271,'MATIERE','RACCORD PVC-PE DIA 50 X1/5 RÉF 3-3661','PRESSION_DIA_50','PUM','pc',null,'-',6.75,'');</v>
      </c>
      <c r="K271" s="95">
        <f t="shared" si="17"/>
        <v>271</v>
      </c>
      <c r="L271" s="96" t="str">
        <f t="shared" si="18"/>
        <v/>
      </c>
      <c r="M271" s="96" t="str">
        <f t="shared" si="19"/>
        <v>Update SC_Matieres set designation = 'RACCORD PVC-PE DIA 50 X1/5 RÉF 3-3661' where ligne = 271 ;</v>
      </c>
      <c r="O271" s="95"/>
      <c r="P271" s="116"/>
    </row>
    <row r="272" spans="1:16" x14ac:dyDescent="0.25">
      <c r="A272" s="95">
        <v>272</v>
      </c>
      <c r="B272" s="116" t="s">
        <v>1683</v>
      </c>
      <c r="C272" s="116"/>
      <c r="D272" s="116" t="s">
        <v>515</v>
      </c>
      <c r="E272" s="116" t="s">
        <v>354</v>
      </c>
      <c r="F272" s="95" t="s">
        <v>582</v>
      </c>
      <c r="G272" s="96" t="s">
        <v>8</v>
      </c>
      <c r="H272" s="96" t="s">
        <v>355</v>
      </c>
      <c r="I272" s="96">
        <v>9.02</v>
      </c>
      <c r="J272" s="96" t="str">
        <f t="shared" si="16"/>
        <v>Insert into SC_Matieres (ligne,typePresta,designation,categorie,fournisseur,unite,prix,detail,prixHorsTransport,Reference) values (272,'MATIERE','MANCHON PVC PRESSION TAR RENF 50X1¨1/2 RÉF 1-3394','PRESSION_DIA_50','PUM','pc',null,'-',9.02,'');</v>
      </c>
      <c r="K272" s="95">
        <f t="shared" si="17"/>
        <v>272</v>
      </c>
      <c r="L272" s="96" t="str">
        <f t="shared" si="18"/>
        <v/>
      </c>
      <c r="M272" s="96" t="str">
        <f t="shared" si="19"/>
        <v>Update SC_Matieres set designation = 'MANCHON PVC PRESSION TAR RENF 50X1¨1/2 RÉF 1-3394' where ligne = 272 ;</v>
      </c>
      <c r="O272" s="95"/>
      <c r="P272" s="116"/>
    </row>
    <row r="273" spans="1:16" x14ac:dyDescent="0.25">
      <c r="A273" s="95">
        <v>273</v>
      </c>
      <c r="B273" s="116" t="s">
        <v>1684</v>
      </c>
      <c r="C273" s="116"/>
      <c r="D273" s="116" t="s">
        <v>516</v>
      </c>
      <c r="E273" s="116" t="s">
        <v>296</v>
      </c>
      <c r="F273" s="95">
        <v>16.72</v>
      </c>
      <c r="G273" s="96" t="s">
        <v>42</v>
      </c>
      <c r="H273" s="96" t="s">
        <v>355</v>
      </c>
      <c r="I273" s="96" t="s">
        <v>582</v>
      </c>
      <c r="J273" s="96" t="str">
        <f t="shared" si="16"/>
        <v>Insert into SC_Matieres (ligne,typePresta,designation,categorie,fournisseur,unite,prix,detail,prixHorsTransport,Reference) values (273,'MATIERE','BARRE T 40','PROTECTIONS_SANITAIRES','SASKIT','ml',16.72,'-',null,'');</v>
      </c>
      <c r="K273" s="95">
        <f t="shared" si="17"/>
        <v>273</v>
      </c>
      <c r="L273" s="96" t="str">
        <f t="shared" si="18"/>
        <v>Update SC_Matieres set designation = 'BARRE T 40', Reference = '', fournisseur = 'SASKIT' where ligne = 273 ; Update SC_Matieres set Reference = '' where ligne = 273 and ifnull(Reference,'') = '' ;</v>
      </c>
      <c r="M273" s="96" t="str">
        <f t="shared" si="19"/>
        <v/>
      </c>
      <c r="O273" s="95"/>
      <c r="P273" s="116"/>
    </row>
    <row r="274" spans="1:16" x14ac:dyDescent="0.25">
      <c r="A274" s="95">
        <v>274</v>
      </c>
      <c r="B274" s="116" t="s">
        <v>1685</v>
      </c>
      <c r="C274" s="116"/>
      <c r="D274" s="116" t="s">
        <v>516</v>
      </c>
      <c r="E274" s="116" t="s">
        <v>296</v>
      </c>
      <c r="F274" s="95">
        <v>18.480000000000004</v>
      </c>
      <c r="G274" s="96" t="s">
        <v>42</v>
      </c>
      <c r="H274" s="96" t="s">
        <v>355</v>
      </c>
      <c r="I274" s="96" t="s">
        <v>582</v>
      </c>
      <c r="J274" s="96" t="str">
        <f t="shared" si="16"/>
        <v>Insert into SC_Matieres (ligne,typePresta,designation,categorie,fournisseur,unite,prix,detail,prixHorsTransport,Reference) values (274,'MATIERE','BARRE T 45','PROTECTIONS_SANITAIRES','SASKIT','ml',18.48,'-',null,'');</v>
      </c>
      <c r="K274" s="95">
        <f t="shared" si="17"/>
        <v>274</v>
      </c>
      <c r="L274" s="96" t="str">
        <f t="shared" si="18"/>
        <v>Update SC_Matieres set designation = 'BARRE T 45', Reference = '', fournisseur = 'SASKIT' where ligne = 274 ; Update SC_Matieres set Reference = '' where ligne = 274 and ifnull(Reference,'') = '' ;</v>
      </c>
      <c r="M274" s="96" t="str">
        <f t="shared" si="19"/>
        <v/>
      </c>
      <c r="O274" s="95"/>
      <c r="P274" s="116"/>
    </row>
    <row r="275" spans="1:16" x14ac:dyDescent="0.25">
      <c r="A275" s="95">
        <v>275</v>
      </c>
      <c r="B275" s="116" t="s">
        <v>1686</v>
      </c>
      <c r="C275" s="116"/>
      <c r="D275" s="116" t="s">
        <v>516</v>
      </c>
      <c r="E275" s="116" t="s">
        <v>296</v>
      </c>
      <c r="F275" s="95">
        <v>20.5</v>
      </c>
      <c r="G275" s="96" t="s">
        <v>42</v>
      </c>
      <c r="I275" s="96" t="s">
        <v>582</v>
      </c>
      <c r="J275" s="96" t="str">
        <f t="shared" si="16"/>
        <v>Insert into SC_Matieres (ligne,typePresta,designation,categorie,fournisseur,unite,prix,detail,prixHorsTransport,Reference) values (275,'MATIERE','BARRE T 50','PROTECTIONS_SANITAIRES','SASKIT','ml',20.5,'',null,'');</v>
      </c>
      <c r="K275" s="95">
        <f t="shared" si="17"/>
        <v>275</v>
      </c>
      <c r="L275" s="96" t="str">
        <f t="shared" si="18"/>
        <v>Update SC_Matieres set designation = 'BARRE T 50', Reference = '', fournisseur = 'SASKIT' where ligne = 275 ; Update SC_Matieres set Reference = '' where ligne = 275 and ifnull(Reference,'') = '' ;</v>
      </c>
      <c r="M275" s="96" t="str">
        <f t="shared" si="19"/>
        <v/>
      </c>
      <c r="O275" s="95"/>
      <c r="P275" s="116"/>
    </row>
    <row r="276" spans="1:16" x14ac:dyDescent="0.25">
      <c r="A276" s="95">
        <v>276</v>
      </c>
      <c r="B276" s="116" t="s">
        <v>1687</v>
      </c>
      <c r="C276" s="116"/>
      <c r="D276" s="116" t="s">
        <v>516</v>
      </c>
      <c r="E276" s="116"/>
      <c r="F276" s="95">
        <v>15</v>
      </c>
      <c r="G276" s="96" t="s">
        <v>42</v>
      </c>
      <c r="I276" s="96" t="s">
        <v>582</v>
      </c>
      <c r="J276" s="96" t="str">
        <f t="shared" si="16"/>
        <v>Insert into SC_Matieres (ligne,typePresta,designation,categorie,fournisseur,unite,prix,detail,prixHorsTransport,Reference) values (276,'MATIERE','CORNIÈRE GALVA 40','PROTECTIONS_SANITAIRES','','ml',15,'',null,'');</v>
      </c>
      <c r="K276" s="95">
        <f t="shared" si="17"/>
        <v>276</v>
      </c>
      <c r="L276" s="96" t="str">
        <f t="shared" si="18"/>
        <v/>
      </c>
      <c r="M276" s="96" t="str">
        <f t="shared" si="19"/>
        <v>Update SC_Matieres set designation = 'CORNIÈRE GALVA 40' where ligne = 276 ;</v>
      </c>
      <c r="O276" s="95"/>
      <c r="P276" s="116"/>
    </row>
    <row r="277" spans="1:16" x14ac:dyDescent="0.25">
      <c r="A277" s="95">
        <v>277</v>
      </c>
      <c r="B277" s="116" t="s">
        <v>1688</v>
      </c>
      <c r="C277" s="116"/>
      <c r="D277" s="116" t="s">
        <v>516</v>
      </c>
      <c r="E277" s="116" t="s">
        <v>296</v>
      </c>
      <c r="F277" s="95">
        <v>24.09</v>
      </c>
      <c r="G277" s="96" t="s">
        <v>8</v>
      </c>
      <c r="H277" s="96" t="s">
        <v>355</v>
      </c>
      <c r="I277" s="96" t="s">
        <v>582</v>
      </c>
      <c r="J277" s="96" t="str">
        <f t="shared" si="16"/>
        <v>Insert into SC_Matieres (ligne,typePresta,designation,categorie,fournisseur,unite,prix,detail,prixHorsTransport,Reference) values (277,'MATIERE','CAILLEBOTIS 1X1 M','PROTECTIONS_SANITAIRES','SASKIT','pc',24.09,'-',null,'');</v>
      </c>
      <c r="K277" s="95">
        <f t="shared" si="17"/>
        <v>277</v>
      </c>
      <c r="L277" s="96" t="str">
        <f t="shared" si="18"/>
        <v>Update SC_Matieres set designation = 'CAILLEBOTIS 1X1 M', Reference = '', fournisseur = 'SASKIT' where ligne = 277 ; Update SC_Matieres set Reference = '' where ligne = 277 and ifnull(Reference,'') = '' ;</v>
      </c>
      <c r="M277" s="96" t="str">
        <f t="shared" si="19"/>
        <v/>
      </c>
      <c r="O277" s="95"/>
      <c r="P277" s="116"/>
    </row>
    <row r="278" spans="1:16" x14ac:dyDescent="0.25">
      <c r="A278" s="95">
        <v>278</v>
      </c>
      <c r="B278" s="116" t="s">
        <v>1689</v>
      </c>
      <c r="C278" s="116"/>
      <c r="D278" s="116" t="s">
        <v>516</v>
      </c>
      <c r="E278" s="116" t="s">
        <v>296</v>
      </c>
      <c r="F278" s="95">
        <v>29.997000000000003</v>
      </c>
      <c r="G278" s="96" t="s">
        <v>8</v>
      </c>
      <c r="H278" s="96" t="s">
        <v>355</v>
      </c>
      <c r="I278" s="96" t="s">
        <v>582</v>
      </c>
      <c r="J278" s="96" t="str">
        <f t="shared" si="16"/>
        <v>Insert into SC_Matieres (ligne,typePresta,designation,categorie,fournisseur,unite,prix,detail,prixHorsTransport,Reference) values (278,'MATIERE','CAILLEBOTIS 1X1,5 M','PROTECTIONS_SANITAIRES','SASKIT','pc',29.997,'-',null,'');</v>
      </c>
      <c r="K278" s="95">
        <f t="shared" si="17"/>
        <v>278</v>
      </c>
      <c r="L278" s="96" t="str">
        <f t="shared" si="18"/>
        <v>Update SC_Matieres set designation = 'CAILLEBOTIS 1X1,5 M', Reference = '', fournisseur = 'SASKIT' where ligne = 278 ; Update SC_Matieres set Reference = '' where ligne = 278 and ifnull(Reference,'') = '' ;</v>
      </c>
      <c r="M278" s="96" t="str">
        <f t="shared" si="19"/>
        <v/>
      </c>
      <c r="O278" s="95"/>
      <c r="P278" s="116"/>
    </row>
    <row r="279" spans="1:16" x14ac:dyDescent="0.25">
      <c r="A279" s="95">
        <v>279</v>
      </c>
      <c r="B279" s="116" t="s">
        <v>517</v>
      </c>
      <c r="C279" s="116" t="s">
        <v>818</v>
      </c>
      <c r="D279" s="116" t="s">
        <v>516</v>
      </c>
      <c r="E279" s="116" t="s">
        <v>296</v>
      </c>
      <c r="F279" s="95">
        <v>221.69</v>
      </c>
      <c r="G279" s="96" t="s">
        <v>8</v>
      </c>
      <c r="I279" s="96" t="s">
        <v>582</v>
      </c>
      <c r="J279" s="96" t="str">
        <f t="shared" si="16"/>
        <v>Insert into SC_Matieres (ligne,typePresta,designation,categorie,fournisseur,unite,prix,detail,prixHorsTransport,Reference) values (279,'MATIERE','KIT CAILLEBOTIS FV GEOMEMBRANE 3EH3*2','PROTECTIONS_SANITAIRES','SASKIT','pc',221.69,'',null,'PSR3EH3X2');</v>
      </c>
      <c r="K279" s="95">
        <f t="shared" si="17"/>
        <v>279</v>
      </c>
      <c r="L279" s="96" t="str">
        <f t="shared" si="18"/>
        <v>Update SC_Matieres set designation = 'KIT CAILLEBOTIS FV GEOMEMBRANE 3EH3*2', Reference = 'PSR3EH3X2', fournisseur = 'SASKIT' where ligne = 279 ; Update SC_Matieres set Reference = 'PSR3EH3X2' where ligne = 279 and ifnull(Reference,'') = '' ;</v>
      </c>
      <c r="M279" s="96" t="str">
        <f t="shared" si="19"/>
        <v/>
      </c>
      <c r="O279" s="95"/>
      <c r="P279" s="116"/>
    </row>
    <row r="280" spans="1:16" x14ac:dyDescent="0.25">
      <c r="A280" s="95">
        <v>280</v>
      </c>
      <c r="B280" s="116" t="s">
        <v>518</v>
      </c>
      <c r="C280" s="116" t="s">
        <v>819</v>
      </c>
      <c r="D280" s="116" t="s">
        <v>516</v>
      </c>
      <c r="E280" s="116" t="s">
        <v>296</v>
      </c>
      <c r="F280" s="95">
        <v>279.92</v>
      </c>
      <c r="G280" s="96" t="s">
        <v>8</v>
      </c>
      <c r="H280" s="96" t="s">
        <v>355</v>
      </c>
      <c r="I280" s="96" t="s">
        <v>582</v>
      </c>
      <c r="J280" s="96" t="str">
        <f t="shared" si="16"/>
        <v>Insert into SC_Matieres (ligne,typePresta,designation,categorie,fournisseur,unite,prix,detail,prixHorsTransport,Reference) values (280,'MATIERE','KIT CAILLEBOTIS FV GEOMEMBRANE 4EH4*2','PROTECTIONS_SANITAIRES','SASKIT','pc',279.92,'-',null,'PSR4EH4X2');</v>
      </c>
      <c r="K280" s="95">
        <f t="shared" si="17"/>
        <v>280</v>
      </c>
      <c r="L280" s="96" t="str">
        <f t="shared" si="18"/>
        <v>Update SC_Matieres set designation = 'KIT CAILLEBOTIS FV GEOMEMBRANE 4EH4*2', Reference = 'PSR4EH4X2', fournisseur = 'SASKIT' where ligne = 280 ; Update SC_Matieres set Reference = 'PSR4EH4X2' where ligne = 280 and ifnull(Reference,'') = '' ;</v>
      </c>
      <c r="M280" s="96" t="str">
        <f t="shared" si="19"/>
        <v/>
      </c>
      <c r="O280" s="95"/>
      <c r="P280" s="116"/>
    </row>
    <row r="281" spans="1:16" x14ac:dyDescent="0.25">
      <c r="A281" s="95">
        <v>281</v>
      </c>
      <c r="B281" s="116" t="s">
        <v>519</v>
      </c>
      <c r="C281" s="116" t="s">
        <v>820</v>
      </c>
      <c r="D281" s="116" t="s">
        <v>516</v>
      </c>
      <c r="E281" s="116" t="s">
        <v>296</v>
      </c>
      <c r="F281" s="95">
        <v>332.96</v>
      </c>
      <c r="G281" s="96" t="s">
        <v>8</v>
      </c>
      <c r="H281" s="96" t="s">
        <v>355</v>
      </c>
      <c r="I281" s="96" t="s">
        <v>582</v>
      </c>
      <c r="J281" s="96" t="str">
        <f t="shared" si="16"/>
        <v>Insert into SC_Matieres (ligne,typePresta,designation,categorie,fournisseur,unite,prix,detail,prixHorsTransport,Reference) values (281,'MATIERE','KIT CAILLEBOTIS FV GEOMEMBRANE 5EH4*2,5','PROTECTIONS_SANITAIRES','SASKIT','pc',332.96,'-',null,'PSR5EH4X2.5');</v>
      </c>
      <c r="K281" s="95">
        <f t="shared" si="17"/>
        <v>281</v>
      </c>
      <c r="L281" s="96" t="str">
        <f t="shared" si="18"/>
        <v>Update SC_Matieres set designation = 'KIT CAILLEBOTIS FV GEOMEMBRANE 5EH4*2,5', Reference = 'PSR5EH4X2.5', fournisseur = 'SASKIT' where ligne = 281 ; Update SC_Matieres set Reference = 'PSR5EH4X2.5' where ligne = 281 and ifnull(Reference,'') = '' ;</v>
      </c>
      <c r="M281" s="96" t="str">
        <f t="shared" si="19"/>
        <v/>
      </c>
      <c r="O281" s="95"/>
      <c r="P281" s="116"/>
    </row>
    <row r="282" spans="1:16" x14ac:dyDescent="0.25">
      <c r="A282" s="95">
        <v>282</v>
      </c>
      <c r="B282" s="116" t="s">
        <v>520</v>
      </c>
      <c r="C282" s="116" t="s">
        <v>821</v>
      </c>
      <c r="D282" s="116" t="s">
        <v>516</v>
      </c>
      <c r="E282" s="116" t="s">
        <v>296</v>
      </c>
      <c r="F282" s="95">
        <v>445.36</v>
      </c>
      <c r="G282" s="96" t="s">
        <v>8</v>
      </c>
      <c r="H282" s="96" t="s">
        <v>355</v>
      </c>
      <c r="I282" s="96" t="s">
        <v>582</v>
      </c>
      <c r="J282" s="96" t="str">
        <f t="shared" si="16"/>
        <v>Insert into SC_Matieres (ligne,typePresta,designation,categorie,fournisseur,unite,prix,detail,prixHorsTransport,Reference) values (282,'MATIERE','KIT CAILLEBOTIS FV GEOMEMBRANE 6EH4*3','PROTECTIONS_SANITAIRES','SASKIT','pc',445.36,'-',null,'PSR6EH4X3');</v>
      </c>
      <c r="K282" s="95">
        <f t="shared" si="17"/>
        <v>282</v>
      </c>
      <c r="L282" s="96" t="str">
        <f t="shared" si="18"/>
        <v>Update SC_Matieres set designation = 'KIT CAILLEBOTIS FV GEOMEMBRANE 6EH4*3', Reference = 'PSR6EH4X3', fournisseur = 'SASKIT' where ligne = 282 ; Update SC_Matieres set Reference = 'PSR6EH4X3' where ligne = 282 and ifnull(Reference,'') = '' ;</v>
      </c>
      <c r="M282" s="96" t="str">
        <f t="shared" si="19"/>
        <v/>
      </c>
      <c r="O282" s="95"/>
      <c r="P282" s="116"/>
    </row>
    <row r="283" spans="1:16" x14ac:dyDescent="0.25">
      <c r="A283" s="95">
        <v>283</v>
      </c>
      <c r="B283" s="116" t="s">
        <v>521</v>
      </c>
      <c r="C283" s="116" t="s">
        <v>822</v>
      </c>
      <c r="D283" s="116" t="s">
        <v>516</v>
      </c>
      <c r="E283" s="116" t="s">
        <v>296</v>
      </c>
      <c r="F283" s="95">
        <v>584.74</v>
      </c>
      <c r="G283" s="96" t="s">
        <v>8</v>
      </c>
      <c r="H283" s="96" t="s">
        <v>355</v>
      </c>
      <c r="I283" s="96" t="s">
        <v>582</v>
      </c>
      <c r="J283" s="96" t="str">
        <f t="shared" si="16"/>
        <v>Insert into SC_Matieres (ligne,typePresta,designation,categorie,fournisseur,unite,prix,detail,prixHorsTransport,Reference) values (283,'MATIERE','KIT CAILLEBOTIS FV GEOMEMBRANE 6EH6*2','PROTECTIONS_SANITAIRES','SASKIT','pc',584.74,'-',null,'PSR6EH6X2');</v>
      </c>
      <c r="K283" s="95">
        <f t="shared" si="17"/>
        <v>283</v>
      </c>
      <c r="L283" s="96" t="str">
        <f t="shared" si="18"/>
        <v>Update SC_Matieres set designation = 'KIT CAILLEBOTIS FV GEOMEMBRANE 6EH6*2', Reference = 'PSR6EH6X2', fournisseur = 'SASKIT' where ligne = 283 ; Update SC_Matieres set Reference = 'PSR6EH6X2' where ligne = 283 and ifnull(Reference,'') = '' ;</v>
      </c>
      <c r="M283" s="96" t="str">
        <f t="shared" si="19"/>
        <v/>
      </c>
      <c r="O283" s="95"/>
      <c r="P283" s="116"/>
    </row>
    <row r="284" spans="1:16" x14ac:dyDescent="0.25">
      <c r="A284" s="95">
        <v>284</v>
      </c>
      <c r="B284" s="116" t="s">
        <v>522</v>
      </c>
      <c r="C284" s="116" t="s">
        <v>823</v>
      </c>
      <c r="D284" s="116" t="s">
        <v>516</v>
      </c>
      <c r="E284" s="116" t="s">
        <v>296</v>
      </c>
      <c r="F284" s="95">
        <v>497.4</v>
      </c>
      <c r="G284" s="96" t="s">
        <v>8</v>
      </c>
      <c r="H284" s="96" t="s">
        <v>355</v>
      </c>
      <c r="I284" s="96" t="s">
        <v>582</v>
      </c>
      <c r="J284" s="96" t="str">
        <f t="shared" si="16"/>
        <v>Insert into SC_Matieres (ligne,typePresta,designation,categorie,fournisseur,unite,prix,detail,prixHorsTransport,Reference) values (284,'MATIERE','KIT CAILLEBOTIS FV GEOMEMBRANE 7EH4*3,5','PROTECTIONS_SANITAIRES','SASKIT','pc',497.4,'-',null,'PSR7EH4X3.5');</v>
      </c>
      <c r="K284" s="95">
        <f t="shared" si="17"/>
        <v>284</v>
      </c>
      <c r="L284" s="96" t="str">
        <f t="shared" si="18"/>
        <v>Update SC_Matieres set designation = 'KIT CAILLEBOTIS FV GEOMEMBRANE 7EH4*3,5', Reference = 'PSR7EH4X3.5', fournisseur = 'SASKIT' where ligne = 284 ; Update SC_Matieres set Reference = 'PSR7EH4X3.5' where ligne = 284 and ifnull(Reference,'') = '' ;</v>
      </c>
      <c r="M284" s="96" t="str">
        <f t="shared" si="19"/>
        <v/>
      </c>
      <c r="O284" s="95"/>
      <c r="P284" s="116"/>
    </row>
    <row r="285" spans="1:16" x14ac:dyDescent="0.25">
      <c r="A285" s="95">
        <v>285</v>
      </c>
      <c r="B285" s="116" t="s">
        <v>523</v>
      </c>
      <c r="C285" s="116" t="s">
        <v>824</v>
      </c>
      <c r="D285" s="116" t="s">
        <v>516</v>
      </c>
      <c r="E285" s="116" t="s">
        <v>296</v>
      </c>
      <c r="F285" s="95">
        <v>610.79999999999995</v>
      </c>
      <c r="G285" s="96" t="s">
        <v>8</v>
      </c>
      <c r="H285" s="96" t="s">
        <v>355</v>
      </c>
      <c r="I285" s="96" t="s">
        <v>582</v>
      </c>
      <c r="J285" s="96" t="str">
        <f t="shared" si="16"/>
        <v>Insert into SC_Matieres (ligne,typePresta,designation,categorie,fournisseur,unite,prix,detail,prixHorsTransport,Reference) values (285,'MATIERE','KIT CAILLEBOTIS FV GEOMEMBRANE 8EH4*4','PROTECTIONS_SANITAIRES','SASKIT','pc',610.8,'-',null,'PSR8EH4X4');</v>
      </c>
      <c r="K285" s="95">
        <f t="shared" si="17"/>
        <v>285</v>
      </c>
      <c r="L285" s="96" t="str">
        <f t="shared" si="18"/>
        <v>Update SC_Matieres set designation = 'KIT CAILLEBOTIS FV GEOMEMBRANE 8EH4*4', Reference = 'PSR8EH4X4', fournisseur = 'SASKIT' where ligne = 285 ; Update SC_Matieres set Reference = 'PSR8EH4X4' where ligne = 285 and ifnull(Reference,'') = '' ;</v>
      </c>
      <c r="M285" s="96" t="str">
        <f t="shared" si="19"/>
        <v/>
      </c>
      <c r="O285" s="95"/>
      <c r="P285" s="116"/>
    </row>
    <row r="286" spans="1:16" x14ac:dyDescent="0.25">
      <c r="A286" s="95">
        <v>286</v>
      </c>
      <c r="B286" s="116" t="s">
        <v>524</v>
      </c>
      <c r="C286" s="116" t="s">
        <v>825</v>
      </c>
      <c r="D286" s="116" t="s">
        <v>516</v>
      </c>
      <c r="E286" s="116" t="s">
        <v>296</v>
      </c>
      <c r="F286" s="95">
        <v>662.84</v>
      </c>
      <c r="G286" s="96" t="s">
        <v>8</v>
      </c>
      <c r="I286" s="96" t="s">
        <v>582</v>
      </c>
      <c r="J286" s="96" t="str">
        <f t="shared" si="16"/>
        <v>Insert into SC_Matieres (ligne,typePresta,designation,categorie,fournisseur,unite,prix,detail,prixHorsTransport,Reference) values (286,'MATIERE','KIT CAILLEBOTIS FV GEOMEMBRANE 9EH4*4,5','PROTECTIONS_SANITAIRES','SASKIT','pc',662.84,'',null,'PSR9EH4X4.5');</v>
      </c>
      <c r="K286" s="95">
        <f t="shared" si="17"/>
        <v>286</v>
      </c>
      <c r="L286" s="96" t="str">
        <f t="shared" si="18"/>
        <v>Update SC_Matieres set designation = 'KIT CAILLEBOTIS FV GEOMEMBRANE 9EH4*4,5', Reference = 'PSR9EH4X4.5', fournisseur = 'SASKIT' where ligne = 286 ; Update SC_Matieres set Reference = 'PSR9EH4X4.5' where ligne = 286 and ifnull(Reference,'') = '' ;</v>
      </c>
      <c r="M286" s="96" t="str">
        <f t="shared" si="19"/>
        <v/>
      </c>
      <c r="O286" s="95"/>
      <c r="P286" s="116"/>
    </row>
    <row r="287" spans="1:16" x14ac:dyDescent="0.25">
      <c r="A287" s="95">
        <v>287</v>
      </c>
      <c r="B287" s="116" t="s">
        <v>525</v>
      </c>
      <c r="C287" s="116" t="s">
        <v>811</v>
      </c>
      <c r="D287" s="116" t="s">
        <v>516</v>
      </c>
      <c r="E287" s="116" t="s">
        <v>296</v>
      </c>
      <c r="F287" s="95">
        <v>776.24</v>
      </c>
      <c r="G287" s="96" t="s">
        <v>8</v>
      </c>
      <c r="I287" s="96" t="s">
        <v>582</v>
      </c>
      <c r="J287" s="96" t="str">
        <f t="shared" si="16"/>
        <v>Insert into SC_Matieres (ligne,typePresta,designation,categorie,fournisseur,unite,prix,detail,prixHorsTransport,Reference) values (287,'MATIERE','KIT CAILLEBOTIS FV GEOMEMBRANE 10EH4*5','PROTECTIONS_SANITAIRES','SASKIT','pc',776.24,'',null,'PSR10EH4X5');</v>
      </c>
      <c r="K287" s="95">
        <f t="shared" si="17"/>
        <v>287</v>
      </c>
      <c r="L287" s="96" t="str">
        <f t="shared" si="18"/>
        <v>Update SC_Matieres set designation = 'KIT CAILLEBOTIS FV GEOMEMBRANE 10EH4*5', Reference = 'PSR10EH4X5', fournisseur = 'SASKIT' where ligne = 287 ; Update SC_Matieres set Reference = 'PSR10EH4X5' where ligne = 287 and ifnull(Reference,'') = '' ;</v>
      </c>
      <c r="M287" s="96" t="str">
        <f t="shared" si="19"/>
        <v/>
      </c>
      <c r="O287" s="95"/>
      <c r="P287" s="116"/>
    </row>
    <row r="288" spans="1:16" x14ac:dyDescent="0.25">
      <c r="A288" s="95">
        <v>288</v>
      </c>
      <c r="B288" s="116" t="s">
        <v>526</v>
      </c>
      <c r="C288" s="116" t="s">
        <v>812</v>
      </c>
      <c r="D288" s="116" t="s">
        <v>516</v>
      </c>
      <c r="E288" s="116" t="s">
        <v>296</v>
      </c>
      <c r="F288" s="95">
        <v>1002.06</v>
      </c>
      <c r="G288" s="96" t="s">
        <v>8</v>
      </c>
      <c r="I288" s="96" t="s">
        <v>582</v>
      </c>
      <c r="J288" s="96" t="str">
        <f t="shared" si="16"/>
        <v>Insert into SC_Matieres (ligne,typePresta,designation,categorie,fournisseur,unite,prix,detail,prixHorsTransport,Reference) values (288,'MATIERE','KIT CAILLEBOTIS FV GEOMEMBRANE 12EH4*6','PROTECTIONS_SANITAIRES','SASKIT','pc',1002.06,'',null,'PSR12EH6X4');</v>
      </c>
      <c r="K288" s="95">
        <f t="shared" si="17"/>
        <v>288</v>
      </c>
      <c r="L288" s="96" t="str">
        <f t="shared" si="18"/>
        <v>Update SC_Matieres set designation = 'KIT CAILLEBOTIS FV GEOMEMBRANE 12EH4*6', Reference = 'PSR12EH6X4', fournisseur = 'SASKIT' where ligne = 288 ; Update SC_Matieres set Reference = 'PSR12EH6X4' where ligne = 288 and ifnull(Reference,'') = '' ;</v>
      </c>
      <c r="M288" s="96" t="str">
        <f t="shared" si="19"/>
        <v/>
      </c>
      <c r="O288" s="95"/>
      <c r="P288" s="116"/>
    </row>
    <row r="289" spans="1:16" x14ac:dyDescent="0.25">
      <c r="A289" s="95">
        <v>289</v>
      </c>
      <c r="B289" s="116" t="s">
        <v>527</v>
      </c>
      <c r="C289" s="116" t="s">
        <v>813</v>
      </c>
      <c r="D289" s="116" t="s">
        <v>516</v>
      </c>
      <c r="E289" s="116" t="s">
        <v>296</v>
      </c>
      <c r="F289" s="95">
        <v>1160.3400000000001</v>
      </c>
      <c r="G289" s="96" t="s">
        <v>8</v>
      </c>
      <c r="I289" s="96" t="s">
        <v>582</v>
      </c>
      <c r="J289" s="96" t="str">
        <f t="shared" si="16"/>
        <v>Insert into SC_Matieres (ligne,typePresta,designation,categorie,fournisseur,unite,prix,detail,prixHorsTransport,Reference) values (289,'MATIERE','KIT CAILLEBOTIS FV GEOMEMBRANE 14EH4*7','PROTECTIONS_SANITAIRES','SASKIT','pc',1160.34,'',null,'PSR14EH7X4');</v>
      </c>
      <c r="K289" s="95">
        <f t="shared" si="17"/>
        <v>289</v>
      </c>
      <c r="L289" s="96" t="str">
        <f t="shared" si="18"/>
        <v>Update SC_Matieres set designation = 'KIT CAILLEBOTIS FV GEOMEMBRANE 14EH4*7', Reference = 'PSR14EH7X4', fournisseur = 'SASKIT' where ligne = 289 ; Update SC_Matieres set Reference = 'PSR14EH7X4' where ligne = 289 and ifnull(Reference,'') = '' ;</v>
      </c>
      <c r="M289" s="96" t="str">
        <f t="shared" si="19"/>
        <v/>
      </c>
      <c r="O289" s="95"/>
      <c r="P289" s="116"/>
    </row>
    <row r="290" spans="1:16" x14ac:dyDescent="0.25">
      <c r="A290" s="95">
        <v>290</v>
      </c>
      <c r="B290" s="116" t="s">
        <v>528</v>
      </c>
      <c r="C290" s="116" t="s">
        <v>814</v>
      </c>
      <c r="D290" s="116" t="s">
        <v>516</v>
      </c>
      <c r="E290" s="116" t="s">
        <v>296</v>
      </c>
      <c r="F290" s="95">
        <v>1055.68</v>
      </c>
      <c r="G290" s="96" t="s">
        <v>8</v>
      </c>
      <c r="I290" s="96" t="s">
        <v>582</v>
      </c>
      <c r="J290" s="96" t="str">
        <f t="shared" si="16"/>
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</c>
      <c r="K290" s="95">
        <f t="shared" si="17"/>
        <v>290</v>
      </c>
      <c r="L290" s="96" t="str">
        <f t="shared" si="18"/>
        <v>Update SC_Matieres set designation = 'KIT CAILLEBOTIS FV GEOMEMBRANE 14EH8*3,5', Reference = 'PSR14EH8X3.5', fournisseur = 'SASKIT' where ligne = 290 ; Update SC_Matieres set Reference = 'PSR14EH8X3.5' where ligne = 290 and ifnull(Reference,'') = '' ;</v>
      </c>
      <c r="M290" s="96" t="str">
        <f t="shared" si="19"/>
        <v/>
      </c>
      <c r="O290" s="95"/>
      <c r="P290" s="116"/>
    </row>
    <row r="291" spans="1:16" x14ac:dyDescent="0.25">
      <c r="A291" s="95">
        <v>291</v>
      </c>
      <c r="B291" s="116" t="s">
        <v>529</v>
      </c>
      <c r="C291" s="116" t="s">
        <v>815</v>
      </c>
      <c r="D291" s="116" t="s">
        <v>516</v>
      </c>
      <c r="E291" s="116" t="s">
        <v>296</v>
      </c>
      <c r="F291" s="95">
        <v>1309.92</v>
      </c>
      <c r="G291" s="96" t="s">
        <v>8</v>
      </c>
      <c r="H291" s="96" t="s">
        <v>355</v>
      </c>
      <c r="I291" s="96" t="s">
        <v>582</v>
      </c>
      <c r="J291" s="96" t="str">
        <f t="shared" si="16"/>
        <v>Insert into SC_Matieres (ligne,typePresta,designation,categorie,fournisseur,unite,prix,detail,prixHorsTransport,Reference) values (291,'MATIERE','KIT CAILLEBOTIS FV GEOMEMBRANE 16EH4*8','PROTECTIONS_SANITAIRES','SASKIT','pc',1309.92,'-',null,'PSR16EH8X4');</v>
      </c>
      <c r="K291" s="95">
        <f t="shared" si="17"/>
        <v>291</v>
      </c>
      <c r="L291" s="96" t="str">
        <f t="shared" si="18"/>
        <v>Update SC_Matieres set designation = 'KIT CAILLEBOTIS FV GEOMEMBRANE 16EH4*8', Reference = 'PSR16EH8X4', fournisseur = 'SASKIT' where ligne = 291 ; Update SC_Matieres set Reference = 'PSR16EH8X4' where ligne = 291 and ifnull(Reference,'') = '' ;</v>
      </c>
      <c r="M291" s="96" t="str">
        <f t="shared" si="19"/>
        <v/>
      </c>
      <c r="O291" s="95"/>
      <c r="P291" s="116"/>
    </row>
    <row r="292" spans="1:16" x14ac:dyDescent="0.25">
      <c r="A292" s="95">
        <v>292</v>
      </c>
      <c r="B292" s="116" t="s">
        <v>530</v>
      </c>
      <c r="C292" s="116" t="s">
        <v>816</v>
      </c>
      <c r="D292" s="116" t="s">
        <v>516</v>
      </c>
      <c r="E292" s="116" t="s">
        <v>296</v>
      </c>
      <c r="F292" s="95">
        <v>1416</v>
      </c>
      <c r="G292" s="96" t="s">
        <v>8</v>
      </c>
      <c r="H292" s="96" t="s">
        <v>355</v>
      </c>
      <c r="I292" s="96" t="s">
        <v>582</v>
      </c>
      <c r="J292" s="96" t="str">
        <f t="shared" si="16"/>
        <v>Insert into SC_Matieres (ligne,typePresta,designation,categorie,fournisseur,unite,prix,detail,prixHorsTransport,Reference) values (292,'MATIERE','KIT CAILLEBOTIS FV GEOMEMBRANE 18EH4,5*8','PROTECTIONS_SANITAIRES','SASKIT','pc',1416,'-',null,'PSR18EH8X4.5');</v>
      </c>
      <c r="K292" s="95">
        <f t="shared" si="17"/>
        <v>292</v>
      </c>
      <c r="L292" s="96" t="str">
        <f t="shared" si="18"/>
        <v>Update SC_Matieres set designation = 'KIT CAILLEBOTIS FV GEOMEMBRANE 18EH4,5*8', Reference = 'PSR18EH8X4.5', fournisseur = 'SASKIT' where ligne = 292 ; Update SC_Matieres set Reference = 'PSR18EH8X4.5' where ligne = 292 and ifnull(Reference,'') = '' ;</v>
      </c>
      <c r="M292" s="96" t="str">
        <f t="shared" si="19"/>
        <v/>
      </c>
      <c r="O292" s="95"/>
      <c r="P292" s="116"/>
    </row>
    <row r="293" spans="1:16" x14ac:dyDescent="0.25">
      <c r="A293" s="95">
        <v>293</v>
      </c>
      <c r="B293" s="116" t="s">
        <v>531</v>
      </c>
      <c r="C293" s="116" t="s">
        <v>817</v>
      </c>
      <c r="D293" s="116" t="s">
        <v>516</v>
      </c>
      <c r="E293" s="116" t="s">
        <v>296</v>
      </c>
      <c r="F293" s="95">
        <v>1670.24</v>
      </c>
      <c r="G293" s="96" t="s">
        <v>8</v>
      </c>
      <c r="H293" s="96" t="s">
        <v>355</v>
      </c>
      <c r="I293" s="96" t="s">
        <v>582</v>
      </c>
      <c r="J293" s="96" t="str">
        <f t="shared" si="16"/>
        <v>Insert into SC_Matieres (ligne,typePresta,designation,categorie,fournisseur,unite,prix,detail,prixHorsTransport,Reference) values (293,'MATIERE','KIT CAILLEBOTIS FV GEOMEMBRANE 20EH8*5','PROTECTIONS_SANITAIRES','SASKIT','pc',1670.24,'-',null,'PSR20EH8X5');</v>
      </c>
      <c r="K293" s="95">
        <f t="shared" si="17"/>
        <v>293</v>
      </c>
      <c r="L293" s="96" t="str">
        <f t="shared" si="18"/>
        <v>Update SC_Matieres set designation = 'KIT CAILLEBOTIS FV GEOMEMBRANE 20EH8*5', Reference = 'PSR20EH8X5', fournisseur = 'SASKIT' where ligne = 293 ; Update SC_Matieres set Reference = 'PSR20EH8X5' where ligne = 293 and ifnull(Reference,'') = '' ;</v>
      </c>
      <c r="M293" s="96" t="str">
        <f t="shared" si="19"/>
        <v/>
      </c>
      <c r="O293" s="95"/>
      <c r="P293" s="116"/>
    </row>
    <row r="294" spans="1:16" x14ac:dyDescent="0.25">
      <c r="B294" s="116"/>
      <c r="C294" s="116"/>
      <c r="D294" s="116"/>
      <c r="E294" s="116"/>
      <c r="K294" s="95">
        <f t="shared" si="17"/>
        <v>0</v>
      </c>
      <c r="L294" s="96" t="str">
        <f t="shared" si="18"/>
        <v/>
      </c>
      <c r="M294" s="96" t="str">
        <f t="shared" si="19"/>
        <v>Update SC_Matieres set designation = '' where ligne =  ;</v>
      </c>
      <c r="O294" s="95"/>
      <c r="P294" s="116"/>
    </row>
    <row r="295" spans="1:16" x14ac:dyDescent="0.25">
      <c r="A295" s="95">
        <v>295</v>
      </c>
      <c r="B295" s="116" t="s">
        <v>1690</v>
      </c>
      <c r="C295" s="116"/>
      <c r="D295" s="116" t="s">
        <v>532</v>
      </c>
      <c r="E295" s="116" t="s">
        <v>533</v>
      </c>
      <c r="F295" s="95">
        <v>0.37119999999999997</v>
      </c>
      <c r="G295" s="96" t="s">
        <v>8</v>
      </c>
      <c r="H295" s="96" t="s">
        <v>355</v>
      </c>
      <c r="I295" s="96">
        <v>0.37119999999999997</v>
      </c>
      <c r="J295" s="96" t="str">
        <f t="shared" si="16"/>
        <v>Insert into SC_Matieres (ligne,typePresta,designation,categorie,fournisseur,unite,prix,detail,prixHorsTransport,Reference) values (295,'MATIERE','VIS PENTURE','QUINCAILLERIE','FOUSSIER','pc',0.3712,'-',0.3712,'');</v>
      </c>
      <c r="K295" s="95">
        <f t="shared" si="17"/>
        <v>295</v>
      </c>
      <c r="L295" s="96" t="str">
        <f t="shared" si="18"/>
        <v/>
      </c>
      <c r="M295" s="96" t="str">
        <f t="shared" si="19"/>
        <v>Update SC_Matieres set designation = 'VIS PENTURE' where ligne = 295 ;</v>
      </c>
      <c r="O295" s="95"/>
      <c r="P295" s="116"/>
    </row>
    <row r="296" spans="1:16" x14ac:dyDescent="0.25">
      <c r="A296" s="95">
        <v>296</v>
      </c>
      <c r="B296" s="116" t="s">
        <v>1691</v>
      </c>
      <c r="C296" s="116"/>
      <c r="D296" s="116" t="s">
        <v>532</v>
      </c>
      <c r="E296" s="116" t="s">
        <v>533</v>
      </c>
      <c r="F296" s="95">
        <v>0.11515</v>
      </c>
      <c r="G296" s="96" t="s">
        <v>8</v>
      </c>
      <c r="H296" s="96" t="s">
        <v>355</v>
      </c>
      <c r="I296" s="96">
        <v>0.11515</v>
      </c>
      <c r="J296" s="96" t="str">
        <f t="shared" si="16"/>
        <v>Insert into SC_Matieres (ligne,typePresta,designation,categorie,fournisseur,unite,prix,detail,prixHorsTransport,Reference) values (296,'MATIERE','VIS INOX 50','QUINCAILLERIE','FOUSSIER','pc',0.11515,'-',0.11515,'');</v>
      </c>
      <c r="K296" s="95">
        <f t="shared" si="17"/>
        <v>296</v>
      </c>
      <c r="L296" s="96" t="str">
        <f t="shared" si="18"/>
        <v/>
      </c>
      <c r="M296" s="96" t="str">
        <f t="shared" si="19"/>
        <v>Update SC_Matieres set designation = 'VIS INOX 50' where ligne = 296 ;</v>
      </c>
      <c r="O296" s="95"/>
      <c r="P296" s="116"/>
    </row>
    <row r="297" spans="1:16" x14ac:dyDescent="0.25">
      <c r="A297" s="95">
        <v>297</v>
      </c>
      <c r="B297" s="116" t="s">
        <v>1692</v>
      </c>
      <c r="C297" s="116"/>
      <c r="D297" s="116" t="s">
        <v>532</v>
      </c>
      <c r="E297" s="116" t="s">
        <v>533</v>
      </c>
      <c r="F297" s="95">
        <v>0.187</v>
      </c>
      <c r="G297" s="96" t="s">
        <v>8</v>
      </c>
      <c r="H297" s="96" t="s">
        <v>355</v>
      </c>
      <c r="I297" s="96">
        <v>0.187</v>
      </c>
      <c r="J297" s="96" t="str">
        <f t="shared" si="16"/>
        <v>Insert into SC_Matieres (ligne,typePresta,designation,categorie,fournisseur,unite,prix,detail,prixHorsTransport,Reference) values (297,'MATIERE','VIS INOX 70','QUINCAILLERIE','FOUSSIER','pc',0.187,'-',0.187,'');</v>
      </c>
      <c r="K297" s="95">
        <f t="shared" si="17"/>
        <v>297</v>
      </c>
      <c r="L297" s="96" t="str">
        <f t="shared" si="18"/>
        <v/>
      </c>
      <c r="M297" s="96" t="str">
        <f t="shared" si="19"/>
        <v>Update SC_Matieres set designation = 'VIS INOX 70' where ligne = 297 ;</v>
      </c>
      <c r="O297" s="95"/>
      <c r="P297" s="116"/>
    </row>
    <row r="298" spans="1:16" x14ac:dyDescent="0.25">
      <c r="A298" s="95">
        <v>298</v>
      </c>
      <c r="B298" s="116" t="s">
        <v>1693</v>
      </c>
      <c r="C298" s="116"/>
      <c r="D298" s="116" t="s">
        <v>532</v>
      </c>
      <c r="E298" s="116"/>
      <c r="F298" s="95">
        <v>0.15</v>
      </c>
      <c r="G298" s="96" t="s">
        <v>8</v>
      </c>
      <c r="I298" s="96" t="s">
        <v>582</v>
      </c>
      <c r="J298" s="96" t="str">
        <f t="shared" si="16"/>
        <v>Insert into SC_Matieres (ligne,typePresta,designation,categorie,fournisseur,unite,prix,detail,prixHorsTransport,Reference) values (298,'MATIERE','CLOUS INOX','QUINCAILLERIE','','pc',0.15,'',null,'');</v>
      </c>
      <c r="K298" s="95">
        <f t="shared" si="17"/>
        <v>298</v>
      </c>
      <c r="L298" s="96" t="str">
        <f t="shared" si="18"/>
        <v/>
      </c>
      <c r="M298" s="96" t="str">
        <f t="shared" si="19"/>
        <v>Update SC_Matieres set designation = 'CLOUS INOX' where ligne = 298 ;</v>
      </c>
      <c r="O298" s="95"/>
      <c r="P298" s="116"/>
    </row>
    <row r="299" spans="1:16" x14ac:dyDescent="0.25">
      <c r="A299" s="95">
        <v>299</v>
      </c>
      <c r="B299" s="116" t="s">
        <v>1694</v>
      </c>
      <c r="C299" s="116"/>
      <c r="D299" s="116" t="s">
        <v>532</v>
      </c>
      <c r="E299" s="116"/>
      <c r="F299" s="95">
        <v>0.6</v>
      </c>
      <c r="G299" s="96" t="s">
        <v>8</v>
      </c>
      <c r="H299" s="96" t="s">
        <v>355</v>
      </c>
      <c r="I299" s="96" t="s">
        <v>582</v>
      </c>
      <c r="J299" s="96" t="str">
        <f t="shared" si="16"/>
        <v>Insert into SC_Matieres (ligne,typePresta,designation,categorie,fournisseur,unite,prix,detail,prixHorsTransport,Reference) values (299,'MATIERE','VIS INOX 6/100 SPÉCIALE','QUINCAILLERIE','','pc',0.6,'-',null,'');</v>
      </c>
      <c r="K299" s="95">
        <f t="shared" si="17"/>
        <v>299</v>
      </c>
      <c r="L299" s="96" t="str">
        <f t="shared" si="18"/>
        <v/>
      </c>
      <c r="M299" s="96" t="str">
        <f t="shared" si="19"/>
        <v>Update SC_Matieres set designation = 'VIS INOX 6/100 SPÉCIALE' where ligne = 299 ;</v>
      </c>
      <c r="O299" s="95"/>
      <c r="P299" s="116"/>
    </row>
    <row r="300" spans="1:16" x14ac:dyDescent="0.25">
      <c r="A300" s="95">
        <v>300</v>
      </c>
      <c r="B300" s="116" t="s">
        <v>1695</v>
      </c>
      <c r="C300" s="116"/>
      <c r="D300" s="116" t="s">
        <v>532</v>
      </c>
      <c r="E300" s="116" t="s">
        <v>533</v>
      </c>
      <c r="F300" s="95">
        <v>0.39483333333333337</v>
      </c>
      <c r="G300" s="96" t="s">
        <v>8</v>
      </c>
      <c r="H300" s="96" t="s">
        <v>355</v>
      </c>
      <c r="I300" s="96">
        <v>0.39483333333333337</v>
      </c>
      <c r="J300" s="96" t="str">
        <f t="shared" si="16"/>
        <v>Insert into SC_Matieres (ligne,typePresta,designation,categorie,fournisseur,unite,prix,detail,prixHorsTransport,Reference) values (300,'MATIERE','VIS INOX 100','QUINCAILLERIE','FOUSSIER','pc',0.394833333333333,'-',0.394833333333333,'');</v>
      </c>
      <c r="K300" s="95">
        <f t="shared" si="17"/>
        <v>300</v>
      </c>
      <c r="L300" s="96" t="str">
        <f t="shared" si="18"/>
        <v/>
      </c>
      <c r="M300" s="96" t="str">
        <f t="shared" si="19"/>
        <v>Update SC_Matieres set designation = 'VIS INOX 100' where ligne = 300 ;</v>
      </c>
      <c r="O300" s="95"/>
      <c r="P300" s="116"/>
    </row>
    <row r="301" spans="1:16" x14ac:dyDescent="0.25">
      <c r="A301" s="95">
        <v>301</v>
      </c>
      <c r="B301" s="116" t="s">
        <v>1696</v>
      </c>
      <c r="C301" s="116"/>
      <c r="D301" s="116" t="s">
        <v>532</v>
      </c>
      <c r="E301" s="116" t="s">
        <v>533</v>
      </c>
      <c r="F301" s="95">
        <v>0.4738</v>
      </c>
      <c r="G301" s="96" t="s">
        <v>8</v>
      </c>
      <c r="H301" s="96" t="s">
        <v>355</v>
      </c>
      <c r="I301" s="96">
        <v>0.4738</v>
      </c>
      <c r="J301" s="96" t="str">
        <f t="shared" si="16"/>
        <v>Insert into SC_Matieres (ligne,typePresta,designation,categorie,fournisseur,unite,prix,detail,prixHorsTransport,Reference) values (301,'MATIERE','VIS INOX 120','QUINCAILLERIE','FOUSSIER','pc',0.4738,'-',0.4738,'');</v>
      </c>
      <c r="K301" s="95">
        <f t="shared" si="17"/>
        <v>301</v>
      </c>
      <c r="L301" s="96" t="str">
        <f t="shared" si="18"/>
        <v/>
      </c>
      <c r="M301" s="96" t="str">
        <f t="shared" si="19"/>
        <v>Update SC_Matieres set designation = 'VIS INOX 120' where ligne = 301 ;</v>
      </c>
      <c r="O301" s="95"/>
      <c r="P301" s="116"/>
    </row>
    <row r="302" spans="1:16" x14ac:dyDescent="0.25">
      <c r="A302" s="95">
        <v>302</v>
      </c>
      <c r="B302" s="116" t="s">
        <v>1697</v>
      </c>
      <c r="C302" s="116"/>
      <c r="D302" s="116" t="s">
        <v>274</v>
      </c>
      <c r="E302" s="116" t="s">
        <v>354</v>
      </c>
      <c r="F302" s="95">
        <v>0.75</v>
      </c>
      <c r="G302" s="96" t="s">
        <v>8</v>
      </c>
      <c r="H302" s="96" t="s">
        <v>355</v>
      </c>
      <c r="I302" s="96">
        <v>0.75</v>
      </c>
      <c r="J302" s="96" t="str">
        <f t="shared" si="16"/>
        <v>Insert into SC_Matieres (ligne,typePresta,designation,categorie,fournisseur,unite,prix,detail,prixHorsTransport,Reference) values (302,'MATIERE','RÉDUCTION 50-40','REDUCTIONS','PUM','pc',0.75,'-',0.75,'');</v>
      </c>
      <c r="K302" s="95">
        <f t="shared" si="17"/>
        <v>302</v>
      </c>
      <c r="L302" s="96" t="str">
        <f t="shared" si="18"/>
        <v/>
      </c>
      <c r="M302" s="96" t="str">
        <f t="shared" si="19"/>
        <v>Update SC_Matieres set designation = 'RÉDUCTION 50-40' where ligne = 302 ;</v>
      </c>
      <c r="O302" s="95"/>
      <c r="P302" s="116"/>
    </row>
    <row r="303" spans="1:16" x14ac:dyDescent="0.25">
      <c r="A303" s="95">
        <v>303</v>
      </c>
      <c r="B303" s="116" t="s">
        <v>1698</v>
      </c>
      <c r="C303" s="116"/>
      <c r="D303" s="116" t="s">
        <v>274</v>
      </c>
      <c r="E303" s="116" t="s">
        <v>354</v>
      </c>
      <c r="F303" s="95">
        <v>3.04</v>
      </c>
      <c r="G303" s="96" t="s">
        <v>8</v>
      </c>
      <c r="H303" s="96" t="s">
        <v>355</v>
      </c>
      <c r="I303" s="96">
        <v>3.04</v>
      </c>
      <c r="J303" s="96" t="str">
        <f t="shared" si="16"/>
        <v>Insert into SC_Matieres (ligne,typePresta,designation,categorie,fournisseur,unite,prix,detail,prixHorsTransport,Reference) values (303,'MATIERE','RÉDUCTION 63-50','REDUCTIONS','PUM','pc',3.04,'-',3.04,'');</v>
      </c>
      <c r="K303" s="95">
        <f t="shared" si="17"/>
        <v>303</v>
      </c>
      <c r="L303" s="96" t="str">
        <f t="shared" si="18"/>
        <v/>
      </c>
      <c r="M303" s="96" t="str">
        <f t="shared" si="19"/>
        <v>Update SC_Matieres set designation = 'RÉDUCTION 63-50' where ligne = 303 ;</v>
      </c>
      <c r="O303" s="95"/>
      <c r="P303" s="116"/>
    </row>
    <row r="304" spans="1:16" x14ac:dyDescent="0.25">
      <c r="A304" s="95">
        <v>304</v>
      </c>
      <c r="B304" s="116" t="s">
        <v>1699</v>
      </c>
      <c r="C304" s="116"/>
      <c r="D304" s="116" t="s">
        <v>274</v>
      </c>
      <c r="E304" s="116" t="s">
        <v>354</v>
      </c>
      <c r="F304" s="95">
        <v>3.04</v>
      </c>
      <c r="G304" s="96" t="s">
        <v>8</v>
      </c>
      <c r="H304" s="96" t="s">
        <v>355</v>
      </c>
      <c r="I304" s="96">
        <v>3.04</v>
      </c>
      <c r="J304" s="96" t="str">
        <f t="shared" si="16"/>
        <v>Insert into SC_Matieres (ligne,typePresta,designation,categorie,fournisseur,unite,prix,detail,prixHorsTransport,Reference) values (304,'MATIERE','RÉDUCTION 100-50','REDUCTIONS','PUM','pc',3.04,'-',3.04,'');</v>
      </c>
      <c r="K304" s="95">
        <f t="shared" si="17"/>
        <v>304</v>
      </c>
      <c r="L304" s="96" t="str">
        <f t="shared" si="18"/>
        <v/>
      </c>
      <c r="M304" s="96" t="str">
        <f t="shared" si="19"/>
        <v>Update SC_Matieres set designation = 'RÉDUCTION 100-50' where ligne = 304 ;</v>
      </c>
      <c r="O304" s="95"/>
      <c r="P304" s="116"/>
    </row>
    <row r="305" spans="1:16" x14ac:dyDescent="0.25">
      <c r="A305" s="95">
        <v>305</v>
      </c>
      <c r="B305" s="116" t="s">
        <v>1700</v>
      </c>
      <c r="C305" s="116"/>
      <c r="D305" s="116" t="s">
        <v>274</v>
      </c>
      <c r="E305" s="116" t="s">
        <v>354</v>
      </c>
      <c r="F305" s="95">
        <v>3.6</v>
      </c>
      <c r="G305" s="96" t="s">
        <v>8</v>
      </c>
      <c r="H305" s="96" t="s">
        <v>355</v>
      </c>
      <c r="I305" s="96">
        <v>3.6</v>
      </c>
      <c r="J305" s="96" t="str">
        <f t="shared" si="16"/>
        <v>Insert into SC_Matieres (ligne,typePresta,designation,categorie,fournisseur,unite,prix,detail,prixHorsTransport,Reference) values (305,'MATIERE','RÉDUCTION 100-63','REDUCTIONS','PUM','pc',3.6,'-',3.6,'');</v>
      </c>
      <c r="K305" s="95">
        <f t="shared" si="17"/>
        <v>305</v>
      </c>
      <c r="L305" s="96" t="str">
        <f t="shared" si="18"/>
        <v/>
      </c>
      <c r="M305" s="96" t="str">
        <f t="shared" si="19"/>
        <v>Update SC_Matieres set designation = 'RÉDUCTION 100-63' where ligne = 305 ;</v>
      </c>
      <c r="O305" s="95"/>
      <c r="P305" s="116"/>
    </row>
    <row r="306" spans="1:16" x14ac:dyDescent="0.25">
      <c r="A306" s="95">
        <v>306</v>
      </c>
      <c r="B306" s="116" t="s">
        <v>1701</v>
      </c>
      <c r="C306" s="116"/>
      <c r="D306" s="116" t="s">
        <v>274</v>
      </c>
      <c r="E306" s="116" t="s">
        <v>354</v>
      </c>
      <c r="F306" s="95">
        <v>3.21</v>
      </c>
      <c r="G306" s="96" t="s">
        <v>8</v>
      </c>
      <c r="H306" s="96" t="s">
        <v>355</v>
      </c>
      <c r="I306" s="96">
        <v>3.21</v>
      </c>
      <c r="J306" s="96" t="str">
        <f t="shared" si="16"/>
        <v>Insert into SC_Matieres (ligne,typePresta,designation,categorie,fournisseur,unite,prix,detail,prixHorsTransport,Reference) values (306,'MATIERE','RÉDUCTION 100-80','REDUCTIONS','PUM','pc',3.21,'-',3.21,'');</v>
      </c>
      <c r="K306" s="95">
        <f t="shared" si="17"/>
        <v>306</v>
      </c>
      <c r="L306" s="96" t="str">
        <f t="shared" si="18"/>
        <v/>
      </c>
      <c r="M306" s="96" t="str">
        <f t="shared" si="19"/>
        <v>Update SC_Matieres set designation = 'RÉDUCTION 100-80' where ligne = 306 ;</v>
      </c>
      <c r="O306" s="95"/>
      <c r="P306" s="116"/>
    </row>
    <row r="307" spans="1:16" x14ac:dyDescent="0.25">
      <c r="A307" s="95">
        <v>307</v>
      </c>
      <c r="B307" s="116" t="s">
        <v>1702</v>
      </c>
      <c r="C307" s="116"/>
      <c r="D307" s="116" t="s">
        <v>274</v>
      </c>
      <c r="E307" s="116" t="s">
        <v>354</v>
      </c>
      <c r="F307" s="95">
        <v>4.03</v>
      </c>
      <c r="G307" s="96" t="s">
        <v>8</v>
      </c>
      <c r="H307" s="96" t="s">
        <v>355</v>
      </c>
      <c r="I307" s="96">
        <v>4.03</v>
      </c>
      <c r="J307" s="96" t="str">
        <f t="shared" si="16"/>
        <v>Insert into SC_Matieres (ligne,typePresta,designation,categorie,fournisseur,unite,prix,detail,prixHorsTransport,Reference) values (307,'MATIERE','RÉDUCTION 110-100','REDUCTIONS','PUM','pc',4.03,'-',4.03,'');</v>
      </c>
      <c r="K307" s="95">
        <f t="shared" si="17"/>
        <v>307</v>
      </c>
      <c r="L307" s="96" t="str">
        <f t="shared" si="18"/>
        <v/>
      </c>
      <c r="M307" s="96" t="str">
        <f t="shared" si="19"/>
        <v>Update SC_Matieres set designation = 'RÉDUCTION 110-100' where ligne = 307 ;</v>
      </c>
      <c r="O307" s="95"/>
      <c r="P307" s="116"/>
    </row>
    <row r="308" spans="1:16" x14ac:dyDescent="0.25">
      <c r="A308" s="95">
        <v>308</v>
      </c>
      <c r="B308" s="116" t="s">
        <v>1703</v>
      </c>
      <c r="C308" s="116"/>
      <c r="D308" s="116" t="s">
        <v>535</v>
      </c>
      <c r="E308" s="116" t="s">
        <v>354</v>
      </c>
      <c r="F308" s="95">
        <v>10.98</v>
      </c>
      <c r="G308" s="96" t="s">
        <v>8</v>
      </c>
      <c r="H308" s="96" t="s">
        <v>355</v>
      </c>
      <c r="I308" s="96">
        <v>10.98</v>
      </c>
      <c r="J308" s="96" t="str">
        <f t="shared" si="16"/>
        <v>Insert into SC_Matieres (ligne,typePresta,designation,categorie,fournisseur,unite,prix,detail,prixHorsTransport,Reference) values (308,'MATIERE','REGARD PLUVIALE BÉTON 25 X 25','REGARDS_ BETON','PUM','pc',10.98,'-',10.98,'');</v>
      </c>
      <c r="K308" s="95">
        <f t="shared" si="17"/>
        <v>308</v>
      </c>
      <c r="L308" s="96" t="str">
        <f t="shared" si="18"/>
        <v/>
      </c>
      <c r="M308" s="96" t="str">
        <f t="shared" si="19"/>
        <v>Update SC_Matieres set designation = 'REGARD PLUVIALE BÉTON 25 X 25' where ligne = 308 ;</v>
      </c>
      <c r="O308" s="95"/>
      <c r="P308" s="116"/>
    </row>
    <row r="309" spans="1:16" x14ac:dyDescent="0.25">
      <c r="A309" s="95">
        <v>309</v>
      </c>
      <c r="B309" s="116" t="s">
        <v>1595</v>
      </c>
      <c r="C309" s="116"/>
      <c r="D309" s="116" t="s">
        <v>535</v>
      </c>
      <c r="E309" s="116" t="s">
        <v>354</v>
      </c>
      <c r="F309" s="95">
        <v>8.93</v>
      </c>
      <c r="G309" s="96" t="s">
        <v>8</v>
      </c>
      <c r="H309" s="96" t="s">
        <v>355</v>
      </c>
      <c r="I309" s="96">
        <v>8.93</v>
      </c>
      <c r="J309" s="96" t="str">
        <f t="shared" ref="J309:J372" si="20">SUBSTITUTE(SUBSTITUTE(SUBSTITUTE(SUBSTITUTE(SUBSTITUTE(SUBSTITUTE(SUBSTITUTE(SUBSTITUTE(SUBSTITUTE($J$1,"#LIBELLE#",B309),"#CATEGORIE#",D309),"#FOURNISSEUR#",E309),"#UNITE#",G309),"#PRIX#",SUBSTITUTE(F309,",",".")),"#DETAIL#",SUBSTITUTE(H309,"'","\'")),"#LIGNE#",A309),"#TRANSPORT#",SUBSTITUTE(I309,",",".")),"#REFERENCE#",C309)</f>
        <v>Insert into SC_Matieres (ligne,typePresta,designation,categorie,fournisseur,unite,prix,detail,prixHorsTransport,Reference) values (309,'MATIERE','REHAUSSE BÉTON 25 X 25','REGARDS_ BETON','PUM','pc',8.93,'-',8.93,'');</v>
      </c>
      <c r="K309" s="95">
        <f t="shared" si="17"/>
        <v>309</v>
      </c>
      <c r="L309" s="96" t="str">
        <f t="shared" si="18"/>
        <v/>
      </c>
      <c r="M309" s="96" t="str">
        <f t="shared" si="19"/>
        <v>Update SC_Matieres set designation = 'REHAUSSE BÉTON 25 X 25' where ligne = 309 ;</v>
      </c>
      <c r="O309" s="95"/>
      <c r="P309" s="116"/>
    </row>
    <row r="310" spans="1:16" x14ac:dyDescent="0.25">
      <c r="A310" s="95">
        <v>310</v>
      </c>
      <c r="B310" s="116" t="s">
        <v>1704</v>
      </c>
      <c r="C310" s="116"/>
      <c r="D310" s="116" t="s">
        <v>535</v>
      </c>
      <c r="E310" s="116" t="s">
        <v>354</v>
      </c>
      <c r="F310" s="95">
        <v>4.2</v>
      </c>
      <c r="G310" s="96" t="s">
        <v>8</v>
      </c>
      <c r="H310" s="96" t="s">
        <v>355</v>
      </c>
      <c r="I310" s="96">
        <v>4.2</v>
      </c>
      <c r="J310" s="96" t="str">
        <f t="shared" si="20"/>
        <v>Insert into SC_Matieres (ligne,typePresta,designation,categorie,fournisseur,unite,prix,detail,prixHorsTransport,Reference) values (310,'MATIERE','COUVERCLE POUR BOITE PLUVIALE BÉTON 25 X 25','REGARDS_ BETON','PUM','pc',4.2,'-',4.2,'');</v>
      </c>
      <c r="K310" s="95">
        <f t="shared" ref="K310:K373" si="21">A310</f>
        <v>310</v>
      </c>
      <c r="L310" s="96" t="str">
        <f t="shared" si="18"/>
        <v/>
      </c>
      <c r="M310" s="96" t="str">
        <f t="shared" si="19"/>
        <v>Update SC_Matieres set designation = 'COUVERCLE POUR BOITE PLUVIALE BÉTON 25 X 25' where ligne = 310 ;</v>
      </c>
      <c r="O310" s="95"/>
      <c r="P310" s="116"/>
    </row>
    <row r="311" spans="1:16" x14ac:dyDescent="0.25">
      <c r="A311" s="95">
        <v>311</v>
      </c>
      <c r="B311" s="116" t="s">
        <v>1705</v>
      </c>
      <c r="C311" s="116"/>
      <c r="D311" s="116" t="s">
        <v>535</v>
      </c>
      <c r="E311" s="116" t="s">
        <v>354</v>
      </c>
      <c r="F311" s="95">
        <v>13.28</v>
      </c>
      <c r="G311" s="96" t="s">
        <v>8</v>
      </c>
      <c r="H311" s="96" t="s">
        <v>355</v>
      </c>
      <c r="I311" s="96">
        <v>13.28</v>
      </c>
      <c r="J311" s="96" t="str">
        <f t="shared" si="20"/>
        <v>Insert into SC_Matieres (ligne,typePresta,designation,categorie,fournisseur,unite,prix,detail,prixHorsTransport,Reference) values (311,'MATIERE','REGARD BÉTON FLASQUE PLASTIQUE 30 X30','REGARDS_ BETON','PUM','pc',13.28,'-',13.28,'');</v>
      </c>
      <c r="K311" s="95">
        <f t="shared" si="21"/>
        <v>311</v>
      </c>
      <c r="L311" s="96" t="str">
        <f t="shared" si="18"/>
        <v/>
      </c>
      <c r="M311" s="96" t="str">
        <f t="shared" si="19"/>
        <v>Update SC_Matieres set designation = 'REGARD BÉTON FLASQUE PLASTIQUE 30 X30' where ligne = 311 ;</v>
      </c>
      <c r="O311" s="95"/>
      <c r="P311" s="116"/>
    </row>
    <row r="312" spans="1:16" x14ac:dyDescent="0.25">
      <c r="A312" s="95">
        <v>312</v>
      </c>
      <c r="B312" s="116" t="s">
        <v>1706</v>
      </c>
      <c r="C312" s="116"/>
      <c r="D312" s="116" t="s">
        <v>535</v>
      </c>
      <c r="E312" s="116" t="s">
        <v>354</v>
      </c>
      <c r="F312" s="95">
        <v>4.8</v>
      </c>
      <c r="G312" s="96" t="s">
        <v>8</v>
      </c>
      <c r="H312" s="96" t="s">
        <v>355</v>
      </c>
      <c r="I312" s="96">
        <v>4.8</v>
      </c>
      <c r="J312" s="96" t="str">
        <f t="shared" si="20"/>
        <v>Insert into SC_Matieres (ligne,typePresta,designation,categorie,fournisseur,unite,prix,detail,prixHorsTransport,Reference) values (312,'MATIERE','COUVERCLE PR BOITE PLUVIALE 30 X30','REGARDS_ BETON','PUM','pc',4.8,'-',4.8,'');</v>
      </c>
      <c r="K312" s="95">
        <f t="shared" si="21"/>
        <v>312</v>
      </c>
      <c r="L312" s="96" t="str">
        <f t="shared" si="18"/>
        <v/>
      </c>
      <c r="M312" s="96" t="str">
        <f t="shared" si="19"/>
        <v>Update SC_Matieres set designation = 'COUVERCLE PR BOITE PLUVIALE 30 X30' where ligne = 312 ;</v>
      </c>
      <c r="O312" s="95"/>
      <c r="P312" s="116"/>
    </row>
    <row r="313" spans="1:16" x14ac:dyDescent="0.25">
      <c r="A313" s="95">
        <v>313</v>
      </c>
      <c r="B313" s="116" t="s">
        <v>536</v>
      </c>
      <c r="C313" s="116" t="s">
        <v>1368</v>
      </c>
      <c r="D313" s="116" t="s">
        <v>537</v>
      </c>
      <c r="E313" s="116" t="s">
        <v>296</v>
      </c>
      <c r="F313" s="95">
        <v>177.23</v>
      </c>
      <c r="G313" s="96" t="s">
        <v>8</v>
      </c>
      <c r="H313" s="96" t="s">
        <v>355</v>
      </c>
      <c r="I313" s="96" t="s">
        <v>582</v>
      </c>
      <c r="J313" s="96" t="str">
        <f t="shared" si="20"/>
        <v>Insert into SC_Matieres (ligne,typePresta,designation,categorie,fournisseur,unite,prix,detail,prixHorsTransport,Reference) values (313,'MATIERE','KIT RELEVAGE 3 VOIES DIAM 63','REGARDS_ET_REPARTITEURS','SASKIT','pc',177.23,'-',null,'DIR013V63');</v>
      </c>
      <c r="K313" s="95">
        <f t="shared" si="21"/>
        <v>313</v>
      </c>
      <c r="L313" s="96" t="str">
        <f t="shared" si="18"/>
        <v>Update SC_Matieres set designation = 'KIT RELEVAGE 3 VOIES DIAM 63', Reference = 'DIR013V63', fournisseur = 'SASKIT' where ligne = 313 ; Update SC_Matieres set Reference = 'DIR013V63' where ligne = 313 and ifnull(Reference,'') = '' ;</v>
      </c>
      <c r="M313" s="96" t="str">
        <f t="shared" si="19"/>
        <v/>
      </c>
      <c r="O313" s="95"/>
      <c r="P313" s="116"/>
    </row>
    <row r="314" spans="1:16" x14ac:dyDescent="0.25">
      <c r="A314" s="95">
        <v>314</v>
      </c>
      <c r="B314" s="116" t="s">
        <v>538</v>
      </c>
      <c r="C314" s="116" t="s">
        <v>836</v>
      </c>
      <c r="D314" s="116" t="s">
        <v>537</v>
      </c>
      <c r="E314" s="116" t="s">
        <v>296</v>
      </c>
      <c r="F314" s="95">
        <v>20</v>
      </c>
      <c r="G314" s="96" t="s">
        <v>8</v>
      </c>
      <c r="H314" s="96" t="s">
        <v>355</v>
      </c>
      <c r="I314" s="96" t="s">
        <v>582</v>
      </c>
      <c r="J314" s="96" t="str">
        <f t="shared" si="20"/>
        <v>Insert into SC_Matieres (ligne,typePresta,designation,categorie,fournisseur,unite,prix,detail,prixHorsTransport,Reference) values (314,'MATIERE','COUVERCLE AQUATIRIS POUR REGARD DIR01','REGARDS_ET_REPARTITEURS','SASKIT','pc',20,'-',null,'MCOUVDIR01');</v>
      </c>
      <c r="K314" s="95">
        <f t="shared" si="21"/>
        <v>314</v>
      </c>
      <c r="L314" s="96" t="str">
        <f t="shared" si="18"/>
        <v>Update SC_Matieres set designation = 'COUVERCLE AQUATIRIS POUR REGARD DIR01', Reference = 'MCOUVDIR01', fournisseur = 'SASKIT' where ligne = 314 ; Update SC_Matieres set Reference = 'MCOUVDIR01' where ligne = 314 and ifnull(Reference,'') = '' ;</v>
      </c>
      <c r="M314" s="96" t="str">
        <f t="shared" si="19"/>
        <v/>
      </c>
      <c r="O314" s="95"/>
      <c r="P314" s="116"/>
    </row>
    <row r="315" spans="1:16" x14ac:dyDescent="0.25">
      <c r="A315" s="95">
        <v>315</v>
      </c>
      <c r="B315" s="116" t="s">
        <v>539</v>
      </c>
      <c r="C315" s="116" t="s">
        <v>835</v>
      </c>
      <c r="D315" s="116" t="s">
        <v>537</v>
      </c>
      <c r="E315" s="116" t="s">
        <v>296</v>
      </c>
      <c r="F315" s="95">
        <v>30</v>
      </c>
      <c r="G315" s="96" t="s">
        <v>8</v>
      </c>
      <c r="H315" s="96" t="s">
        <v>355</v>
      </c>
      <c r="I315" s="96" t="s">
        <v>582</v>
      </c>
      <c r="J315" s="96" t="str">
        <f t="shared" si="20"/>
        <v>Insert into SC_Matieres (ligne,typePresta,designation,categorie,fournisseur,unite,prix,detail,prixHorsTransport,Reference) values (315,'MATIERE','REHAUSSE','REGARDS_ET_REPARTITEURS','SASKIT','pc',30,'-',null,'MREHA');</v>
      </c>
      <c r="K315" s="95">
        <f t="shared" si="21"/>
        <v>315</v>
      </c>
      <c r="L315" s="96" t="str">
        <f t="shared" si="18"/>
        <v>Update SC_Matieres set designation = 'REHAUSSE', Reference = 'MREHA', fournisseur = 'SASKIT' where ligne = 315 ; Update SC_Matieres set Reference = 'MREHA' where ligne = 315 and ifnull(Reference,'') = '' ;</v>
      </c>
      <c r="M315" s="96" t="str">
        <f t="shared" si="19"/>
        <v/>
      </c>
      <c r="O315" s="95"/>
      <c r="P315" s="116"/>
    </row>
    <row r="316" spans="1:16" x14ac:dyDescent="0.25">
      <c r="A316" s="95">
        <v>316</v>
      </c>
      <c r="B316" s="116" t="s">
        <v>540</v>
      </c>
      <c r="C316" s="116" t="s">
        <v>837</v>
      </c>
      <c r="D316" s="116" t="s">
        <v>537</v>
      </c>
      <c r="E316" s="116" t="s">
        <v>296</v>
      </c>
      <c r="F316" s="95">
        <v>34.200000000000003</v>
      </c>
      <c r="G316" s="96" t="s">
        <v>8</v>
      </c>
      <c r="H316" s="96" t="s">
        <v>355</v>
      </c>
      <c r="I316" s="96" t="s">
        <v>582</v>
      </c>
      <c r="J316" s="96" t="str">
        <f t="shared" si="20"/>
        <v>Insert into SC_Matieres (ligne,typePresta,designation,categorie,fournisseur,unite,prix,detail,prixHorsTransport,Reference) values (316,'MATIERE','COUVERCLE AQUATIRIS POUR REGARD PE','REGARDS_ET_REPARTITEURS','SASKIT','pc',34.2,'-',null,'MCOUVRC');</v>
      </c>
      <c r="K316" s="95">
        <f t="shared" si="21"/>
        <v>316</v>
      </c>
      <c r="L316" s="96" t="str">
        <f t="shared" si="18"/>
        <v>Update SC_Matieres set designation = 'COUVERCLE AQUATIRIS POUR REGARD PE', Reference = 'MCOUVRC', fournisseur = 'SASKIT' where ligne = 316 ; Update SC_Matieres set Reference = 'MCOUVRC' where ligne = 316 and ifnull(Reference,'') = '' ;</v>
      </c>
      <c r="M316" s="96" t="str">
        <f t="shared" si="19"/>
        <v/>
      </c>
      <c r="O316" s="95"/>
      <c r="P316" s="116"/>
    </row>
    <row r="317" spans="1:16" x14ac:dyDescent="0.25">
      <c r="A317" s="95">
        <v>317</v>
      </c>
      <c r="B317" s="116" t="s">
        <v>541</v>
      </c>
      <c r="C317" s="116" t="s">
        <v>838</v>
      </c>
      <c r="D317" s="116" t="s">
        <v>537</v>
      </c>
      <c r="E317" s="116" t="s">
        <v>296</v>
      </c>
      <c r="F317" s="95">
        <v>36</v>
      </c>
      <c r="G317" s="96" t="s">
        <v>8</v>
      </c>
      <c r="H317" s="96" t="s">
        <v>355</v>
      </c>
      <c r="I317" s="96" t="s">
        <v>582</v>
      </c>
      <c r="J317" s="96" t="str">
        <f t="shared" si="20"/>
        <v>Insert into SC_Matieres (ligne,typePresta,designation,categorie,fournisseur,unite,prix,detail,prixHorsTransport,Reference) values (317,'MATIERE','COUVERCLE REGARD GRAVITAIRE DOUBLE SORTIE','REGARDS_ET_REPARTITEURS','SASKIT','pc',36,'-',null,'MCOUVDIG01');</v>
      </c>
      <c r="K317" s="95">
        <f t="shared" si="21"/>
        <v>317</v>
      </c>
      <c r="L317" s="96" t="str">
        <f t="shared" si="18"/>
        <v>Update SC_Matieres set designation = 'COUVERCLE REGARD GRAVITAIRE DOUBLE SORTIE', Reference = 'MCOUVDIG01', fournisseur = 'SASKIT' where ligne = 317 ; Update SC_Matieres set Reference = 'MCOUVDIG01' where ligne = 317 and ifnull(Reference,'') = '' ;</v>
      </c>
      <c r="M317" s="96" t="str">
        <f t="shared" si="19"/>
        <v/>
      </c>
      <c r="O317" s="95"/>
      <c r="P317" s="116"/>
    </row>
    <row r="318" spans="1:16" x14ac:dyDescent="0.25">
      <c r="A318" s="95">
        <v>318</v>
      </c>
      <c r="B318" s="116" t="s">
        <v>542</v>
      </c>
      <c r="C318" s="116" t="s">
        <v>834</v>
      </c>
      <c r="D318" s="116" t="s">
        <v>537</v>
      </c>
      <c r="E318" s="116" t="s">
        <v>296</v>
      </c>
      <c r="F318" s="95">
        <v>37.5</v>
      </c>
      <c r="G318" s="96" t="s">
        <v>8</v>
      </c>
      <c r="H318" s="96" t="s">
        <v>355</v>
      </c>
      <c r="I318" s="96" t="s">
        <v>582</v>
      </c>
      <c r="J318" s="96" t="str">
        <f t="shared" si="20"/>
        <v>Insert into SC_Matieres (ligne,typePresta,designation,categorie,fournisseur,unite,prix,detail,prixHorsTransport,Reference) values (318,'MATIERE','REHAUSSE REGARD','REGARDS_ET_REPARTITEURS','SASKIT','pc',37.5,'-',null,'MREHACUN');</v>
      </c>
      <c r="K318" s="95">
        <f t="shared" si="21"/>
        <v>318</v>
      </c>
      <c r="L318" s="96" t="str">
        <f t="shared" si="18"/>
        <v>Update SC_Matieres set designation = 'REHAUSSE REGARD', Reference = 'MREHACUN', fournisseur = 'SASKIT' where ligne = 318 ; Update SC_Matieres set Reference = 'MREHACUN' where ligne = 318 and ifnull(Reference,'') = '' ;</v>
      </c>
      <c r="M318" s="96" t="str">
        <f t="shared" si="19"/>
        <v/>
      </c>
      <c r="O318" s="95"/>
      <c r="P318" s="116"/>
    </row>
    <row r="319" spans="1:16" x14ac:dyDescent="0.25">
      <c r="A319" s="95">
        <v>319</v>
      </c>
      <c r="B319" s="116" t="s">
        <v>543</v>
      </c>
      <c r="C319" s="116" t="s">
        <v>832</v>
      </c>
      <c r="D319" s="116" t="s">
        <v>537</v>
      </c>
      <c r="E319" s="116" t="s">
        <v>296</v>
      </c>
      <c r="F319" s="95">
        <v>50</v>
      </c>
      <c r="G319" s="96" t="s">
        <v>8</v>
      </c>
      <c r="H319" s="96" t="s">
        <v>355</v>
      </c>
      <c r="I319" s="96" t="s">
        <v>582</v>
      </c>
      <c r="J319" s="96" t="str">
        <f t="shared" si="20"/>
        <v>Insert into SC_Matieres (ligne,typePresta,designation,categorie,fournisseur,unite,prix,detail,prixHorsTransport,Reference) values (319,'MATIERE','REGARD DE SORTIE SANS FOND (ZRV)','REGARDS_ET_REPARTITEURS','SASKIT','pc',50,'-',null,'PREGAZRV');</v>
      </c>
      <c r="K319" s="95">
        <f t="shared" si="21"/>
        <v>319</v>
      </c>
      <c r="L319" s="96" t="str">
        <f t="shared" si="18"/>
        <v>Update SC_Matieres set designation = 'REGARD DE SORTIE SANS FOND (ZRV)', Reference = 'PREGAZRV', fournisseur = 'SASKIT' where ligne = 319 ; Update SC_Matieres set Reference = 'PREGAZRV' where ligne = 319 and ifnull(Reference,'') = '' ;</v>
      </c>
      <c r="M319" s="96" t="str">
        <f t="shared" si="19"/>
        <v/>
      </c>
      <c r="O319" s="95"/>
      <c r="P319" s="116"/>
    </row>
    <row r="320" spans="1:16" x14ac:dyDescent="0.25">
      <c r="A320" s="95">
        <v>320</v>
      </c>
      <c r="B320" s="116" t="s">
        <v>544</v>
      </c>
      <c r="C320" s="116" t="s">
        <v>833</v>
      </c>
      <c r="D320" s="116" t="s">
        <v>537</v>
      </c>
      <c r="E320" s="116" t="s">
        <v>296</v>
      </c>
      <c r="F320" s="95">
        <v>50</v>
      </c>
      <c r="G320" s="96" t="s">
        <v>8</v>
      </c>
      <c r="H320" s="96" t="s">
        <v>355</v>
      </c>
      <c r="I320" s="96" t="s">
        <v>582</v>
      </c>
      <c r="J320" s="96" t="str">
        <f t="shared" si="20"/>
        <v>Insert into SC_Matieres (ligne,typePresta,designation,categorie,fournisseur,unite,prix,detail,prixHorsTransport,Reference) values (320,'MATIERE','REPARTITEUR','REGARDS_ET_REPARTITEURS','SASKIT','pc',50,'-',null,'TOB03');</v>
      </c>
      <c r="K320" s="95">
        <f t="shared" si="21"/>
        <v>320</v>
      </c>
      <c r="L320" s="96" t="str">
        <f t="shared" si="18"/>
        <v>Update SC_Matieres set designation = 'REPARTITEUR', Reference = 'TOB03', fournisseur = 'SASKIT' where ligne = 320 ; Update SC_Matieres set Reference = 'TOB03' where ligne = 320 and ifnull(Reference,'') = '' ;</v>
      </c>
      <c r="M320" s="96" t="str">
        <f t="shared" si="19"/>
        <v/>
      </c>
      <c r="O320" s="95"/>
      <c r="P320" s="116"/>
    </row>
    <row r="321" spans="1:16" x14ac:dyDescent="0.25">
      <c r="A321" s="95">
        <v>321</v>
      </c>
      <c r="B321" s="116" t="s">
        <v>545</v>
      </c>
      <c r="C321" s="116" t="s">
        <v>840</v>
      </c>
      <c r="D321" s="116" t="s">
        <v>537</v>
      </c>
      <c r="E321" s="116" t="s">
        <v>296</v>
      </c>
      <c r="F321" s="95">
        <v>66</v>
      </c>
      <c r="G321" s="96" t="s">
        <v>8</v>
      </c>
      <c r="H321" s="96" t="s">
        <v>355</v>
      </c>
      <c r="I321" s="96" t="s">
        <v>582</v>
      </c>
      <c r="J321" s="96" t="str">
        <f t="shared" si="20"/>
        <v>Insert into SC_Matieres (ligne,typePresta,designation,categorie,fournisseur,unite,prix,detail,prixHorsTransport,Reference) values (321,'MATIERE','REGARD HEXAGONAL NON PERCE  AVEC COUVERCLE','REGARDS_ET_REPARTITEURS','SASKIT','pc',66,'-',null,'DIR01');</v>
      </c>
      <c r="K321" s="95">
        <f t="shared" si="21"/>
        <v>321</v>
      </c>
      <c r="L321" s="96" t="str">
        <f t="shared" si="18"/>
        <v>Update SC_Matieres set designation = 'REGARD HEXAGONAL NON PERCE  AVEC COUVERCLE', Reference = 'DIR01', fournisseur = 'SASKIT' where ligne = 321 ; Update SC_Matieres set Reference = 'DIR01' where ligne = 321 and ifnull(Reference,'') = '' ;</v>
      </c>
      <c r="M321" s="96" t="str">
        <f t="shared" si="19"/>
        <v/>
      </c>
      <c r="O321" s="95"/>
      <c r="P321" s="116"/>
    </row>
    <row r="322" spans="1:16" x14ac:dyDescent="0.25">
      <c r="A322" s="95">
        <v>322</v>
      </c>
      <c r="B322" s="116" t="s">
        <v>546</v>
      </c>
      <c r="C322" s="116" t="s">
        <v>839</v>
      </c>
      <c r="D322" s="116" t="s">
        <v>537</v>
      </c>
      <c r="E322" s="116" t="s">
        <v>296</v>
      </c>
      <c r="F322" s="95">
        <v>91.8</v>
      </c>
      <c r="G322" s="96" t="s">
        <v>8</v>
      </c>
      <c r="H322" s="96" t="s">
        <v>355</v>
      </c>
      <c r="I322" s="96" t="s">
        <v>582</v>
      </c>
      <c r="J322" s="96" t="str">
        <f t="shared" si="20"/>
        <v>Insert into SC_Matieres (ligne,typePresta,designation,categorie,fournisseur,unite,prix,detail,prixHorsTransport,Reference) values (322,'MATIERE','REGARD CARRE AVEC COUVERCLE','REGARDS_ET_REPARTITEURS','SASKIT','pc',91.8,'-',null,'DIR02');</v>
      </c>
      <c r="K322" s="95">
        <f t="shared" si="21"/>
        <v>322</v>
      </c>
      <c r="L322" s="96" t="str">
        <f t="shared" si="18"/>
        <v>Update SC_Matieres set designation = 'REGARD CARRE AVEC COUVERCLE', Reference = 'DIR02', fournisseur = 'SASKIT' where ligne = 322 ; Update SC_Matieres set Reference = 'DIR02' where ligne = 322 and ifnull(Reference,'') = '' ;</v>
      </c>
      <c r="M322" s="96" t="str">
        <f t="shared" si="19"/>
        <v/>
      </c>
      <c r="O322" s="95"/>
      <c r="P322" s="116"/>
    </row>
    <row r="323" spans="1:16" x14ac:dyDescent="0.25">
      <c r="A323" s="95">
        <v>323</v>
      </c>
      <c r="B323" s="116" t="s">
        <v>547</v>
      </c>
      <c r="C323" s="116" t="s">
        <v>842</v>
      </c>
      <c r="D323" s="116" t="s">
        <v>537</v>
      </c>
      <c r="E323" s="116" t="s">
        <v>296</v>
      </c>
      <c r="F323" s="95">
        <v>99</v>
      </c>
      <c r="G323" s="96" t="s">
        <v>8</v>
      </c>
      <c r="H323" s="96" t="s">
        <v>355</v>
      </c>
      <c r="I323" s="96" t="s">
        <v>582</v>
      </c>
      <c r="J323" s="96" t="str">
        <f t="shared" si="20"/>
        <v>Insert into SC_Matieres (ligne,typePresta,designation,categorie,fournisseur,unite,prix,detail,prixHorsTransport,Reference) values (323,'MATIERE','REGARD DE COLLECTE AVEC COUVERCLE','REGARDS_ET_REPARTITEURS','SASKIT','pc',99,'-',null,'COL01');</v>
      </c>
      <c r="K323" s="95">
        <f t="shared" si="21"/>
        <v>323</v>
      </c>
      <c r="L323" s="96" t="str">
        <f t="shared" ref="L323:L386" si="22">IF(E323="SASKIT",SUBSTITUTE(SUBSTITUTE(SUBSTITUTE(SUBSTITUTE(SUBSTITUTE(SUBSTITUTE(SUBSTITUTE(SUBSTITUTE(SUBSTITUTE($L$1,"#LIBELLE#",B323),"#CATEGORIE#",D323),"#FOURNISSEUR#",E323),"#UNITE#",G323),"#PRIX#",SUBSTITUTE(F323,",",".")),"#DETAIL#",SUBSTITUTE(H323,"'","\'")),"#LIGNE#",A323),"#TRANSPORT#",SUBSTITUTE(I323,",",".")),"#REFERENCE#",C323),"")</f>
        <v>Update SC_Matieres set designation = 'REGARD DE COLLECTE AVEC COUVERCLE', Reference = 'COL01', fournisseur = 'SASKIT' where ligne = 323 ; Update SC_Matieres set Reference = 'COL01' where ligne = 323 and ifnull(Reference,'') = '' ;</v>
      </c>
      <c r="M323" s="96" t="str">
        <f t="shared" ref="M323:M386" si="23">IF(E323&lt;&gt;"SASKIT",SUBSTITUTE(SUBSTITUTE(SUBSTITUTE(SUBSTITUTE(SUBSTITUTE(SUBSTITUTE(SUBSTITUTE(SUBSTITUTE(SUBSTITUTE($M$1,"#LIBELLE#",B323),"#CATEGORIE#",D323),"#FOURNISSEUR#",E323),"#UNITE#",G323),"#PRIX#",SUBSTITUTE(F323,",",".")),"#DETAIL#",SUBSTITUTE(H323,"'","\'")),"#LIGNE#",A323),"#TRANSPORT#",SUBSTITUTE(I323,",",".")),"#REFERENCE#",C323),"")</f>
        <v/>
      </c>
      <c r="O323" s="95"/>
      <c r="P323" s="116"/>
    </row>
    <row r="324" spans="1:16" x14ac:dyDescent="0.25">
      <c r="A324" s="95">
        <v>324</v>
      </c>
      <c r="B324" s="116" t="s">
        <v>548</v>
      </c>
      <c r="C324" s="116" t="s">
        <v>831</v>
      </c>
      <c r="D324" s="116" t="s">
        <v>537</v>
      </c>
      <c r="E324" s="116" t="s">
        <v>296</v>
      </c>
      <c r="F324" s="95">
        <v>112.15</v>
      </c>
      <c r="G324" s="96" t="s">
        <v>8</v>
      </c>
      <c r="H324" s="96" t="s">
        <v>355</v>
      </c>
      <c r="I324" s="96" t="s">
        <v>582</v>
      </c>
      <c r="J324" s="96" t="str">
        <f t="shared" si="20"/>
        <v>Insert into SC_Matieres (ligne,typePresta,designation,categorie,fournisseur,unite,prix,detail,prixHorsTransport,Reference) values (324,'MATIERE','KIT DE REPARTITION','REGARDS_ET_REPARTITEURS','SASKIT','pc',112.15,'-',null,'KITTOB03');</v>
      </c>
      <c r="K324" s="95">
        <f t="shared" si="21"/>
        <v>324</v>
      </c>
      <c r="L324" s="96" t="str">
        <f t="shared" si="22"/>
        <v>Update SC_Matieres set designation = 'KIT DE REPARTITION', Reference = 'KITTOB03', fournisseur = 'SASKIT' where ligne = 324 ; Update SC_Matieres set Reference = 'KITTOB03' where ligne = 324 and ifnull(Reference,'') = '' ;</v>
      </c>
      <c r="M324" s="96" t="str">
        <f t="shared" si="23"/>
        <v/>
      </c>
      <c r="O324" s="95"/>
      <c r="P324" s="116"/>
    </row>
    <row r="325" spans="1:16" x14ac:dyDescent="0.25">
      <c r="A325" s="95">
        <v>325</v>
      </c>
      <c r="B325" s="116" t="s">
        <v>1707</v>
      </c>
      <c r="C325" s="116" t="s">
        <v>831</v>
      </c>
      <c r="D325" s="116" t="s">
        <v>537</v>
      </c>
      <c r="E325" s="116" t="s">
        <v>296</v>
      </c>
      <c r="F325" s="95">
        <v>112.15</v>
      </c>
      <c r="G325" s="96" t="s">
        <v>8</v>
      </c>
      <c r="H325" s="96" t="s">
        <v>355</v>
      </c>
      <c r="I325" s="96" t="s">
        <v>582</v>
      </c>
      <c r="J325" s="96" t="str">
        <f t="shared" si="20"/>
        <v>Insert into SC_Matieres (ligne,typePresta,designation,categorie,fournisseur,unite,prix,detail,prixHorsTransport,Reference) values (325,'MATIERE','RÉPARTITEURS (LA PAIRE)','REGARDS_ET_REPARTITEURS','SASKIT','pc',112.15,'-',null,'KITTOB03');</v>
      </c>
      <c r="K325" s="95">
        <f t="shared" si="21"/>
        <v>325</v>
      </c>
      <c r="L325" s="96" t="str">
        <f t="shared" si="22"/>
        <v>Update SC_Matieres set designation = 'RÉPARTITEURS (LA PAIRE)', Reference = 'KITTOB03', fournisseur = 'SASKIT' where ligne = 325 ; Update SC_Matieres set Reference = 'KITTOB03' where ligne = 325 and ifnull(Reference,'') = '' ;</v>
      </c>
      <c r="M325" s="96" t="str">
        <f t="shared" si="23"/>
        <v/>
      </c>
      <c r="O325" s="95"/>
      <c r="P325" s="116"/>
    </row>
    <row r="326" spans="1:16" x14ac:dyDescent="0.25">
      <c r="A326" s="95">
        <v>326</v>
      </c>
      <c r="B326" s="116" t="s">
        <v>549</v>
      </c>
      <c r="C326" s="116"/>
      <c r="D326" s="116" t="s">
        <v>537</v>
      </c>
      <c r="E326" s="116" t="s">
        <v>296</v>
      </c>
      <c r="F326" s="95">
        <v>121.1</v>
      </c>
      <c r="G326" s="96" t="s">
        <v>8</v>
      </c>
      <c r="H326" s="96" t="s">
        <v>355</v>
      </c>
      <c r="I326" s="96" t="s">
        <v>582</v>
      </c>
      <c r="J326" s="96" t="str">
        <f t="shared" si="20"/>
        <v>Insert into SC_Matieres (ligne,typePresta,designation,categorie,fournisseur,unite,prix,detail,prixHorsTransport,Reference) values (326,'MATIERE','KIT FV RELEVAGE VANGUI50','REGARDS_ET_REPARTITEURS','SASKIT','pc',121.1,'-',null,'');</v>
      </c>
      <c r="K326" s="95">
        <f t="shared" si="21"/>
        <v>326</v>
      </c>
      <c r="L326" s="96" t="str">
        <f t="shared" si="22"/>
        <v>Update SC_Matieres set designation = 'KIT FV RELEVAGE VANGUI50', Reference = '', fournisseur = 'SASKIT' where ligne = 326 ; Update SC_Matieres set Reference = '' where ligne = 326 and ifnull(Reference,'') = '' ;</v>
      </c>
      <c r="M326" s="96" t="str">
        <f t="shared" si="23"/>
        <v/>
      </c>
      <c r="O326" s="95"/>
      <c r="P326" s="116"/>
    </row>
    <row r="327" spans="1:16" x14ac:dyDescent="0.25">
      <c r="A327" s="95">
        <v>327</v>
      </c>
      <c r="B327" s="116" t="s">
        <v>1708</v>
      </c>
      <c r="C327" s="116" t="s">
        <v>841</v>
      </c>
      <c r="D327" s="116" t="s">
        <v>537</v>
      </c>
      <c r="E327" s="116" t="s">
        <v>296</v>
      </c>
      <c r="F327" s="95">
        <v>120.5</v>
      </c>
      <c r="G327" s="96" t="s">
        <v>8</v>
      </c>
      <c r="H327" s="96" t="s">
        <v>355</v>
      </c>
      <c r="I327" s="96" t="s">
        <v>582</v>
      </c>
      <c r="J327" s="96" t="str">
        <f t="shared" si="20"/>
        <v>Insert into SC_Matieres (ligne,typePresta,designation,categorie,fournisseur,unite,prix,detail,prixHorsTransport,Reference) values (327,'MATIERE','REGARD PRESSION DIR 01 GUILLOTINES','REGARDS_ET_REPARTITEURS','SASKIT','pc',120.5,'-',null,'DIR01VANG50');</v>
      </c>
      <c r="K327" s="95">
        <f t="shared" si="21"/>
        <v>327</v>
      </c>
      <c r="L327" s="96" t="str">
        <f t="shared" si="22"/>
        <v>Update SC_Matieres set designation = 'REGARD PRESSION DIR 01 GUILLOTINES', Reference = 'DIR01VANG50', fournisseur = 'SASKIT' where ligne = 327 ; Update SC_Matieres set Reference = 'DIR01VANG50' where ligne = 327 and ifnull(Reference,'') = '' ;</v>
      </c>
      <c r="M327" s="96" t="str">
        <f t="shared" si="23"/>
        <v/>
      </c>
      <c r="O327" s="95"/>
      <c r="P327" s="116"/>
    </row>
    <row r="328" spans="1:16" x14ac:dyDescent="0.25">
      <c r="A328" s="95">
        <v>328</v>
      </c>
      <c r="B328" s="116" t="s">
        <v>550</v>
      </c>
      <c r="C328" s="116"/>
      <c r="D328" s="116" t="s">
        <v>537</v>
      </c>
      <c r="E328" s="116" t="s">
        <v>296</v>
      </c>
      <c r="F328" s="95">
        <v>158.16999999999999</v>
      </c>
      <c r="G328" s="96" t="s">
        <v>8</v>
      </c>
      <c r="H328" s="96" t="s">
        <v>355</v>
      </c>
      <c r="I328" s="96" t="s">
        <v>582</v>
      </c>
      <c r="J328" s="96" t="str">
        <f t="shared" si="20"/>
        <v>Insert into SC_Matieres (ligne,typePresta,designation,categorie,fournisseur,unite,prix,detail,prixHorsTransport,Reference) values (328,'MATIERE','KIT RELEVAGE 3 VOIES DIAM 50','REGARDS_ET_REPARTITEURS','SASKIT','pc',158.17,'-',null,'');</v>
      </c>
      <c r="K328" s="95">
        <f t="shared" si="21"/>
        <v>328</v>
      </c>
      <c r="L328" s="96" t="str">
        <f t="shared" si="22"/>
        <v>Update SC_Matieres set designation = 'KIT RELEVAGE 3 VOIES DIAM 50', Reference = '', fournisseur = 'SASKIT' where ligne = 328 ; Update SC_Matieres set Reference = '' where ligne = 328 and ifnull(Reference,'') = '' ;</v>
      </c>
      <c r="M328" s="96" t="str">
        <f t="shared" si="23"/>
        <v/>
      </c>
      <c r="O328" s="95"/>
      <c r="P328" s="116"/>
    </row>
    <row r="329" spans="1:16" x14ac:dyDescent="0.25">
      <c r="A329" s="95">
        <v>329</v>
      </c>
      <c r="B329" s="116" t="s">
        <v>333</v>
      </c>
      <c r="C329" s="116" t="s">
        <v>828</v>
      </c>
      <c r="D329" s="116" t="s">
        <v>537</v>
      </c>
      <c r="E329" s="116" t="s">
        <v>296</v>
      </c>
      <c r="F329" s="95">
        <v>164.33</v>
      </c>
      <c r="G329" s="96" t="s">
        <v>8</v>
      </c>
      <c r="H329" s="96" t="s">
        <v>355</v>
      </c>
      <c r="I329" s="96" t="s">
        <v>582</v>
      </c>
      <c r="J329" s="96" t="str">
        <f t="shared" si="20"/>
        <v>Insert into SC_Matieres (ligne,typePresta,designation,categorie,fournisseur,unite,prix,detail,prixHorsTransport,Reference) values (329,'MATIERE','REGARD DE COLLECTE+KIT MISE EN CHARGE','REGARDS_ET_REPARTITEURS','SASKIT','pc',164.33,'-',null,'KITCOL01');</v>
      </c>
      <c r="K329" s="95">
        <f t="shared" si="21"/>
        <v>329</v>
      </c>
      <c r="L329" s="96" t="str">
        <f t="shared" si="22"/>
        <v>Update SC_Matieres set designation = 'REGARD DE COLLECTE+KIT MISE EN CHARGE', Reference = 'KITCOL01', fournisseur = 'SASKIT' where ligne = 329 ; Update SC_Matieres set Reference = 'KITCOL01' where ligne = 329 and ifnull(Reference,'') = '' ;</v>
      </c>
      <c r="M329" s="96" t="str">
        <f t="shared" si="23"/>
        <v/>
      </c>
      <c r="O329" s="95"/>
      <c r="P329" s="116"/>
    </row>
    <row r="330" spans="1:16" x14ac:dyDescent="0.25">
      <c r="A330" s="95">
        <v>330</v>
      </c>
      <c r="B330" s="116" t="s">
        <v>1709</v>
      </c>
      <c r="C330" s="116" t="s">
        <v>828</v>
      </c>
      <c r="D330" s="116" t="s">
        <v>537</v>
      </c>
      <c r="E330" s="116" t="s">
        <v>296</v>
      </c>
      <c r="F330" s="95">
        <v>164.33</v>
      </c>
      <c r="G330" s="96" t="s">
        <v>8</v>
      </c>
      <c r="H330" s="96" t="s">
        <v>355</v>
      </c>
      <c r="I330" s="96" t="s">
        <v>582</v>
      </c>
      <c r="J330" s="96" t="str">
        <f t="shared" si="20"/>
        <v>Insert into SC_Matieres (ligne,typePresta,designation,categorie,fournisseur,unite,prix,detail,prixHorsTransport,Reference) values (330,'MATIERE','REGARD DE SORTIE','REGARDS_ET_REPARTITEURS','SASKIT','pc',164.33,'-',null,'KITCOL01');</v>
      </c>
      <c r="K330" s="95">
        <f t="shared" si="21"/>
        <v>330</v>
      </c>
      <c r="L330" s="96" t="str">
        <f t="shared" si="22"/>
        <v>Update SC_Matieres set designation = 'REGARD DE SORTIE', Reference = 'KITCOL01', fournisseur = 'SASKIT' where ligne = 330 ; Update SC_Matieres set Reference = 'KITCOL01' where ligne = 330 and ifnull(Reference,'') = '' ;</v>
      </c>
      <c r="M330" s="96" t="str">
        <f t="shared" si="23"/>
        <v/>
      </c>
      <c r="O330" s="95"/>
      <c r="P330" s="116"/>
    </row>
    <row r="331" spans="1:16" x14ac:dyDescent="0.25">
      <c r="A331" s="95">
        <v>331</v>
      </c>
      <c r="B331" s="116" t="s">
        <v>551</v>
      </c>
      <c r="C331" s="116"/>
      <c r="D331" s="116" t="s">
        <v>537</v>
      </c>
      <c r="E331" s="116" t="s">
        <v>296</v>
      </c>
      <c r="F331" s="95">
        <v>167.08</v>
      </c>
      <c r="G331" s="96" t="s">
        <v>8</v>
      </c>
      <c r="H331" s="96" t="s">
        <v>355</v>
      </c>
      <c r="I331" s="96" t="s">
        <v>582</v>
      </c>
      <c r="J331" s="96" t="str">
        <f t="shared" si="20"/>
        <v>Insert into SC_Matieres (ligne,typePresta,designation,categorie,fournisseur,unite,prix,detail,prixHorsTransport,Reference) values (331,'MATIERE','KIT FV RELEVAGE VANGUI63','REGARDS_ET_REPARTITEURS','SASKIT','pc',167.08,'-',null,'');</v>
      </c>
      <c r="K331" s="95">
        <f t="shared" si="21"/>
        <v>331</v>
      </c>
      <c r="L331" s="96" t="str">
        <f t="shared" si="22"/>
        <v>Update SC_Matieres set designation = 'KIT FV RELEVAGE VANGUI63', Reference = '', fournisseur = 'SASKIT' where ligne = 331 ; Update SC_Matieres set Reference = '' where ligne = 331 and ifnull(Reference,'') = '' ;</v>
      </c>
      <c r="M331" s="96" t="str">
        <f t="shared" si="23"/>
        <v/>
      </c>
      <c r="O331" s="95"/>
      <c r="P331" s="116"/>
    </row>
    <row r="332" spans="1:16" x14ac:dyDescent="0.25">
      <c r="A332" s="95">
        <v>332</v>
      </c>
      <c r="B332" s="116" t="s">
        <v>552</v>
      </c>
      <c r="C332" s="116" t="s">
        <v>829</v>
      </c>
      <c r="D332" s="116" t="s">
        <v>537</v>
      </c>
      <c r="E332" s="116" t="s">
        <v>296</v>
      </c>
      <c r="F332" s="95">
        <v>167.89</v>
      </c>
      <c r="G332" s="96" t="s">
        <v>8</v>
      </c>
      <c r="H332" s="96" t="s">
        <v>355</v>
      </c>
      <c r="I332" s="96" t="s">
        <v>582</v>
      </c>
      <c r="J332" s="96" t="str">
        <f t="shared" si="20"/>
        <v>Insert into SC_Matieres (ligne,typePresta,designation,categorie,fournisseur,unite,prix,detail,prixHorsTransport,Reference) values (332,'MATIERE','KIT GRAVITAIRE PELLE INOX','REGARDS_ET_REPARTITEURS','SASKIT','pc',167.89,'-',null,'KITDIG01');</v>
      </c>
      <c r="K332" s="95">
        <f t="shared" si="21"/>
        <v>332</v>
      </c>
      <c r="L332" s="96" t="str">
        <f t="shared" si="22"/>
        <v>Update SC_Matieres set designation = 'KIT GRAVITAIRE PELLE INOX', Reference = 'KITDIG01', fournisseur = 'SASKIT' where ligne = 332 ; Update SC_Matieres set Reference = 'KITDIG01' where ligne = 332 and ifnull(Reference,'') = '' ;</v>
      </c>
      <c r="M332" s="96" t="str">
        <f t="shared" si="23"/>
        <v/>
      </c>
      <c r="O332" s="95"/>
      <c r="P332" s="116"/>
    </row>
    <row r="333" spans="1:16" x14ac:dyDescent="0.25">
      <c r="A333" s="95">
        <v>333</v>
      </c>
      <c r="B333" s="116" t="s">
        <v>1710</v>
      </c>
      <c r="C333" s="116" t="s">
        <v>830</v>
      </c>
      <c r="D333" s="116" t="s">
        <v>537</v>
      </c>
      <c r="E333" s="116" t="s">
        <v>296</v>
      </c>
      <c r="F333" s="95">
        <v>174.48</v>
      </c>
      <c r="G333" s="96" t="s">
        <v>8</v>
      </c>
      <c r="H333" s="96" t="s">
        <v>355</v>
      </c>
      <c r="I333" s="96" t="s">
        <v>582</v>
      </c>
      <c r="J333" s="96" t="str">
        <f t="shared" si="20"/>
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</c>
      <c r="K333" s="95">
        <f t="shared" si="21"/>
        <v>333</v>
      </c>
      <c r="L333" s="96" t="str">
        <f t="shared" si="22"/>
        <v>Update SC_Matieres set designation = 'KIT FV GRAVITAIRE  VANNES GUILLOTINES 110', Reference = 'KITFVGVAN110', fournisseur = 'SASKIT' where ligne = 333 ; Update SC_Matieres set Reference = 'KITFVGVAN110' where ligne = 333 and ifnull(Reference,'') = '' ;</v>
      </c>
      <c r="M333" s="96" t="str">
        <f t="shared" si="23"/>
        <v/>
      </c>
      <c r="O333" s="95"/>
      <c r="P333" s="116"/>
    </row>
    <row r="334" spans="1:16" x14ac:dyDescent="0.25">
      <c r="A334" s="95">
        <v>334</v>
      </c>
      <c r="B334" s="116" t="s">
        <v>554</v>
      </c>
      <c r="C334" s="116" t="s">
        <v>826</v>
      </c>
      <c r="D334" s="116" t="s">
        <v>537</v>
      </c>
      <c r="E334" s="116" t="s">
        <v>296</v>
      </c>
      <c r="F334" s="95">
        <v>494.11</v>
      </c>
      <c r="G334" s="96" t="s">
        <v>8</v>
      </c>
      <c r="H334" s="96" t="s">
        <v>355</v>
      </c>
      <c r="I334" s="96" t="s">
        <v>582</v>
      </c>
      <c r="J334" s="96" t="str">
        <f t="shared" si="20"/>
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</c>
      <c r="K334" s="95">
        <f t="shared" si="21"/>
        <v>334</v>
      </c>
      <c r="L334" s="96" t="str">
        <f t="shared" si="22"/>
        <v>Update SC_Matieres set designation = 'KIT RELEVAGE 3 VOIES MOTORISÉE DIAM 50 AVEC HORLOGE', Reference = 'DIR023VMHI50', fournisseur = 'SASKIT' where ligne = 334 ; Update SC_Matieres set Reference = 'DIR023VMHI50' where ligne = 334 and ifnull(Reference,'') = '' ;</v>
      </c>
      <c r="M334" s="96" t="str">
        <f t="shared" si="23"/>
        <v/>
      </c>
      <c r="O334" s="95"/>
      <c r="P334" s="116"/>
    </row>
    <row r="335" spans="1:16" x14ac:dyDescent="0.25">
      <c r="A335" s="95">
        <v>335</v>
      </c>
      <c r="B335" s="116" t="s">
        <v>555</v>
      </c>
      <c r="C335" s="116" t="s">
        <v>827</v>
      </c>
      <c r="D335" s="116" t="s">
        <v>537</v>
      </c>
      <c r="E335" s="116" t="s">
        <v>296</v>
      </c>
      <c r="F335" s="95">
        <v>520.05999999999995</v>
      </c>
      <c r="G335" s="96" t="s">
        <v>8</v>
      </c>
      <c r="H335" s="96" t="s">
        <v>355</v>
      </c>
      <c r="I335" s="96" t="s">
        <v>582</v>
      </c>
      <c r="J335" s="96" t="str">
        <f t="shared" si="20"/>
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</c>
      <c r="K335" s="95">
        <f t="shared" si="21"/>
        <v>335</v>
      </c>
      <c r="L335" s="96" t="str">
        <f t="shared" si="22"/>
        <v>Update SC_Matieres set designation = 'KIT RELEVAGE 3 VOIES MOTORISEE DIAM 63 AVEC HORLOGE', Reference = 'DIR023VMHI63', fournisseur = 'SASKIT' where ligne = 335 ; Update SC_Matieres set Reference = 'DIR023VMHI63' where ligne = 335 and ifnull(Reference,'') = '' ;</v>
      </c>
      <c r="M335" s="96" t="str">
        <f t="shared" si="23"/>
        <v/>
      </c>
      <c r="O335" s="95"/>
      <c r="P335" s="116"/>
    </row>
    <row r="336" spans="1:16" x14ac:dyDescent="0.25">
      <c r="A336" s="95">
        <v>336</v>
      </c>
      <c r="B336" s="116" t="s">
        <v>556</v>
      </c>
      <c r="C336" s="116" t="s">
        <v>556</v>
      </c>
      <c r="D336" s="116" t="s">
        <v>557</v>
      </c>
      <c r="E336" s="116" t="s">
        <v>296</v>
      </c>
      <c r="F336" s="95">
        <v>879</v>
      </c>
      <c r="G336" s="96" t="s">
        <v>8</v>
      </c>
      <c r="H336" s="96" t="s">
        <v>355</v>
      </c>
      <c r="I336" s="96" t="s">
        <v>582</v>
      </c>
      <c r="J336" s="96" t="str">
        <f t="shared" si="20"/>
        <v>Insert into SC_Matieres (ligne,typePresta,designation,categorie,fournisseur,unite,prix,detail,prixHorsTransport,Reference) values (336,'MATIERE','NSPR-1800','RELEVAGE','SASKIT','pc',879,'-',null,'NSPR-1800');</v>
      </c>
      <c r="K336" s="95">
        <f t="shared" si="21"/>
        <v>336</v>
      </c>
      <c r="L336" s="96" t="str">
        <f t="shared" si="22"/>
        <v>Update SC_Matieres set designation = 'NSPR-1800', Reference = 'NSPR-1800', fournisseur = 'SASKIT' where ligne = 336 ; Update SC_Matieres set Reference = 'NSPR-1800' where ligne = 336 and ifnull(Reference,'') = '' ;</v>
      </c>
      <c r="M336" s="96" t="str">
        <f t="shared" si="23"/>
        <v/>
      </c>
      <c r="O336" s="95"/>
      <c r="P336" s="116"/>
    </row>
    <row r="337" spans="1:16" x14ac:dyDescent="0.25">
      <c r="A337" s="95">
        <v>337</v>
      </c>
      <c r="B337" s="116" t="s">
        <v>558</v>
      </c>
      <c r="C337" s="116" t="s">
        <v>558</v>
      </c>
      <c r="D337" s="116" t="s">
        <v>557</v>
      </c>
      <c r="E337" s="116" t="s">
        <v>296</v>
      </c>
      <c r="F337" s="95">
        <v>369</v>
      </c>
      <c r="G337" s="96" t="s">
        <v>8</v>
      </c>
      <c r="H337" s="96" t="s">
        <v>355</v>
      </c>
      <c r="I337" s="96" t="s">
        <v>582</v>
      </c>
      <c r="J337" s="96" t="str">
        <f t="shared" si="20"/>
        <v>Insert into SC_Matieres (ligne,typePresta,designation,categorie,fournisseur,unite,prix,detail,prixHorsTransport,Reference) values (337,'MATIERE','ECSPR-900','RELEVAGE','SASKIT','pc',369,'-',null,'ECSPR-900');</v>
      </c>
      <c r="K337" s="95">
        <f t="shared" si="21"/>
        <v>337</v>
      </c>
      <c r="L337" s="96" t="str">
        <f t="shared" si="22"/>
        <v>Update SC_Matieres set designation = 'ECSPR-900', Reference = 'ECSPR-900', fournisseur = 'SASKIT' where ligne = 337 ; Update SC_Matieres set Reference = 'ECSPR-900' where ligne = 337 and ifnull(Reference,'') = '' ;</v>
      </c>
      <c r="M337" s="96" t="str">
        <f t="shared" si="23"/>
        <v/>
      </c>
      <c r="O337" s="95"/>
      <c r="P337" s="116"/>
    </row>
    <row r="338" spans="1:16" x14ac:dyDescent="0.25">
      <c r="A338" s="95">
        <v>338</v>
      </c>
      <c r="B338" s="116" t="s">
        <v>559</v>
      </c>
      <c r="C338" s="116" t="s">
        <v>559</v>
      </c>
      <c r="D338" s="116" t="s">
        <v>557</v>
      </c>
      <c r="E338" s="116" t="s">
        <v>296</v>
      </c>
      <c r="F338" s="95">
        <v>399</v>
      </c>
      <c r="G338" s="96" t="s">
        <v>8</v>
      </c>
      <c r="H338" s="96" t="s">
        <v>355</v>
      </c>
      <c r="I338" s="96" t="s">
        <v>582</v>
      </c>
      <c r="J338" s="96" t="str">
        <f t="shared" si="20"/>
        <v>Insert into SC_Matieres (ligne,typePresta,designation,categorie,fournisseur,unite,prix,detail,prixHorsTransport,Reference) values (338,'MATIERE','ECSPR-1200','RELEVAGE','SASKIT','pc',399,'-',null,'ECSPR-1200');</v>
      </c>
      <c r="K338" s="95">
        <f t="shared" si="21"/>
        <v>338</v>
      </c>
      <c r="L338" s="96" t="str">
        <f t="shared" si="22"/>
        <v>Update SC_Matieres set designation = 'ECSPR-1200', Reference = 'ECSPR-1200', fournisseur = 'SASKIT' where ligne = 338 ; Update SC_Matieres set Reference = 'ECSPR-1200' where ligne = 338 and ifnull(Reference,'') = '' ;</v>
      </c>
      <c r="M338" s="96" t="str">
        <f t="shared" si="23"/>
        <v/>
      </c>
      <c r="O338" s="95"/>
      <c r="P338" s="116"/>
    </row>
    <row r="339" spans="1:16" x14ac:dyDescent="0.25">
      <c r="A339" s="95">
        <v>339</v>
      </c>
      <c r="B339" s="116" t="s">
        <v>560</v>
      </c>
      <c r="C339" s="116" t="s">
        <v>560</v>
      </c>
      <c r="D339" s="116" t="s">
        <v>557</v>
      </c>
      <c r="E339" s="116" t="s">
        <v>296</v>
      </c>
      <c r="F339" s="95">
        <v>459</v>
      </c>
      <c r="G339" s="96" t="s">
        <v>8</v>
      </c>
      <c r="H339" s="96" t="s">
        <v>355</v>
      </c>
      <c r="I339" s="96" t="s">
        <v>582</v>
      </c>
      <c r="J339" s="96" t="str">
        <f t="shared" si="20"/>
        <v>Insert into SC_Matieres (ligne,typePresta,designation,categorie,fournisseur,unite,prix,detail,prixHorsTransport,Reference) values (339,'MATIERE','ECSPR-1500','RELEVAGE','SASKIT','pc',459,'-',null,'ECSPR-1500');</v>
      </c>
      <c r="K339" s="95">
        <f t="shared" si="21"/>
        <v>339</v>
      </c>
      <c r="L339" s="96" t="str">
        <f t="shared" si="22"/>
        <v>Update SC_Matieres set designation = 'ECSPR-1500', Reference = 'ECSPR-1500', fournisseur = 'SASKIT' where ligne = 339 ; Update SC_Matieres set Reference = 'ECSPR-1500' where ligne = 339 and ifnull(Reference,'') = '' ;</v>
      </c>
      <c r="M339" s="96" t="str">
        <f t="shared" si="23"/>
        <v/>
      </c>
      <c r="O339" s="95"/>
      <c r="P339" s="116"/>
    </row>
    <row r="340" spans="1:16" x14ac:dyDescent="0.25">
      <c r="A340" s="95">
        <v>340</v>
      </c>
      <c r="B340" s="116" t="s">
        <v>561</v>
      </c>
      <c r="C340" s="116" t="s">
        <v>561</v>
      </c>
      <c r="D340" s="116" t="s">
        <v>557</v>
      </c>
      <c r="E340" s="116" t="s">
        <v>296</v>
      </c>
      <c r="F340" s="95">
        <v>499</v>
      </c>
      <c r="G340" s="96" t="s">
        <v>8</v>
      </c>
      <c r="H340" s="96" t="s">
        <v>355</v>
      </c>
      <c r="I340" s="96" t="s">
        <v>582</v>
      </c>
      <c r="J340" s="96" t="str">
        <f t="shared" si="20"/>
        <v>Insert into SC_Matieres (ligne,typePresta,designation,categorie,fournisseur,unite,prix,detail,prixHorsTransport,Reference) values (340,'MATIERE','ECSPR-1800','RELEVAGE','SASKIT','pc',499,'-',null,'ECSPR-1800');</v>
      </c>
      <c r="K340" s="95">
        <f t="shared" si="21"/>
        <v>340</v>
      </c>
      <c r="L340" s="96" t="str">
        <f t="shared" si="22"/>
        <v>Update SC_Matieres set designation = 'ECSPR-1800', Reference = 'ECSPR-1800', fournisseur = 'SASKIT' where ligne = 340 ; Update SC_Matieres set Reference = 'ECSPR-1800' where ligne = 340 and ifnull(Reference,'') = '' ;</v>
      </c>
      <c r="M340" s="96" t="str">
        <f t="shared" si="23"/>
        <v/>
      </c>
      <c r="O340" s="95"/>
      <c r="P340" s="116"/>
    </row>
    <row r="341" spans="1:16" x14ac:dyDescent="0.25">
      <c r="A341" s="95">
        <v>341</v>
      </c>
      <c r="B341" s="116" t="s">
        <v>562</v>
      </c>
      <c r="C341" s="116" t="s">
        <v>562</v>
      </c>
      <c r="D341" s="116" t="s">
        <v>557</v>
      </c>
      <c r="E341" s="116" t="s">
        <v>296</v>
      </c>
      <c r="F341" s="95">
        <v>559</v>
      </c>
      <c r="G341" s="96" t="s">
        <v>8</v>
      </c>
      <c r="H341" s="96" t="s">
        <v>355</v>
      </c>
      <c r="I341" s="96" t="s">
        <v>582</v>
      </c>
      <c r="J341" s="96" t="str">
        <f t="shared" si="20"/>
        <v>Insert into SC_Matieres (ligne,typePresta,designation,categorie,fournisseur,unite,prix,detail,prixHorsTransport,Reference) values (341,'MATIERE','ECSPR-2100','RELEVAGE','SASKIT','pc',559,'-',null,'ECSPR-2100');</v>
      </c>
      <c r="K341" s="95">
        <f t="shared" si="21"/>
        <v>341</v>
      </c>
      <c r="L341" s="96" t="str">
        <f t="shared" si="22"/>
        <v>Update SC_Matieres set designation = 'ECSPR-2100', Reference = 'ECSPR-2100', fournisseur = 'SASKIT' where ligne = 341 ; Update SC_Matieres set Reference = 'ECSPR-2100' where ligne = 341 and ifnull(Reference,'') = '' ;</v>
      </c>
      <c r="M341" s="96" t="str">
        <f t="shared" si="23"/>
        <v/>
      </c>
      <c r="O341" s="95"/>
      <c r="P341" s="116"/>
    </row>
    <row r="342" spans="1:16" x14ac:dyDescent="0.25">
      <c r="A342" s="95">
        <v>342</v>
      </c>
      <c r="B342" s="116" t="s">
        <v>563</v>
      </c>
      <c r="C342" s="116" t="s">
        <v>563</v>
      </c>
      <c r="D342" s="116" t="s">
        <v>557</v>
      </c>
      <c r="E342" s="116" t="s">
        <v>296</v>
      </c>
      <c r="F342" s="95">
        <v>669</v>
      </c>
      <c r="G342" s="96" t="s">
        <v>8</v>
      </c>
      <c r="H342" s="96" t="s">
        <v>355</v>
      </c>
      <c r="I342" s="96" t="s">
        <v>582</v>
      </c>
      <c r="J342" s="96" t="str">
        <f t="shared" si="20"/>
        <v>Insert into SC_Matieres (ligne,typePresta,designation,categorie,fournisseur,unite,prix,detail,prixHorsTransport,Reference) values (342,'MATIERE','SPR-900-50','RELEVAGE','SASKIT','pc',669,'-',null,'SPR-900-50');</v>
      </c>
      <c r="K342" s="95">
        <f t="shared" si="21"/>
        <v>342</v>
      </c>
      <c r="L342" s="96" t="str">
        <f t="shared" si="22"/>
        <v>Update SC_Matieres set designation = 'SPR-900-50', Reference = 'SPR-900-50', fournisseur = 'SASKIT' where ligne = 342 ; Update SC_Matieres set Reference = 'SPR-900-50' where ligne = 342 and ifnull(Reference,'') = '' ;</v>
      </c>
      <c r="M342" s="96" t="str">
        <f t="shared" si="23"/>
        <v/>
      </c>
      <c r="O342" s="95"/>
      <c r="P342" s="116"/>
    </row>
    <row r="343" spans="1:16" x14ac:dyDescent="0.25">
      <c r="A343" s="95">
        <v>343</v>
      </c>
      <c r="B343" s="116" t="s">
        <v>564</v>
      </c>
      <c r="C343" s="116" t="s">
        <v>564</v>
      </c>
      <c r="D343" s="116" t="s">
        <v>557</v>
      </c>
      <c r="E343" s="116" t="s">
        <v>296</v>
      </c>
      <c r="F343" s="95">
        <v>729</v>
      </c>
      <c r="G343" s="96" t="s">
        <v>8</v>
      </c>
      <c r="H343" s="96" t="s">
        <v>355</v>
      </c>
      <c r="I343" s="96" t="s">
        <v>582</v>
      </c>
      <c r="J343" s="96" t="str">
        <f t="shared" si="20"/>
        <v>Insert into SC_Matieres (ligne,typePresta,designation,categorie,fournisseur,unite,prix,detail,prixHorsTransport,Reference) values (343,'MATIERE','SPR-1500-50','RELEVAGE','SASKIT','pc',729,'-',null,'SPR-1500-50');</v>
      </c>
      <c r="K343" s="95">
        <f t="shared" si="21"/>
        <v>343</v>
      </c>
      <c r="L343" s="96" t="str">
        <f t="shared" si="22"/>
        <v>Update SC_Matieres set designation = 'SPR-1500-50', Reference = 'SPR-1500-50', fournisseur = 'SASKIT' where ligne = 343 ; Update SC_Matieres set Reference = 'SPR-1500-50' where ligne = 343 and ifnull(Reference,'') = '' ;</v>
      </c>
      <c r="M343" s="96" t="str">
        <f t="shared" si="23"/>
        <v/>
      </c>
      <c r="O343" s="95"/>
      <c r="P343" s="116"/>
    </row>
    <row r="344" spans="1:16" x14ac:dyDescent="0.25">
      <c r="A344" s="95">
        <v>344</v>
      </c>
      <c r="B344" s="116" t="s">
        <v>565</v>
      </c>
      <c r="C344" s="116" t="s">
        <v>565</v>
      </c>
      <c r="D344" s="116" t="s">
        <v>557</v>
      </c>
      <c r="E344" s="116" t="s">
        <v>296</v>
      </c>
      <c r="F344" s="95">
        <v>699</v>
      </c>
      <c r="G344" s="96" t="s">
        <v>8</v>
      </c>
      <c r="I344" s="96" t="s">
        <v>582</v>
      </c>
      <c r="J344" s="96" t="str">
        <f t="shared" si="20"/>
        <v>Insert into SC_Matieres (ligne,typePresta,designation,categorie,fournisseur,unite,prix,detail,prixHorsTransport,Reference) values (344,'MATIERE','SPR-1200-50','RELEVAGE','SASKIT','pc',699,'',null,'SPR-1200-50');</v>
      </c>
      <c r="K344" s="95">
        <f t="shared" si="21"/>
        <v>344</v>
      </c>
      <c r="L344" s="96" t="str">
        <f t="shared" si="22"/>
        <v>Update SC_Matieres set designation = 'SPR-1200-50', Reference = 'SPR-1200-50', fournisseur = 'SASKIT' where ligne = 344 ; Update SC_Matieres set Reference = 'SPR-1200-50' where ligne = 344 and ifnull(Reference,'') = '' ;</v>
      </c>
      <c r="M344" s="96" t="str">
        <f t="shared" si="23"/>
        <v/>
      </c>
      <c r="O344" s="95"/>
      <c r="P344" s="116"/>
    </row>
    <row r="345" spans="1:16" x14ac:dyDescent="0.25">
      <c r="A345" s="95">
        <v>345</v>
      </c>
      <c r="B345" s="116" t="s">
        <v>566</v>
      </c>
      <c r="C345" s="116" t="s">
        <v>566</v>
      </c>
      <c r="D345" s="116" t="s">
        <v>557</v>
      </c>
      <c r="E345" s="116" t="s">
        <v>296</v>
      </c>
      <c r="F345" s="95">
        <v>755.67</v>
      </c>
      <c r="G345" s="96" t="s">
        <v>8</v>
      </c>
      <c r="H345" s="96" t="s">
        <v>355</v>
      </c>
      <c r="I345" s="96" t="s">
        <v>582</v>
      </c>
      <c r="J345" s="96" t="str">
        <f t="shared" si="20"/>
        <v>Insert into SC_Matieres (ligne,typePresta,designation,categorie,fournisseur,unite,prix,detail,prixHorsTransport,Reference) values (345,'MATIERE','NSPR-900','RELEVAGE','SASKIT','pc',755.67,'-',null,'NSPR-900');</v>
      </c>
      <c r="K345" s="95">
        <f t="shared" si="21"/>
        <v>345</v>
      </c>
      <c r="L345" s="96" t="str">
        <f t="shared" si="22"/>
        <v>Update SC_Matieres set designation = 'NSPR-900', Reference = 'NSPR-900', fournisseur = 'SASKIT' where ligne = 345 ; Update SC_Matieres set Reference = 'NSPR-900' where ligne = 345 and ifnull(Reference,'') = '' ;</v>
      </c>
      <c r="M345" s="96" t="str">
        <f t="shared" si="23"/>
        <v/>
      </c>
      <c r="O345" s="95"/>
      <c r="P345" s="116"/>
    </row>
    <row r="346" spans="1:16" x14ac:dyDescent="0.25">
      <c r="A346" s="95">
        <v>346</v>
      </c>
      <c r="B346" s="116" t="s">
        <v>567</v>
      </c>
      <c r="C346" s="116" t="s">
        <v>567</v>
      </c>
      <c r="D346" s="116" t="s">
        <v>557</v>
      </c>
      <c r="E346" s="116" t="s">
        <v>296</v>
      </c>
      <c r="F346" s="95">
        <v>759</v>
      </c>
      <c r="G346" s="96" t="s">
        <v>8</v>
      </c>
      <c r="H346" s="96" t="s">
        <v>355</v>
      </c>
      <c r="I346" s="96" t="s">
        <v>582</v>
      </c>
      <c r="J346" s="96" t="str">
        <f t="shared" si="20"/>
        <v>Insert into SC_Matieres (ligne,typePresta,designation,categorie,fournisseur,unite,prix,detail,prixHorsTransport,Reference) values (346,'MATIERE','SPR-1800-50','RELEVAGE','SASKIT','pc',759,'-',null,'SPR-1800-50');</v>
      </c>
      <c r="K346" s="95">
        <f t="shared" si="21"/>
        <v>346</v>
      </c>
      <c r="L346" s="96" t="str">
        <f t="shared" si="22"/>
        <v>Update SC_Matieres set designation = 'SPR-1800-50', Reference = 'SPR-1800-50', fournisseur = 'SASKIT' where ligne = 346 ; Update SC_Matieres set Reference = 'SPR-1800-50' where ligne = 346 and ifnull(Reference,'') = '' ;</v>
      </c>
      <c r="M346" s="96" t="str">
        <f t="shared" si="23"/>
        <v/>
      </c>
      <c r="O346" s="95"/>
      <c r="P346" s="116"/>
    </row>
    <row r="347" spans="1:16" x14ac:dyDescent="0.25">
      <c r="A347" s="95">
        <v>347</v>
      </c>
      <c r="B347" s="116" t="s">
        <v>568</v>
      </c>
      <c r="C347" s="116" t="s">
        <v>568</v>
      </c>
      <c r="D347" s="116" t="s">
        <v>557</v>
      </c>
      <c r="E347" s="116" t="s">
        <v>296</v>
      </c>
      <c r="F347" s="95">
        <v>785.7</v>
      </c>
      <c r="G347" s="96" t="s">
        <v>8</v>
      </c>
      <c r="H347" s="96" t="s">
        <v>355</v>
      </c>
      <c r="I347" s="96" t="s">
        <v>582</v>
      </c>
      <c r="J347" s="96" t="str">
        <f t="shared" si="20"/>
        <v>Insert into SC_Matieres (ligne,typePresta,designation,categorie,fournisseur,unite,prix,detail,prixHorsTransport,Reference) values (347,'MATIERE','SPR-900-63','RELEVAGE','SASKIT','pc',785.7,'-',null,'SPR-900-63');</v>
      </c>
      <c r="K347" s="95">
        <f t="shared" si="21"/>
        <v>347</v>
      </c>
      <c r="L347" s="96" t="str">
        <f t="shared" si="22"/>
        <v>Update SC_Matieres set designation = 'SPR-900-63', Reference = 'SPR-900-63', fournisseur = 'SASKIT' where ligne = 347 ; Update SC_Matieres set Reference = 'SPR-900-63' where ligne = 347 and ifnull(Reference,'') = '' ;</v>
      </c>
      <c r="M347" s="96" t="str">
        <f t="shared" si="23"/>
        <v/>
      </c>
      <c r="O347" s="95"/>
      <c r="P347" s="116"/>
    </row>
    <row r="348" spans="1:16" x14ac:dyDescent="0.25">
      <c r="A348" s="95">
        <v>348</v>
      </c>
      <c r="B348" s="116" t="s">
        <v>569</v>
      </c>
      <c r="C348" s="116" t="s">
        <v>569</v>
      </c>
      <c r="D348" s="116" t="s">
        <v>557</v>
      </c>
      <c r="E348" s="116" t="s">
        <v>296</v>
      </c>
      <c r="F348" s="95">
        <v>789</v>
      </c>
      <c r="G348" s="96" t="s">
        <v>8</v>
      </c>
      <c r="H348" s="96" t="s">
        <v>355</v>
      </c>
      <c r="I348" s="96" t="s">
        <v>582</v>
      </c>
      <c r="J348" s="96" t="str">
        <f t="shared" si="20"/>
        <v>Insert into SC_Matieres (ligne,typePresta,designation,categorie,fournisseur,unite,prix,detail,prixHorsTransport,Reference) values (348,'MATIERE','SPR-2100-50','RELEVAGE','SASKIT','pc',789,'-',null,'SPR-2100-50');</v>
      </c>
      <c r="K348" s="95">
        <f t="shared" si="21"/>
        <v>348</v>
      </c>
      <c r="L348" s="96" t="str">
        <f t="shared" si="22"/>
        <v>Update SC_Matieres set designation = 'SPR-2100-50', Reference = 'SPR-2100-50', fournisseur = 'SASKIT' where ligne = 348 ; Update SC_Matieres set Reference = 'SPR-2100-50' where ligne = 348 and ifnull(Reference,'') = '' ;</v>
      </c>
      <c r="M348" s="96" t="str">
        <f t="shared" si="23"/>
        <v/>
      </c>
      <c r="O348" s="95"/>
      <c r="P348" s="116"/>
    </row>
    <row r="349" spans="1:16" x14ac:dyDescent="0.25">
      <c r="A349" s="95">
        <v>349</v>
      </c>
      <c r="B349" s="116" t="s">
        <v>570</v>
      </c>
      <c r="C349" s="116" t="s">
        <v>570</v>
      </c>
      <c r="D349" s="116" t="s">
        <v>557</v>
      </c>
      <c r="E349" s="116" t="s">
        <v>296</v>
      </c>
      <c r="F349" s="95">
        <v>815.3</v>
      </c>
      <c r="G349" s="96" t="s">
        <v>8</v>
      </c>
      <c r="H349" s="96" t="s">
        <v>355</v>
      </c>
      <c r="I349" s="96" t="s">
        <v>582</v>
      </c>
      <c r="J349" s="96" t="str">
        <f t="shared" si="20"/>
        <v>Insert into SC_Matieres (ligne,typePresta,designation,categorie,fournisseur,unite,prix,detail,prixHorsTransport,Reference) values (349,'MATIERE','SPR-1200-63','RELEVAGE','SASKIT','pc',815.3,'-',null,'SPR-1200-63');</v>
      </c>
      <c r="K349" s="95">
        <f t="shared" si="21"/>
        <v>349</v>
      </c>
      <c r="L349" s="96" t="str">
        <f t="shared" si="22"/>
        <v>Update SC_Matieres set designation = 'SPR-1200-63', Reference = 'SPR-1200-63', fournisseur = 'SASKIT' where ligne = 349 ; Update SC_Matieres set Reference = 'SPR-1200-63' where ligne = 349 and ifnull(Reference,'') = '' ;</v>
      </c>
      <c r="M349" s="96" t="str">
        <f t="shared" si="23"/>
        <v/>
      </c>
      <c r="O349" s="95"/>
      <c r="P349" s="116"/>
    </row>
    <row r="350" spans="1:16" x14ac:dyDescent="0.25">
      <c r="A350" s="95">
        <v>350</v>
      </c>
      <c r="B350" s="116" t="s">
        <v>571</v>
      </c>
      <c r="C350" s="116" t="s">
        <v>571</v>
      </c>
      <c r="D350" s="116" t="s">
        <v>557</v>
      </c>
      <c r="E350" s="116" t="s">
        <v>296</v>
      </c>
      <c r="F350" s="95">
        <v>819</v>
      </c>
      <c r="G350" s="96" t="s">
        <v>8</v>
      </c>
      <c r="H350" s="96" t="s">
        <v>355</v>
      </c>
      <c r="I350" s="96" t="s">
        <v>582</v>
      </c>
      <c r="J350" s="96" t="str">
        <f t="shared" si="20"/>
        <v>Insert into SC_Matieres (ligne,typePresta,designation,categorie,fournisseur,unite,prix,detail,prixHorsTransport,Reference) values (350,'MATIERE','NSPR-1200','RELEVAGE','SASKIT','pc',819,'-',null,'NSPR-1200');</v>
      </c>
      <c r="K350" s="95">
        <f t="shared" si="21"/>
        <v>350</v>
      </c>
      <c r="L350" s="96" t="str">
        <f t="shared" si="22"/>
        <v>Update SC_Matieres set designation = 'NSPR-1200', Reference = 'NSPR-1200', fournisseur = 'SASKIT' where ligne = 350 ; Update SC_Matieres set Reference = 'NSPR-1200' where ligne = 350 and ifnull(Reference,'') = '' ;</v>
      </c>
      <c r="M350" s="96" t="str">
        <f t="shared" si="23"/>
        <v/>
      </c>
      <c r="O350" s="95"/>
      <c r="P350" s="116"/>
    </row>
    <row r="351" spans="1:16" x14ac:dyDescent="0.25">
      <c r="A351" s="95">
        <v>351</v>
      </c>
      <c r="B351" s="116" t="s">
        <v>572</v>
      </c>
      <c r="C351" s="116" t="s">
        <v>572</v>
      </c>
      <c r="D351" s="116" t="s">
        <v>557</v>
      </c>
      <c r="E351" s="116" t="s">
        <v>296</v>
      </c>
      <c r="F351" s="95">
        <v>849</v>
      </c>
      <c r="G351" s="96" t="s">
        <v>8</v>
      </c>
      <c r="H351" s="96" t="s">
        <v>355</v>
      </c>
      <c r="I351" s="96" t="s">
        <v>582</v>
      </c>
      <c r="J351" s="96" t="str">
        <f t="shared" si="20"/>
        <v>Insert into SC_Matieres (ligne,typePresta,designation,categorie,fournisseur,unite,prix,detail,prixHorsTransport,Reference) values (351,'MATIERE','NSPR-1500','RELEVAGE','SASKIT','pc',849,'-',null,'NSPR-1500');</v>
      </c>
      <c r="K351" s="95">
        <f t="shared" si="21"/>
        <v>351</v>
      </c>
      <c r="L351" s="96" t="str">
        <f t="shared" si="22"/>
        <v>Update SC_Matieres set designation = 'NSPR-1500', Reference = 'NSPR-1500', fournisseur = 'SASKIT' where ligne = 351 ; Update SC_Matieres set Reference = 'NSPR-1500' where ligne = 351 and ifnull(Reference,'') = '' ;</v>
      </c>
      <c r="M351" s="96" t="str">
        <f t="shared" si="23"/>
        <v/>
      </c>
      <c r="O351" s="95"/>
      <c r="P351" s="116"/>
    </row>
    <row r="352" spans="1:16" x14ac:dyDescent="0.25">
      <c r="A352" s="95">
        <v>352</v>
      </c>
      <c r="B352" s="116" t="s">
        <v>573</v>
      </c>
      <c r="C352" s="116" t="s">
        <v>573</v>
      </c>
      <c r="D352" s="116" t="s">
        <v>557</v>
      </c>
      <c r="E352" s="116" t="s">
        <v>296</v>
      </c>
      <c r="F352" s="95">
        <v>849</v>
      </c>
      <c r="G352" s="96" t="s">
        <v>8</v>
      </c>
      <c r="H352" s="96" t="s">
        <v>355</v>
      </c>
      <c r="I352" s="96" t="s">
        <v>582</v>
      </c>
      <c r="J352" s="96" t="str">
        <f t="shared" si="20"/>
        <v>Insert into SC_Matieres (ligne,typePresta,designation,categorie,fournisseur,unite,prix,detail,prixHorsTransport,Reference) values (352,'MATIERE','SPR-1500-63','RELEVAGE','SASKIT','pc',849,'-',null,'SPR-1500-63');</v>
      </c>
      <c r="K352" s="95">
        <f t="shared" si="21"/>
        <v>352</v>
      </c>
      <c r="L352" s="96" t="str">
        <f t="shared" si="22"/>
        <v>Update SC_Matieres set designation = 'SPR-1500-63', Reference = 'SPR-1500-63', fournisseur = 'SASKIT' where ligne = 352 ; Update SC_Matieres set Reference = 'SPR-1500-63' where ligne = 352 and ifnull(Reference,'') = '' ;</v>
      </c>
      <c r="M352" s="96" t="str">
        <f t="shared" si="23"/>
        <v/>
      </c>
      <c r="O352" s="95"/>
      <c r="P352" s="116"/>
    </row>
    <row r="353" spans="1:16" x14ac:dyDescent="0.25">
      <c r="A353" s="95">
        <v>353</v>
      </c>
      <c r="B353" s="116" t="s">
        <v>574</v>
      </c>
      <c r="C353" s="116" t="s">
        <v>574</v>
      </c>
      <c r="D353" s="116" t="s">
        <v>557</v>
      </c>
      <c r="E353" s="116" t="s">
        <v>296</v>
      </c>
      <c r="F353" s="95">
        <v>879</v>
      </c>
      <c r="G353" s="96" t="s">
        <v>8</v>
      </c>
      <c r="H353" s="96" t="s">
        <v>355</v>
      </c>
      <c r="I353" s="96" t="s">
        <v>582</v>
      </c>
      <c r="J353" s="96" t="str">
        <f t="shared" si="20"/>
        <v>Insert into SC_Matieres (ligne,typePresta,designation,categorie,fournisseur,unite,prix,detail,prixHorsTransport,Reference) values (353,'MATIERE','SPR-1800-63','RELEVAGE','SASKIT','pc',879,'-',null,'SPR-1800-63');</v>
      </c>
      <c r="K353" s="95">
        <f t="shared" si="21"/>
        <v>353</v>
      </c>
      <c r="L353" s="96" t="str">
        <f t="shared" si="22"/>
        <v>Update SC_Matieres set designation = 'SPR-1800-63', Reference = 'SPR-1800-63', fournisseur = 'SASKIT' where ligne = 353 ; Update SC_Matieres set Reference = 'SPR-1800-63' where ligne = 353 and ifnull(Reference,'') = '' ;</v>
      </c>
      <c r="M353" s="96" t="str">
        <f t="shared" si="23"/>
        <v/>
      </c>
      <c r="O353" s="95"/>
      <c r="P353" s="116"/>
    </row>
    <row r="354" spans="1:16" x14ac:dyDescent="0.25">
      <c r="A354" s="95">
        <v>354</v>
      </c>
      <c r="B354" s="116" t="s">
        <v>575</v>
      </c>
      <c r="C354" s="116" t="s">
        <v>575</v>
      </c>
      <c r="D354" s="116" t="s">
        <v>557</v>
      </c>
      <c r="E354" s="116" t="s">
        <v>296</v>
      </c>
      <c r="F354" s="95">
        <v>899</v>
      </c>
      <c r="G354" s="96" t="s">
        <v>8</v>
      </c>
      <c r="H354" s="96" t="s">
        <v>355</v>
      </c>
      <c r="I354" s="96" t="s">
        <v>582</v>
      </c>
      <c r="J354" s="96" t="str">
        <f t="shared" si="20"/>
        <v>Insert into SC_Matieres (ligne,typePresta,designation,categorie,fournisseur,unite,prix,detail,prixHorsTransport,Reference) values (354,'MATIERE','NSPR-1200-PA','RELEVAGE','SASKIT','pc',899,'-',null,'NSPR-1200-PA');</v>
      </c>
      <c r="K354" s="95">
        <f t="shared" si="21"/>
        <v>354</v>
      </c>
      <c r="L354" s="96" t="str">
        <f t="shared" si="22"/>
        <v>Update SC_Matieres set designation = 'NSPR-1200-PA', Reference = 'NSPR-1200-PA', fournisseur = 'SASKIT' where ligne = 354 ; Update SC_Matieres set Reference = 'NSPR-1200-PA' where ligne = 354 and ifnull(Reference,'') = '' ;</v>
      </c>
      <c r="M354" s="96" t="str">
        <f t="shared" si="23"/>
        <v/>
      </c>
      <c r="O354" s="95"/>
      <c r="P354" s="116"/>
    </row>
    <row r="355" spans="1:16" x14ac:dyDescent="0.25">
      <c r="A355" s="95">
        <v>355</v>
      </c>
      <c r="B355" s="116" t="s">
        <v>576</v>
      </c>
      <c r="C355" s="116" t="s">
        <v>576</v>
      </c>
      <c r="D355" s="116" t="s">
        <v>557</v>
      </c>
      <c r="E355" s="116" t="s">
        <v>296</v>
      </c>
      <c r="F355" s="95">
        <v>909</v>
      </c>
      <c r="G355" s="96" t="s">
        <v>8</v>
      </c>
      <c r="H355" s="96" t="s">
        <v>355</v>
      </c>
      <c r="I355" s="96" t="s">
        <v>582</v>
      </c>
      <c r="J355" s="96" t="str">
        <f t="shared" si="20"/>
        <v>Insert into SC_Matieres (ligne,typePresta,designation,categorie,fournisseur,unite,prix,detail,prixHorsTransport,Reference) values (355,'MATIERE','SPR-2100-63','RELEVAGE','SASKIT','pc',909,'-',null,'SPR-2100-63');</v>
      </c>
      <c r="K355" s="95">
        <f t="shared" si="21"/>
        <v>355</v>
      </c>
      <c r="L355" s="96" t="str">
        <f t="shared" si="22"/>
        <v>Update SC_Matieres set designation = 'SPR-2100-63', Reference = 'SPR-2100-63', fournisseur = 'SASKIT' where ligne = 355 ; Update SC_Matieres set Reference = 'SPR-2100-63' where ligne = 355 and ifnull(Reference,'') = '' ;</v>
      </c>
      <c r="M355" s="96" t="str">
        <f t="shared" si="23"/>
        <v/>
      </c>
      <c r="O355" s="95"/>
      <c r="P355" s="116"/>
    </row>
    <row r="356" spans="1:16" x14ac:dyDescent="0.25">
      <c r="A356" s="95">
        <v>356</v>
      </c>
      <c r="B356" s="116" t="s">
        <v>577</v>
      </c>
      <c r="C356" s="116" t="s">
        <v>577</v>
      </c>
      <c r="D356" s="116" t="s">
        <v>557</v>
      </c>
      <c r="E356" s="116" t="s">
        <v>296</v>
      </c>
      <c r="F356" s="95">
        <v>910</v>
      </c>
      <c r="G356" s="96" t="s">
        <v>8</v>
      </c>
      <c r="H356" s="96" t="s">
        <v>355</v>
      </c>
      <c r="I356" s="96" t="s">
        <v>582</v>
      </c>
      <c r="J356" s="96" t="str">
        <f t="shared" si="20"/>
        <v>Insert into SC_Matieres (ligne,typePresta,designation,categorie,fournisseur,unite,prix,detail,prixHorsTransport,Reference) values (356,'MATIERE','NSPR-2100','RELEVAGE','SASKIT','pc',910,'-',null,'NSPR-2100');</v>
      </c>
      <c r="K356" s="95">
        <f t="shared" si="21"/>
        <v>356</v>
      </c>
      <c r="L356" s="96" t="str">
        <f t="shared" si="22"/>
        <v>Update SC_Matieres set designation = 'NSPR-2100', Reference = 'NSPR-2100', fournisseur = 'SASKIT' where ligne = 356 ; Update SC_Matieres set Reference = 'NSPR-2100' where ligne = 356 and ifnull(Reference,'') = '' ;</v>
      </c>
      <c r="M356" s="96" t="str">
        <f t="shared" si="23"/>
        <v/>
      </c>
      <c r="O356" s="95"/>
      <c r="P356" s="116"/>
    </row>
    <row r="357" spans="1:16" x14ac:dyDescent="0.25">
      <c r="A357" s="95">
        <v>357</v>
      </c>
      <c r="B357" s="116" t="s">
        <v>578</v>
      </c>
      <c r="C357" s="116" t="s">
        <v>578</v>
      </c>
      <c r="D357" s="116" t="s">
        <v>557</v>
      </c>
      <c r="E357" s="116" t="s">
        <v>296</v>
      </c>
      <c r="F357" s="95">
        <v>929</v>
      </c>
      <c r="G357" s="96" t="s">
        <v>8</v>
      </c>
      <c r="H357" s="96" t="s">
        <v>355</v>
      </c>
      <c r="I357" s="96" t="s">
        <v>582</v>
      </c>
      <c r="J357" s="96" t="str">
        <f t="shared" si="20"/>
        <v>Insert into SC_Matieres (ligne,typePresta,designation,categorie,fournisseur,unite,prix,detail,prixHorsTransport,Reference) values (357,'MATIERE','NSPR-1500-PA','RELEVAGE','SASKIT','pc',929,'-',null,'NSPR-1500-PA');</v>
      </c>
      <c r="K357" s="95">
        <f t="shared" si="21"/>
        <v>357</v>
      </c>
      <c r="L357" s="96" t="str">
        <f t="shared" si="22"/>
        <v>Update SC_Matieres set designation = 'NSPR-1500-PA', Reference = 'NSPR-1500-PA', fournisseur = 'SASKIT' where ligne = 357 ; Update SC_Matieres set Reference = 'NSPR-1500-PA' where ligne = 357 and ifnull(Reference,'') = '' ;</v>
      </c>
      <c r="M357" s="96" t="str">
        <f t="shared" si="23"/>
        <v/>
      </c>
      <c r="O357" s="95"/>
      <c r="P357" s="116"/>
    </row>
    <row r="358" spans="1:16" x14ac:dyDescent="0.25">
      <c r="A358" s="95">
        <v>358</v>
      </c>
      <c r="B358" s="116" t="s">
        <v>579</v>
      </c>
      <c r="C358" s="116" t="s">
        <v>579</v>
      </c>
      <c r="D358" s="116" t="s">
        <v>557</v>
      </c>
      <c r="E358" s="116" t="s">
        <v>296</v>
      </c>
      <c r="F358" s="95">
        <v>990</v>
      </c>
      <c r="G358" s="96" t="s">
        <v>8</v>
      </c>
      <c r="H358" s="96" t="s">
        <v>355</v>
      </c>
      <c r="I358" s="96" t="s">
        <v>582</v>
      </c>
      <c r="J358" s="96" t="str">
        <f t="shared" si="20"/>
        <v>Insert into SC_Matieres (ligne,typePresta,designation,categorie,fournisseur,unite,prix,detail,prixHorsTransport,Reference) values (358,'MATIERE','NSPR-1800-PA','RELEVAGE','SASKIT','pc',990,'-',null,'NSPR-1800-PA');</v>
      </c>
      <c r="K358" s="95">
        <f t="shared" si="21"/>
        <v>358</v>
      </c>
      <c r="L358" s="96" t="str">
        <f t="shared" si="22"/>
        <v>Update SC_Matieres set designation = 'NSPR-1800-PA', Reference = 'NSPR-1800-PA', fournisseur = 'SASKIT' where ligne = 358 ; Update SC_Matieres set Reference = 'NSPR-1800-PA' where ligne = 358 and ifnull(Reference,'') = '' ;</v>
      </c>
      <c r="M358" s="96" t="str">
        <f t="shared" si="23"/>
        <v/>
      </c>
      <c r="O358" s="95"/>
      <c r="P358" s="116"/>
    </row>
    <row r="359" spans="1:16" x14ac:dyDescent="0.25">
      <c r="A359" s="95">
        <v>359</v>
      </c>
      <c r="B359" s="116" t="s">
        <v>580</v>
      </c>
      <c r="C359" s="116" t="s">
        <v>580</v>
      </c>
      <c r="D359" s="116" t="s">
        <v>557</v>
      </c>
      <c r="E359" s="116" t="s">
        <v>296</v>
      </c>
      <c r="F359" s="95">
        <v>1049</v>
      </c>
      <c r="G359" s="96" t="s">
        <v>8</v>
      </c>
      <c r="H359" s="96" t="s">
        <v>355</v>
      </c>
      <c r="I359" s="96" t="s">
        <v>582</v>
      </c>
      <c r="J359" s="96" t="str">
        <f t="shared" si="20"/>
        <v>Insert into SC_Matieres (ligne,typePresta,designation,categorie,fournisseur,unite,prix,detail,prixHorsTransport,Reference) values (359,'MATIERE','NSPR-2100-PA','RELEVAGE','SASKIT','pc',1049,'-',null,'NSPR-2100-PA');</v>
      </c>
      <c r="K359" s="95">
        <f t="shared" si="21"/>
        <v>359</v>
      </c>
      <c r="L359" s="96" t="str">
        <f t="shared" si="22"/>
        <v>Update SC_Matieres set designation = 'NSPR-2100-PA', Reference = 'NSPR-2100-PA', fournisseur = 'SASKIT' where ligne = 359 ; Update SC_Matieres set Reference = 'NSPR-2100-PA' where ligne = 359 and ifnull(Reference,'') = '' ;</v>
      </c>
      <c r="M359" s="96" t="str">
        <f t="shared" si="23"/>
        <v/>
      </c>
      <c r="O359" s="95"/>
      <c r="P359" s="116"/>
    </row>
    <row r="360" spans="1:16" x14ac:dyDescent="0.25">
      <c r="A360" s="95">
        <v>360</v>
      </c>
      <c r="B360" s="116" t="s">
        <v>1711</v>
      </c>
      <c r="C360" s="116"/>
      <c r="D360" s="116" t="s">
        <v>272</v>
      </c>
      <c r="E360" s="116" t="s">
        <v>354</v>
      </c>
      <c r="F360" s="95">
        <v>1.99</v>
      </c>
      <c r="G360" s="96" t="s">
        <v>42</v>
      </c>
      <c r="H360" s="96" t="s">
        <v>355</v>
      </c>
      <c r="I360" s="96">
        <v>1.99</v>
      </c>
      <c r="J360" s="96" t="str">
        <f t="shared" si="20"/>
        <v>Insert into SC_Matieres (ligne,typePresta,designation,categorie,fournisseur,unite,prix,detail,prixHorsTransport,Reference) values (360,'MATIERE','TUBE DRAIN DIA 100 CR4','TUBES','PUM','ml',1.99,'-',1.99,'');</v>
      </c>
      <c r="K360" s="95">
        <f t="shared" si="21"/>
        <v>360</v>
      </c>
      <c r="L360" s="96" t="str">
        <f t="shared" si="22"/>
        <v/>
      </c>
      <c r="M360" s="96" t="str">
        <f t="shared" si="23"/>
        <v>Update SC_Matieres set designation = 'TUBE DRAIN DIA 100 CR4' where ligne = 360 ;</v>
      </c>
      <c r="O360" s="95"/>
      <c r="P360" s="116"/>
    </row>
    <row r="361" spans="1:16" x14ac:dyDescent="0.25">
      <c r="A361" s="95">
        <v>361</v>
      </c>
      <c r="B361" s="116" t="s">
        <v>1908</v>
      </c>
      <c r="C361" s="116"/>
      <c r="D361" s="116" t="s">
        <v>272</v>
      </c>
      <c r="E361" s="116" t="s">
        <v>354</v>
      </c>
      <c r="F361" s="95">
        <v>2.27</v>
      </c>
      <c r="G361" s="96" t="s">
        <v>42</v>
      </c>
      <c r="H361" s="96" t="s">
        <v>355</v>
      </c>
      <c r="I361" s="96">
        <v>2.27</v>
      </c>
      <c r="J361" s="96" t="str">
        <f t="shared" si="20"/>
        <v>Insert into SC_Matieres (ligne,typePresta,designation,categorie,fournisseur,unite,prix,detail,prixHorsTransport,Reference) values (361,'MATIERE','TUBE PVC DIAMETRE 100 CR4','TUBES','PUM','ml',2.27,'-',2.27,'');</v>
      </c>
      <c r="K361" s="95">
        <f t="shared" si="21"/>
        <v>361</v>
      </c>
      <c r="L361" s="96" t="str">
        <f t="shared" si="22"/>
        <v/>
      </c>
      <c r="M361" s="96" t="str">
        <f t="shared" si="23"/>
        <v>Update SC_Matieres set designation = 'TUBE PVC DIAMETRE 100 CR4' where ligne = 361 ;</v>
      </c>
      <c r="O361" s="95"/>
      <c r="P361" s="116"/>
    </row>
    <row r="362" spans="1:16" x14ac:dyDescent="0.25">
      <c r="A362" s="95">
        <v>362</v>
      </c>
      <c r="B362" s="116" t="s">
        <v>1908</v>
      </c>
      <c r="C362" s="116"/>
      <c r="D362" s="116" t="s">
        <v>272</v>
      </c>
      <c r="E362" s="116" t="s">
        <v>354</v>
      </c>
      <c r="F362" s="95">
        <v>2.27</v>
      </c>
      <c r="G362" s="96" t="s">
        <v>42</v>
      </c>
      <c r="H362" s="96" t="s">
        <v>355</v>
      </c>
      <c r="I362" s="96">
        <v>2.27</v>
      </c>
      <c r="J362" s="96" t="str">
        <f t="shared" si="20"/>
        <v>Insert into SC_Matieres (ligne,typePresta,designation,categorie,fournisseur,unite,prix,detail,prixHorsTransport,Reference) values (362,'MATIERE','TUBE PVC DIAMETRE 100 CR4','TUBES','PUM','ml',2.27,'-',2.27,'');</v>
      </c>
      <c r="K362" s="95">
        <f t="shared" si="21"/>
        <v>362</v>
      </c>
      <c r="L362" s="96" t="str">
        <f t="shared" si="22"/>
        <v/>
      </c>
      <c r="M362" s="96" t="str">
        <f t="shared" si="23"/>
        <v>Update SC_Matieres set designation = 'TUBE PVC DIAMETRE 100 CR4' where ligne = 362 ;</v>
      </c>
      <c r="O362" s="95"/>
      <c r="P362" s="116"/>
    </row>
    <row r="363" spans="1:16" x14ac:dyDescent="0.25">
      <c r="A363" s="95">
        <v>363</v>
      </c>
      <c r="B363" s="116" t="s">
        <v>2006</v>
      </c>
      <c r="C363" s="116"/>
      <c r="D363" s="116" t="s">
        <v>272</v>
      </c>
      <c r="E363" s="116" t="s">
        <v>354</v>
      </c>
      <c r="F363" s="95">
        <v>2.5</v>
      </c>
      <c r="G363" s="96" t="s">
        <v>42</v>
      </c>
      <c r="H363" s="96" t="s">
        <v>355</v>
      </c>
      <c r="I363" s="96">
        <v>2.5</v>
      </c>
      <c r="J363" s="96" t="str">
        <f t="shared" si="20"/>
        <v>Insert into SC_Matieres (ligne,typePresta,designation,categorie,fournisseur,unite,prix,detail,prixHorsTransport,Reference) values (363,'MATIERE','TUBE PVC DIAMETRE 100 CR8','TUBES','PUM','ml',2.5,'-',2.5,'');</v>
      </c>
      <c r="K363" s="95">
        <f t="shared" si="21"/>
        <v>363</v>
      </c>
      <c r="L363" s="96" t="str">
        <f t="shared" si="22"/>
        <v/>
      </c>
      <c r="M363" s="96" t="str">
        <f t="shared" si="23"/>
        <v>Update SC_Matieres set designation = 'TUBE PVC DIAMETRE 100 CR8' where ligne = 363 ;</v>
      </c>
      <c r="O363" s="95"/>
      <c r="P363" s="116"/>
    </row>
    <row r="364" spans="1:16" x14ac:dyDescent="0.25">
      <c r="A364" s="95">
        <v>364</v>
      </c>
      <c r="B364" s="116" t="s">
        <v>1713</v>
      </c>
      <c r="C364" s="116"/>
      <c r="D364" s="116"/>
      <c r="E364" s="116" t="s">
        <v>296</v>
      </c>
      <c r="F364" s="95">
        <v>4.42</v>
      </c>
      <c r="G364" s="96" t="s">
        <v>8</v>
      </c>
      <c r="H364" s="96" t="s">
        <v>355</v>
      </c>
      <c r="I364" s="96" t="s">
        <v>582</v>
      </c>
      <c r="J364" s="96" t="str">
        <f t="shared" si="20"/>
        <v>Insert into SC_Matieres (ligne,typePresta,designation,categorie,fournisseur,unite,prix,detail,prixHorsTransport,Reference) values (364,'MATIERE','JOINT FORSHEDA BACS ADDITIONNELS','','SASKIT','pc',4.42,'-',null,'');</v>
      </c>
      <c r="K364" s="95">
        <f t="shared" si="21"/>
        <v>364</v>
      </c>
      <c r="L364" s="96" t="str">
        <f t="shared" si="22"/>
        <v>Update SC_Matieres set designation = 'JOINT FORSHEDA BACS ADDITIONNELS', Reference = '', fournisseur = 'SASKIT' where ligne = 364 ; Update SC_Matieres set Reference = '' where ligne = 364 and ifnull(Reference,'') = '' ;</v>
      </c>
      <c r="M364" s="96" t="str">
        <f t="shared" si="23"/>
        <v/>
      </c>
      <c r="O364" s="95"/>
      <c r="P364" s="116"/>
    </row>
    <row r="365" spans="1:16" x14ac:dyDescent="0.25">
      <c r="A365" s="95">
        <v>365</v>
      </c>
      <c r="B365" s="116" t="s">
        <v>1714</v>
      </c>
      <c r="C365" s="116"/>
      <c r="D365" s="116"/>
      <c r="E365" s="116" t="s">
        <v>296</v>
      </c>
      <c r="F365" s="95">
        <v>4.6100000000000003</v>
      </c>
      <c r="G365" s="96" t="s">
        <v>8</v>
      </c>
      <c r="H365" s="96" t="s">
        <v>355</v>
      </c>
      <c r="I365" s="96" t="s">
        <v>582</v>
      </c>
      <c r="J365" s="96" t="str">
        <f t="shared" si="20"/>
        <v>Insert into SC_Matieres (ligne,typePresta,designation,categorie,fournisseur,unite,prix,detail,prixHorsTransport,Reference) values (365,'MATIERE','BOUCHONS + MANCHONS POUR BACS','','SASKIT','pc',4.61,'-',null,'');</v>
      </c>
      <c r="K365" s="95">
        <f t="shared" si="21"/>
        <v>365</v>
      </c>
      <c r="L365" s="96" t="str">
        <f t="shared" si="22"/>
        <v>Update SC_Matieres set designation = 'BOUCHONS + MANCHONS POUR BACS', Reference = '', fournisseur = 'SASKIT' where ligne = 365 ; Update SC_Matieres set Reference = '' where ligne = 365 and ifnull(Reference,'') = '' ;</v>
      </c>
      <c r="M365" s="96" t="str">
        <f t="shared" si="23"/>
        <v/>
      </c>
      <c r="O365" s="95"/>
      <c r="P365" s="116"/>
    </row>
    <row r="366" spans="1:16" x14ac:dyDescent="0.25">
      <c r="A366" s="95">
        <v>366</v>
      </c>
      <c r="B366" s="116" t="s">
        <v>1539</v>
      </c>
      <c r="C366" s="116"/>
      <c r="D366" s="116"/>
      <c r="E366" s="116" t="s">
        <v>296</v>
      </c>
      <c r="F366" s="95">
        <v>5.85</v>
      </c>
      <c r="G366" s="96" t="s">
        <v>8</v>
      </c>
      <c r="H366" s="96" t="s">
        <v>355</v>
      </c>
      <c r="I366" s="96" t="s">
        <v>582</v>
      </c>
      <c r="J366" s="96" t="str">
        <f t="shared" si="20"/>
        <v>Insert into SC_Matieres (ligne,typePresta,designation,categorie,fournisseur,unite,prix,detail,prixHorsTransport,Reference) values (366,'MATIERE','BARRE PVC DIA 50','','SASKIT','pc',5.85,'-',null,'');</v>
      </c>
      <c r="K366" s="95">
        <f t="shared" si="21"/>
        <v>366</v>
      </c>
      <c r="L366" s="96" t="str">
        <f t="shared" si="22"/>
        <v>Update SC_Matieres set designation = 'BARRE PVC DIA 50', Reference = '', fournisseur = 'SASKIT' where ligne = 366 ; Update SC_Matieres set Reference = '' where ligne = 366 and ifnull(Reference,'') = '' ;</v>
      </c>
      <c r="M366" s="96" t="str">
        <f t="shared" si="23"/>
        <v/>
      </c>
      <c r="O366" s="95"/>
      <c r="P366" s="116"/>
    </row>
    <row r="367" spans="1:16" x14ac:dyDescent="0.25">
      <c r="A367" s="95">
        <v>367</v>
      </c>
      <c r="B367" s="116" t="s">
        <v>1715</v>
      </c>
      <c r="C367" s="116"/>
      <c r="D367" s="116"/>
      <c r="E367" s="116" t="s">
        <v>296</v>
      </c>
      <c r="F367" s="95">
        <v>6.2</v>
      </c>
      <c r="G367" s="96" t="s">
        <v>8</v>
      </c>
      <c r="H367" s="96" t="s">
        <v>355</v>
      </c>
      <c r="I367" s="96" t="s">
        <v>582</v>
      </c>
      <c r="J367" s="96" t="str">
        <f t="shared" si="20"/>
        <v>Insert into SC_Matieres (ligne,typePresta,designation,categorie,fournisseur,unite,prix,detail,prixHorsTransport,Reference) values (367,'MATIERE','REHAUSSE BÉTON','','SASKIT','pc',6.2,'-',null,'');</v>
      </c>
      <c r="K367" s="95">
        <f t="shared" si="21"/>
        <v>367</v>
      </c>
      <c r="L367" s="96" t="str">
        <f t="shared" si="22"/>
        <v>Update SC_Matieres set designation = 'REHAUSSE BÉTON', Reference = '', fournisseur = 'SASKIT' where ligne = 367 ; Update SC_Matieres set Reference = '' where ligne = 367 and ifnull(Reference,'') = '' ;</v>
      </c>
      <c r="M367" s="96" t="str">
        <f t="shared" si="23"/>
        <v/>
      </c>
      <c r="O367" s="95"/>
      <c r="P367" s="116"/>
    </row>
    <row r="368" spans="1:16" x14ac:dyDescent="0.25">
      <c r="A368" s="95">
        <v>368</v>
      </c>
      <c r="B368" s="116" t="s">
        <v>1716</v>
      </c>
      <c r="C368" s="116"/>
      <c r="D368" s="116"/>
      <c r="E368" s="116" t="s">
        <v>296</v>
      </c>
      <c r="F368" s="95">
        <v>12</v>
      </c>
      <c r="G368" s="96" t="s">
        <v>8</v>
      </c>
      <c r="H368" s="96" t="s">
        <v>355</v>
      </c>
      <c r="I368" s="96" t="s">
        <v>582</v>
      </c>
      <c r="J368" s="96" t="str">
        <f t="shared" si="20"/>
        <v>Insert into SC_Matieres (ligne,typePresta,designation,categorie,fournisseur,unite,prix,detail,prixHorsTransport,Reference) values (368,'MATIERE','AÉRATION FILTRES','','SASKIT','pc',12,'-',null,'');</v>
      </c>
      <c r="K368" s="95">
        <f t="shared" si="21"/>
        <v>368</v>
      </c>
      <c r="L368" s="96" t="str">
        <f t="shared" si="22"/>
        <v>Update SC_Matieres set designation = 'AÉRATION FILTRES', Reference = '', fournisseur = 'SASKIT' where ligne = 368 ; Update SC_Matieres set Reference = '' where ligne = 368 and ifnull(Reference,'') = '' ;</v>
      </c>
      <c r="M368" s="96" t="str">
        <f t="shared" si="23"/>
        <v/>
      </c>
      <c r="O368" s="95"/>
      <c r="P368" s="116"/>
    </row>
    <row r="369" spans="1:16" x14ac:dyDescent="0.25">
      <c r="A369" s="95">
        <v>369</v>
      </c>
      <c r="B369" s="116" t="s">
        <v>1717</v>
      </c>
      <c r="C369" s="116"/>
      <c r="D369" s="116"/>
      <c r="E369" s="116" t="s">
        <v>296</v>
      </c>
      <c r="F369" s="95">
        <v>15.77</v>
      </c>
      <c r="G369" s="96" t="s">
        <v>8</v>
      </c>
      <c r="H369" s="96" t="s">
        <v>355</v>
      </c>
      <c r="I369" s="96" t="s">
        <v>582</v>
      </c>
      <c r="J369" s="96" t="str">
        <f t="shared" si="20"/>
        <v>Insert into SC_Matieres (ligne,typePresta,designation,categorie,fournisseur,unite,prix,detail,prixHorsTransport,Reference) values (369,'MATIERE','RACCORD PE – PVC','','SASKIT','pc',15.77,'-',null,'');</v>
      </c>
      <c r="K369" s="95">
        <f t="shared" si="21"/>
        <v>369</v>
      </c>
      <c r="L369" s="96" t="str">
        <f t="shared" si="22"/>
        <v>Update SC_Matieres set designation = 'RACCORD PE – PVC', Reference = '', fournisseur = 'SASKIT' where ligne = 369 ; Update SC_Matieres set Reference = '' where ligne = 369 and ifnull(Reference,'') = '' ;</v>
      </c>
      <c r="M369" s="96" t="str">
        <f t="shared" si="23"/>
        <v/>
      </c>
      <c r="O369" s="95"/>
      <c r="P369" s="116"/>
    </row>
    <row r="370" spans="1:16" x14ac:dyDescent="0.25">
      <c r="A370" s="95">
        <v>370</v>
      </c>
      <c r="B370" s="116" t="s">
        <v>1718</v>
      </c>
      <c r="C370" s="116"/>
      <c r="D370" s="116"/>
      <c r="E370" s="116" t="s">
        <v>296</v>
      </c>
      <c r="F370" s="95">
        <v>19.27</v>
      </c>
      <c r="G370" s="96" t="s">
        <v>8</v>
      </c>
      <c r="H370" s="96" t="s">
        <v>355</v>
      </c>
      <c r="I370" s="96" t="s">
        <v>582</v>
      </c>
      <c r="J370" s="96" t="str">
        <f t="shared" si="20"/>
        <v>Insert into SC_Matieres (ligne,typePresta,designation,categorie,fournisseur,unite,prix,detail,prixHorsTransport,Reference) values (370,'MATIERE','AÉRATION POMPE','','SASKIT','pc',19.27,'-',null,'');</v>
      </c>
      <c r="K370" s="95">
        <f t="shared" si="21"/>
        <v>370</v>
      </c>
      <c r="L370" s="96" t="str">
        <f t="shared" si="22"/>
        <v>Update SC_Matieres set designation = 'AÉRATION POMPE', Reference = '', fournisseur = 'SASKIT' where ligne = 370 ; Update SC_Matieres set Reference = '' where ligne = 370 and ifnull(Reference,'') = '' ;</v>
      </c>
      <c r="M370" s="96" t="str">
        <f t="shared" si="23"/>
        <v/>
      </c>
      <c r="O370" s="95"/>
      <c r="P370" s="116"/>
    </row>
    <row r="371" spans="1:16" x14ac:dyDescent="0.25">
      <c r="A371" s="95">
        <v>371</v>
      </c>
      <c r="B371" s="116" t="s">
        <v>1719</v>
      </c>
      <c r="C371" s="116"/>
      <c r="D371" s="116" t="s">
        <v>249</v>
      </c>
      <c r="E371" s="116" t="s">
        <v>422</v>
      </c>
      <c r="F371" s="95">
        <v>40</v>
      </c>
      <c r="G371" s="96" t="s">
        <v>285</v>
      </c>
      <c r="H371" s="96" t="s">
        <v>355</v>
      </c>
      <c r="I371" s="96" t="s">
        <v>582</v>
      </c>
      <c r="J371" s="96" t="str">
        <f t="shared" si="20"/>
        <v>Insert into SC_Matieres (ligne,typePresta,designation,categorie,fournisseur,unite,prix,detail,prixHorsTransport,Reference) values (371,'MATIERE','GRAVIERS 2/4','GRANULATS','PIGEON','t',40,'-',null,'');</v>
      </c>
      <c r="K371" s="95">
        <f t="shared" si="21"/>
        <v>371</v>
      </c>
      <c r="L371" s="96" t="str">
        <f t="shared" si="22"/>
        <v/>
      </c>
      <c r="M371" s="96" t="str">
        <f t="shared" si="23"/>
        <v>Update SC_Matieres set designation = 'GRAVIERS 2/4' where ligne = 371 ;</v>
      </c>
      <c r="O371" s="95"/>
      <c r="P371" s="116"/>
    </row>
    <row r="372" spans="1:16" x14ac:dyDescent="0.25">
      <c r="A372" s="95">
        <v>372</v>
      </c>
      <c r="B372" s="116" t="s">
        <v>1720</v>
      </c>
      <c r="C372" s="116"/>
      <c r="D372" s="116" t="s">
        <v>249</v>
      </c>
      <c r="E372" s="116" t="s">
        <v>422</v>
      </c>
      <c r="F372" s="95">
        <v>30</v>
      </c>
      <c r="G372" s="96" t="s">
        <v>285</v>
      </c>
      <c r="H372" s="96" t="s">
        <v>355</v>
      </c>
      <c r="I372" s="96" t="s">
        <v>582</v>
      </c>
      <c r="J372" s="96" t="str">
        <f t="shared" si="20"/>
        <v>Insert into SC_Matieres (ligne,typePresta,designation,categorie,fournisseur,unite,prix,detail,prixHorsTransport,Reference) values (372,'MATIERE','GRAVIERS 4/6,3','GRANULATS','PIGEON','t',30,'-',null,'');</v>
      </c>
      <c r="K372" s="95">
        <f t="shared" si="21"/>
        <v>372</v>
      </c>
      <c r="L372" s="96" t="str">
        <f t="shared" si="22"/>
        <v/>
      </c>
      <c r="M372" s="96" t="str">
        <f t="shared" si="23"/>
        <v>Update SC_Matieres set designation = 'GRAVIERS 4/6,3' where ligne = 372 ;</v>
      </c>
      <c r="O372" s="95"/>
      <c r="P372" s="116"/>
    </row>
    <row r="373" spans="1:16" x14ac:dyDescent="0.25">
      <c r="A373" s="95">
        <v>373</v>
      </c>
      <c r="B373" s="116" t="s">
        <v>1721</v>
      </c>
      <c r="C373" s="116"/>
      <c r="D373" s="116" t="s">
        <v>249</v>
      </c>
      <c r="E373" s="116" t="s">
        <v>422</v>
      </c>
      <c r="F373" s="95">
        <v>50</v>
      </c>
      <c r="G373" s="96" t="s">
        <v>285</v>
      </c>
      <c r="H373" s="96" t="s">
        <v>355</v>
      </c>
      <c r="I373" s="96" t="s">
        <v>582</v>
      </c>
      <c r="J373" s="96" t="str">
        <f t="shared" ref="J373:J378" si="24">SUBSTITUTE(SUBSTITUTE(SUBSTITUTE(SUBSTITUTE(SUBSTITUTE(SUBSTITUTE(SUBSTITUTE(SUBSTITUTE(SUBSTITUTE($J$1,"#LIBELLE#",B373),"#CATEGORIE#",D373),"#FOURNISSEUR#",E373),"#UNITE#",G373),"#PRIX#",SUBSTITUTE(F373,",",".")),"#DETAIL#",SUBSTITUTE(H373,"'","\'")),"#LIGNE#",A373),"#TRANSPORT#",SUBSTITUTE(I373,",",".")),"#REFERENCE#",C373)</f>
        <v>Insert into SC_Matieres (ligne,typePresta,designation,categorie,fournisseur,unite,prix,detail,prixHorsTransport,Reference) values (373,'MATIERE','SABLE FILTRANT','GRANULATS','PIGEON','t',50,'-',null,'');</v>
      </c>
      <c r="K373" s="95">
        <f t="shared" si="21"/>
        <v>373</v>
      </c>
      <c r="L373" s="96" t="str">
        <f t="shared" si="22"/>
        <v/>
      </c>
      <c r="M373" s="96" t="str">
        <f t="shared" si="23"/>
        <v>Update SC_Matieres set designation = 'SABLE FILTRANT' where ligne = 373 ;</v>
      </c>
      <c r="O373" s="95"/>
      <c r="P373" s="116"/>
    </row>
    <row r="374" spans="1:16" x14ac:dyDescent="0.25">
      <c r="A374" s="95">
        <v>374</v>
      </c>
      <c r="B374" s="116" t="s">
        <v>1722</v>
      </c>
      <c r="C374" s="116"/>
      <c r="D374" s="116" t="s">
        <v>249</v>
      </c>
      <c r="E374" s="116" t="s">
        <v>422</v>
      </c>
      <c r="F374" s="95">
        <v>20</v>
      </c>
      <c r="G374" s="96" t="s">
        <v>285</v>
      </c>
      <c r="H374" s="96" t="s">
        <v>355</v>
      </c>
      <c r="I374" s="96" t="s">
        <v>582</v>
      </c>
      <c r="J374" s="96" t="str">
        <f t="shared" si="24"/>
        <v>Insert into SC_Matieres (ligne,typePresta,designation,categorie,fournisseur,unite,prix,detail,prixHorsTransport,Reference) values (374,'MATIERE','SABLE TRANCHÉE','GRANULATS','PIGEON','t',20,'-',null,'');</v>
      </c>
      <c r="K374" s="95">
        <f t="shared" ref="K374:K378" si="25">A374</f>
        <v>374</v>
      </c>
      <c r="L374" s="96" t="str">
        <f t="shared" si="22"/>
        <v/>
      </c>
      <c r="M374" s="96" t="str">
        <f t="shared" si="23"/>
        <v>Update SC_Matieres set designation = 'SABLE TRANCHÉE' where ligne = 374 ;</v>
      </c>
      <c r="O374" s="95"/>
      <c r="P374" s="116"/>
    </row>
    <row r="375" spans="1:16" x14ac:dyDescent="0.25">
      <c r="A375" s="95">
        <v>375</v>
      </c>
      <c r="B375" s="116" t="s">
        <v>1723</v>
      </c>
      <c r="C375" s="116"/>
      <c r="D375" s="116" t="s">
        <v>249</v>
      </c>
      <c r="E375" s="116" t="s">
        <v>422</v>
      </c>
      <c r="F375" s="95">
        <v>30</v>
      </c>
      <c r="G375" s="96" t="s">
        <v>285</v>
      </c>
      <c r="H375" s="96" t="s">
        <v>355</v>
      </c>
      <c r="I375" s="96" t="s">
        <v>582</v>
      </c>
      <c r="J375" s="96" t="str">
        <f t="shared" si="24"/>
        <v>Insert into SC_Matieres (ligne,typePresta,designation,categorie,fournisseur,unite,prix,detail,prixHorsTransport,Reference) values (375,'MATIERE','GRAVIERS 6,3/10','GRANULATS','PIGEON','t',30,'-',null,'');</v>
      </c>
      <c r="K375" s="95">
        <f t="shared" si="25"/>
        <v>375</v>
      </c>
      <c r="L375" s="96" t="str">
        <f t="shared" si="22"/>
        <v/>
      </c>
      <c r="M375" s="96" t="str">
        <f t="shared" si="23"/>
        <v>Update SC_Matieres set designation = 'GRAVIERS 6,3/10' where ligne = 375 ;</v>
      </c>
      <c r="O375" s="95"/>
      <c r="P375" s="116"/>
    </row>
    <row r="376" spans="1:16" x14ac:dyDescent="0.25">
      <c r="A376" s="95">
        <v>376</v>
      </c>
      <c r="B376" s="116" t="s">
        <v>1724</v>
      </c>
      <c r="C376" s="116"/>
      <c r="D376" s="116" t="s">
        <v>249</v>
      </c>
      <c r="E376" s="116" t="s">
        <v>422</v>
      </c>
      <c r="F376" s="95">
        <v>30</v>
      </c>
      <c r="G376" s="96" t="s">
        <v>285</v>
      </c>
      <c r="H376" s="96" t="s">
        <v>355</v>
      </c>
      <c r="I376" s="96" t="s">
        <v>582</v>
      </c>
      <c r="J376" s="96" t="str">
        <f t="shared" si="24"/>
        <v>Insert into SC_Matieres (ligne,typePresta,designation,categorie,fournisseur,unite,prix,detail,prixHorsTransport,Reference) values (376,'MATIERE','GRAVIERS 16/31,5','GRANULATS','PIGEON','t',30,'-',null,'');</v>
      </c>
      <c r="K376" s="95">
        <f t="shared" si="25"/>
        <v>376</v>
      </c>
      <c r="L376" s="96" t="str">
        <f t="shared" si="22"/>
        <v/>
      </c>
      <c r="M376" s="96" t="str">
        <f t="shared" si="23"/>
        <v>Update SC_Matieres set designation = 'GRAVIERS 16/31,5' where ligne = 376 ;</v>
      </c>
      <c r="O376" s="95"/>
      <c r="P376" s="116"/>
    </row>
    <row r="377" spans="1:16" x14ac:dyDescent="0.25">
      <c r="A377" s="95">
        <v>377</v>
      </c>
      <c r="B377" s="116" t="s">
        <v>346</v>
      </c>
      <c r="C377" s="116"/>
      <c r="D377" s="116" t="s">
        <v>581</v>
      </c>
      <c r="E377" s="116" t="s">
        <v>422</v>
      </c>
      <c r="F377" s="95">
        <v>2</v>
      </c>
      <c r="G377" s="96" t="s">
        <v>8</v>
      </c>
      <c r="H377" s="96" t="s">
        <v>355</v>
      </c>
      <c r="I377" s="96" t="s">
        <v>582</v>
      </c>
      <c r="J377" s="96" t="str">
        <f t="shared" si="24"/>
        <v>Insert into SC_Matieres (ligne,typePresta,designation,categorie,fournisseur,unite,prix,detail,prixHorsTransport,Reference) values (377,'MATIERE','PARPAINGS 25*50*15','BETON','PIGEON','pc',2,'-',null,'');</v>
      </c>
      <c r="K377" s="95">
        <f t="shared" si="25"/>
        <v>377</v>
      </c>
      <c r="L377" s="96" t="str">
        <f t="shared" si="22"/>
        <v/>
      </c>
      <c r="M377" s="96" t="str">
        <f t="shared" si="23"/>
        <v>Update SC_Matieres set designation = 'PARPAINGS 25*50*15' where ligne = 377 ;</v>
      </c>
      <c r="O377" s="95"/>
      <c r="P377" s="116"/>
    </row>
    <row r="378" spans="1:16" x14ac:dyDescent="0.25">
      <c r="A378" s="95">
        <v>378</v>
      </c>
      <c r="B378" s="116" t="s">
        <v>583</v>
      </c>
      <c r="C378" s="116"/>
      <c r="D378" s="116" t="s">
        <v>581</v>
      </c>
      <c r="E378" s="116" t="s">
        <v>422</v>
      </c>
      <c r="F378" s="95">
        <v>2.1</v>
      </c>
      <c r="G378" s="96" t="s">
        <v>8</v>
      </c>
      <c r="H378" s="96" t="s">
        <v>355</v>
      </c>
      <c r="I378" s="96" t="s">
        <v>582</v>
      </c>
      <c r="J378" s="96" t="str">
        <f t="shared" si="24"/>
        <v>Insert into SC_Matieres (ligne,typePresta,designation,categorie,fournisseur,unite,prix,detail,prixHorsTransport,Reference) values (378,'MATIERE','PARPAINGS D\'ANGLE','BETON','PIGEON','pc',2.1,'-',null,'');</v>
      </c>
      <c r="K378" s="95">
        <f t="shared" si="25"/>
        <v>378</v>
      </c>
      <c r="L378" s="96" t="str">
        <f t="shared" si="22"/>
        <v/>
      </c>
      <c r="M378" s="96" t="str">
        <f t="shared" si="23"/>
        <v>Update SC_Matieres set designation = 'PARPAINGS D\'ANGLE' where ligne = 378 ;</v>
      </c>
      <c r="O378" s="95"/>
      <c r="P378" s="116"/>
    </row>
    <row r="379" spans="1:16" x14ac:dyDescent="0.25">
      <c r="A379" s="95">
        <v>379</v>
      </c>
      <c r="B379" s="116" t="s">
        <v>726</v>
      </c>
      <c r="C379" s="116" t="s">
        <v>726</v>
      </c>
      <c r="D379" s="116" t="s">
        <v>253</v>
      </c>
      <c r="E379" s="116" t="s">
        <v>296</v>
      </c>
      <c r="F379" s="95">
        <v>302.83999999999997</v>
      </c>
      <c r="G379" s="96" t="s">
        <v>8</v>
      </c>
      <c r="H379" s="96" t="s">
        <v>355</v>
      </c>
      <c r="I379" s="96" t="s">
        <v>582</v>
      </c>
      <c r="J379" s="96" t="str">
        <f t="shared" ref="J379:J431" si="26">SUBSTITUTE(SUBSTITUTE(SUBSTITUTE(SUBSTITUTE(SUBSTITUTE(SUBSTITUTE(SUBSTITUTE(SUBSTITUTE(SUBSTITUTE($J$1,"#LIBELLE#",B379),"#CATEGORIE#",D379),"#FOURNISSEUR#",E379),"#UNITE#",G379),"#PRIX#",SUBSTITUTE(F379,",",".")),"#DETAIL#",SUBSTITUTE(H379,"'","\'")),"#LIGNE#",A379),"#TRANSPORT#",SUBSTITUTE(I379,",",".")),"#REFERENCE#",C379)</f>
        <v>Insert into SC_Matieres (ligne,typePresta,designation,categorie,fournisseur,unite,prix,detail,prixHorsTransport,Reference) values (379,'MATIERE','PSFV2EH2.5X1.6','EPDM_FV','SASKIT','pc',302.84,'-',null,'PSFV2EH2.5X1.6');</v>
      </c>
      <c r="K379" s="95">
        <f t="shared" ref="K379:K431" si="27">A379</f>
        <v>379</v>
      </c>
      <c r="L379" s="96" t="str">
        <f t="shared" si="22"/>
        <v>Update SC_Matieres set designation = 'PSFV2EH2.5X1.6', Reference = 'PSFV2EH2.5X1.6', fournisseur = 'SASKIT' where ligne = 379 ; Update SC_Matieres set Reference = 'PSFV2EH2.5X1.6' where ligne = 379 and ifnull(Reference,'') = '' ;</v>
      </c>
      <c r="M379" s="96" t="str">
        <f t="shared" si="23"/>
        <v/>
      </c>
      <c r="O379" s="95"/>
      <c r="P379" s="116"/>
    </row>
    <row r="380" spans="1:16" x14ac:dyDescent="0.25">
      <c r="A380" s="95">
        <v>380</v>
      </c>
      <c r="B380" s="116" t="s">
        <v>727</v>
      </c>
      <c r="C380" s="116" t="s">
        <v>727</v>
      </c>
      <c r="D380" s="116" t="s">
        <v>253</v>
      </c>
      <c r="E380" s="116" t="s">
        <v>296</v>
      </c>
      <c r="F380" s="95">
        <v>587.95000000000005</v>
      </c>
      <c r="G380" s="96" t="s">
        <v>8</v>
      </c>
      <c r="H380" s="96" t="s">
        <v>355</v>
      </c>
      <c r="I380" s="96" t="s">
        <v>582</v>
      </c>
      <c r="J380" s="96" t="str">
        <f t="shared" si="26"/>
        <v>Insert into SC_Matieres (ligne,typePresta,designation,categorie,fournisseur,unite,prix,detail,prixHorsTransport,Reference) values (380,'MATIERE','PSFV3EH3X2','EPDM_FV','SASKIT','pc',587.95,'-',null,'PSFV3EH3X2');</v>
      </c>
      <c r="K380" s="95">
        <f t="shared" si="27"/>
        <v>380</v>
      </c>
      <c r="L380" s="96" t="str">
        <f t="shared" si="22"/>
        <v>Update SC_Matieres set designation = 'PSFV3EH3X2', Reference = 'PSFV3EH3X2', fournisseur = 'SASKIT' where ligne = 380 ; Update SC_Matieres set Reference = 'PSFV3EH3X2' where ligne = 380 and ifnull(Reference,'') = '' ;</v>
      </c>
      <c r="M380" s="96" t="str">
        <f t="shared" si="23"/>
        <v/>
      </c>
      <c r="O380" s="95"/>
      <c r="P380" s="116"/>
    </row>
    <row r="381" spans="1:16" x14ac:dyDescent="0.25">
      <c r="A381" s="95">
        <v>381</v>
      </c>
      <c r="B381" s="116" t="s">
        <v>728</v>
      </c>
      <c r="C381" s="116" t="s">
        <v>728</v>
      </c>
      <c r="D381" s="116" t="s">
        <v>253</v>
      </c>
      <c r="E381" s="116" t="s">
        <v>296</v>
      </c>
      <c r="F381" s="95">
        <v>722.17</v>
      </c>
      <c r="G381" s="96" t="s">
        <v>8</v>
      </c>
      <c r="H381" s="96" t="s">
        <v>355</v>
      </c>
      <c r="I381" s="96" t="s">
        <v>582</v>
      </c>
      <c r="J381" s="96" t="str">
        <f t="shared" si="26"/>
        <v>Insert into SC_Matieres (ligne,typePresta,designation,categorie,fournisseur,unite,prix,detail,prixHorsTransport,Reference) values (381,'MATIERE','PSFV4EH4X2','EPDM_FV','SASKIT','pc',722.17,'-',null,'PSFV4EH4X2');</v>
      </c>
      <c r="K381" s="95">
        <f t="shared" si="27"/>
        <v>381</v>
      </c>
      <c r="L381" s="96" t="str">
        <f t="shared" si="22"/>
        <v>Update SC_Matieres set designation = 'PSFV4EH4X2', Reference = 'PSFV4EH4X2', fournisseur = 'SASKIT' where ligne = 381 ; Update SC_Matieres set Reference = 'PSFV4EH4X2' where ligne = 381 and ifnull(Reference,'') = '' ;</v>
      </c>
      <c r="M381" s="96" t="str">
        <f t="shared" si="23"/>
        <v/>
      </c>
      <c r="O381" s="95"/>
      <c r="P381" s="116"/>
    </row>
    <row r="382" spans="1:16" x14ac:dyDescent="0.25">
      <c r="A382" s="95">
        <v>382</v>
      </c>
      <c r="B382" s="116" t="s">
        <v>729</v>
      </c>
      <c r="C382" s="116" t="s">
        <v>729</v>
      </c>
      <c r="D382" s="116" t="s">
        <v>253</v>
      </c>
      <c r="E382" s="116" t="s">
        <v>296</v>
      </c>
      <c r="F382" s="95">
        <v>822.01</v>
      </c>
      <c r="G382" s="96" t="s">
        <v>8</v>
      </c>
      <c r="H382" s="96" t="s">
        <v>355</v>
      </c>
      <c r="I382" s="96" t="s">
        <v>582</v>
      </c>
      <c r="J382" s="96" t="str">
        <f t="shared" si="26"/>
        <v>Insert into SC_Matieres (ligne,typePresta,designation,categorie,fournisseur,unite,prix,detail,prixHorsTransport,Reference) values (382,'MATIERE','PSFV5EH','EPDM_FV','SASKIT','pc',822.01,'-',null,'PSFV5EH');</v>
      </c>
      <c r="K382" s="95">
        <f t="shared" si="27"/>
        <v>382</v>
      </c>
      <c r="L382" s="96" t="str">
        <f t="shared" si="22"/>
        <v>Update SC_Matieres set designation = 'PSFV5EH', Reference = 'PSFV5EH', fournisseur = 'SASKIT' where ligne = 382 ; Update SC_Matieres set Reference = 'PSFV5EH' where ligne = 382 and ifnull(Reference,'') = '' ;</v>
      </c>
      <c r="M382" s="96" t="str">
        <f t="shared" si="23"/>
        <v/>
      </c>
      <c r="O382" s="95"/>
      <c r="P382" s="116"/>
    </row>
    <row r="383" spans="1:16" x14ac:dyDescent="0.25">
      <c r="A383" s="95">
        <v>383</v>
      </c>
      <c r="B383" s="116" t="s">
        <v>730</v>
      </c>
      <c r="C383" s="116" t="s">
        <v>730</v>
      </c>
      <c r="D383" s="116" t="s">
        <v>253</v>
      </c>
      <c r="E383" s="116" t="s">
        <v>296</v>
      </c>
      <c r="F383" s="95">
        <v>1027.73</v>
      </c>
      <c r="G383" s="96" t="s">
        <v>8</v>
      </c>
      <c r="H383" s="96" t="s">
        <v>355</v>
      </c>
      <c r="I383" s="96" t="s">
        <v>582</v>
      </c>
      <c r="J383" s="96" t="str">
        <f t="shared" si="26"/>
        <v>Insert into SC_Matieres (ligne,typePresta,designation,categorie,fournisseur,unite,prix,detail,prixHorsTransport,Reference) values (383,'MATIERE','PSFV6EH4X3','EPDM_FV','SASKIT','pc',1027.73,'-',null,'PSFV6EH4X3');</v>
      </c>
      <c r="K383" s="95">
        <f t="shared" si="27"/>
        <v>383</v>
      </c>
      <c r="L383" s="96" t="str">
        <f t="shared" si="22"/>
        <v>Update SC_Matieres set designation = 'PSFV6EH4X3', Reference = 'PSFV6EH4X3', fournisseur = 'SASKIT' where ligne = 383 ; Update SC_Matieres set Reference = 'PSFV6EH4X3' where ligne = 383 and ifnull(Reference,'') = '' ;</v>
      </c>
      <c r="M383" s="96" t="str">
        <f t="shared" si="23"/>
        <v/>
      </c>
      <c r="O383" s="95"/>
      <c r="P383" s="116"/>
    </row>
    <row r="384" spans="1:16" x14ac:dyDescent="0.25">
      <c r="A384" s="95">
        <v>384</v>
      </c>
      <c r="B384" s="116" t="s">
        <v>731</v>
      </c>
      <c r="C384" s="116" t="s">
        <v>731</v>
      </c>
      <c r="D384" s="116" t="s">
        <v>253</v>
      </c>
      <c r="E384" s="116" t="s">
        <v>296</v>
      </c>
      <c r="F384" s="95">
        <v>1079.77</v>
      </c>
      <c r="G384" s="96" t="s">
        <v>8</v>
      </c>
      <c r="H384" s="96" t="s">
        <v>355</v>
      </c>
      <c r="I384" s="96" t="s">
        <v>582</v>
      </c>
      <c r="J384" s="96" t="str">
        <f t="shared" si="26"/>
        <v>Insert into SC_Matieres (ligne,typePresta,designation,categorie,fournisseur,unite,prix,detail,prixHorsTransport,Reference) values (384,'MATIERE','PSFV7EH4X3.5','EPDM_FV','SASKIT','pc',1079.77,'-',null,'PSFV7EH4X3.5');</v>
      </c>
      <c r="K384" s="95">
        <f t="shared" si="27"/>
        <v>384</v>
      </c>
      <c r="L384" s="96" t="str">
        <f t="shared" si="22"/>
        <v>Update SC_Matieres set designation = 'PSFV7EH4X3.5', Reference = 'PSFV7EH4X3.5', fournisseur = 'SASKIT' where ligne = 384 ; Update SC_Matieres set Reference = 'PSFV7EH4X3.5' where ligne = 384 and ifnull(Reference,'') = '' ;</v>
      </c>
      <c r="M384" s="96" t="str">
        <f t="shared" si="23"/>
        <v/>
      </c>
      <c r="O384" s="95"/>
      <c r="P384" s="116"/>
    </row>
    <row r="385" spans="1:16" x14ac:dyDescent="0.25">
      <c r="A385" s="95">
        <v>385</v>
      </c>
      <c r="B385" s="116" t="s">
        <v>732</v>
      </c>
      <c r="C385" s="116" t="s">
        <v>732</v>
      </c>
      <c r="D385" s="116" t="s">
        <v>253</v>
      </c>
      <c r="E385" s="116" t="s">
        <v>296</v>
      </c>
      <c r="F385" s="95">
        <v>1332.32</v>
      </c>
      <c r="G385" s="96" t="s">
        <v>8</v>
      </c>
      <c r="H385" s="96" t="s">
        <v>355</v>
      </c>
      <c r="I385" s="96" t="s">
        <v>582</v>
      </c>
      <c r="J385" s="96" t="str">
        <f t="shared" si="26"/>
        <v>Insert into SC_Matieres (ligne,typePresta,designation,categorie,fournisseur,unite,prix,detail,prixHorsTransport,Reference) values (385,'MATIERE','PSFV8EH4X4','EPDM_FV','SASKIT','pc',1332.32,'-',null,'PSFV8EH4X4');</v>
      </c>
      <c r="K385" s="95">
        <f t="shared" si="27"/>
        <v>385</v>
      </c>
      <c r="L385" s="96" t="str">
        <f t="shared" si="22"/>
        <v>Update SC_Matieres set designation = 'PSFV8EH4X4', Reference = 'PSFV8EH4X4', fournisseur = 'SASKIT' where ligne = 385 ; Update SC_Matieres set Reference = 'PSFV8EH4X4' where ligne = 385 and ifnull(Reference,'') = '' ;</v>
      </c>
      <c r="M385" s="96" t="str">
        <f t="shared" si="23"/>
        <v/>
      </c>
      <c r="O385" s="95"/>
      <c r="P385" s="116"/>
    </row>
    <row r="386" spans="1:16" x14ac:dyDescent="0.25">
      <c r="A386" s="95">
        <v>386</v>
      </c>
      <c r="B386" s="116" t="s">
        <v>733</v>
      </c>
      <c r="C386" s="116" t="s">
        <v>733</v>
      </c>
      <c r="D386" s="116" t="s">
        <v>253</v>
      </c>
      <c r="E386" s="116" t="s">
        <v>296</v>
      </c>
      <c r="F386" s="95">
        <v>1384.36</v>
      </c>
      <c r="G386" s="96" t="s">
        <v>8</v>
      </c>
      <c r="H386" s="96" t="s">
        <v>355</v>
      </c>
      <c r="I386" s="96" t="s">
        <v>582</v>
      </c>
      <c r="J386" s="96" t="str">
        <f t="shared" si="26"/>
        <v>Insert into SC_Matieres (ligne,typePresta,designation,categorie,fournisseur,unite,prix,detail,prixHorsTransport,Reference) values (386,'MATIERE','PSFV9EH4X4.5','EPDM_FV','SASKIT','pc',1384.36,'-',null,'PSFV9EH4X4.5');</v>
      </c>
      <c r="K386" s="95">
        <f t="shared" si="27"/>
        <v>386</v>
      </c>
      <c r="L386" s="96" t="str">
        <f t="shared" si="22"/>
        <v>Update SC_Matieres set designation = 'PSFV9EH4X4.5', Reference = 'PSFV9EH4X4.5', fournisseur = 'SASKIT' where ligne = 386 ; Update SC_Matieres set Reference = 'PSFV9EH4X4.5' where ligne = 386 and ifnull(Reference,'') = '' ;</v>
      </c>
      <c r="M386" s="96" t="str">
        <f t="shared" si="23"/>
        <v/>
      </c>
      <c r="O386" s="95"/>
      <c r="P386" s="116"/>
    </row>
    <row r="387" spans="1:16" x14ac:dyDescent="0.25">
      <c r="A387" s="95">
        <v>387</v>
      </c>
      <c r="B387" s="116" t="s">
        <v>734</v>
      </c>
      <c r="C387" s="116" t="s">
        <v>734</v>
      </c>
      <c r="D387" s="116" t="s">
        <v>253</v>
      </c>
      <c r="E387" s="116" t="s">
        <v>296</v>
      </c>
      <c r="F387" s="95">
        <v>1497.76</v>
      </c>
      <c r="G387" s="96" t="s">
        <v>8</v>
      </c>
      <c r="H387" s="96" t="s">
        <v>355</v>
      </c>
      <c r="I387" s="96" t="s">
        <v>582</v>
      </c>
      <c r="J387" s="96" t="str">
        <f t="shared" si="26"/>
        <v>Insert into SC_Matieres (ligne,typePresta,designation,categorie,fournisseur,unite,prix,detail,prixHorsTransport,Reference) values (387,'MATIERE','PSFV10EH4X5','EPDM_FV','SASKIT','pc',1497.76,'-',null,'PSFV10EH4X5');</v>
      </c>
      <c r="K387" s="95">
        <f t="shared" si="27"/>
        <v>387</v>
      </c>
      <c r="L387" s="96" t="str">
        <f t="shared" ref="L387:L450" si="28">IF(E387="SASKIT",SUBSTITUTE(SUBSTITUTE(SUBSTITUTE(SUBSTITUTE(SUBSTITUTE(SUBSTITUTE(SUBSTITUTE(SUBSTITUTE(SUBSTITUTE($L$1,"#LIBELLE#",B387),"#CATEGORIE#",D387),"#FOURNISSEUR#",E387),"#UNITE#",G387),"#PRIX#",SUBSTITUTE(F387,",",".")),"#DETAIL#",SUBSTITUTE(H387,"'","\'")),"#LIGNE#",A387),"#TRANSPORT#",SUBSTITUTE(I387,",",".")),"#REFERENCE#",C387),"")</f>
        <v>Update SC_Matieres set designation = 'PSFV10EH4X5', Reference = 'PSFV10EH4X5', fournisseur = 'SASKIT' where ligne = 387 ; Update SC_Matieres set Reference = 'PSFV10EH4X5' where ligne = 387 and ifnull(Reference,'') = '' ;</v>
      </c>
      <c r="M387" s="96" t="str">
        <f t="shared" ref="M387:M450" si="29">IF(E387&lt;&gt;"SASKIT",SUBSTITUTE(SUBSTITUTE(SUBSTITUTE(SUBSTITUTE(SUBSTITUTE(SUBSTITUTE(SUBSTITUTE(SUBSTITUTE(SUBSTITUTE($M$1,"#LIBELLE#",B387),"#CATEGORIE#",D387),"#FOURNISSEUR#",E387),"#UNITE#",G387),"#PRIX#",SUBSTITUTE(F387,",",".")),"#DETAIL#",SUBSTITUTE(H387,"'","\'")),"#LIGNE#",A387),"#TRANSPORT#",SUBSTITUTE(I387,",",".")),"#REFERENCE#",C387),"")</f>
        <v/>
      </c>
      <c r="O387" s="95"/>
      <c r="P387" s="116"/>
    </row>
    <row r="388" spans="1:16" x14ac:dyDescent="0.25">
      <c r="A388" s="95">
        <v>388</v>
      </c>
      <c r="B388" s="116" t="s">
        <v>735</v>
      </c>
      <c r="C388" s="116" t="s">
        <v>735</v>
      </c>
      <c r="D388" s="116" t="s">
        <v>253</v>
      </c>
      <c r="E388" s="116" t="s">
        <v>296</v>
      </c>
      <c r="F388" s="95">
        <v>1863.68</v>
      </c>
      <c r="G388" s="96" t="s">
        <v>8</v>
      </c>
      <c r="H388" s="96" t="s">
        <v>355</v>
      </c>
      <c r="I388" s="96" t="s">
        <v>582</v>
      </c>
      <c r="J388" s="96" t="str">
        <f t="shared" si="26"/>
        <v>Insert into SC_Matieres (ligne,typePresta,designation,categorie,fournisseur,unite,prix,detail,prixHorsTransport,Reference) values (388,'MATIERE','PSFV12EH6X4','EPDM_FV','SASKIT','pc',1863.68,'-',null,'PSFV12EH6X4');</v>
      </c>
      <c r="K388" s="95">
        <f t="shared" si="27"/>
        <v>388</v>
      </c>
      <c r="L388" s="96" t="str">
        <f t="shared" si="28"/>
        <v>Update SC_Matieres set designation = 'PSFV12EH6X4', Reference = 'PSFV12EH6X4', fournisseur = 'SASKIT' where ligne = 388 ; Update SC_Matieres set Reference = 'PSFV12EH6X4' where ligne = 388 and ifnull(Reference,'') = '' ;</v>
      </c>
      <c r="M388" s="96" t="str">
        <f t="shared" si="29"/>
        <v/>
      </c>
      <c r="O388" s="95"/>
      <c r="P388" s="116"/>
    </row>
    <row r="389" spans="1:16" x14ac:dyDescent="0.25">
      <c r="A389" s="95">
        <v>389</v>
      </c>
      <c r="B389" s="116" t="s">
        <v>736</v>
      </c>
      <c r="C389" s="116" t="s">
        <v>736</v>
      </c>
      <c r="D389" s="116" t="s">
        <v>253</v>
      </c>
      <c r="E389" s="116" t="s">
        <v>296</v>
      </c>
      <c r="F389" s="95">
        <v>2214.81</v>
      </c>
      <c r="G389" s="96" t="s">
        <v>8</v>
      </c>
      <c r="H389" s="96" t="s">
        <v>355</v>
      </c>
      <c r="I389" s="96" t="s">
        <v>582</v>
      </c>
      <c r="J389" s="96" t="str">
        <f t="shared" si="26"/>
        <v>Insert into SC_Matieres (ligne,typePresta,designation,categorie,fournisseur,unite,prix,detail,prixHorsTransport,Reference) values (389,'MATIERE','PSFV14EH7X4','EPDM_FV','SASKIT','pc',2214.81,'-',null,'PSFV14EH7X4');</v>
      </c>
      <c r="K389" s="95">
        <f t="shared" si="27"/>
        <v>389</v>
      </c>
      <c r="L389" s="96" t="str">
        <f t="shared" si="28"/>
        <v>Update SC_Matieres set designation = 'PSFV14EH7X4', Reference = 'PSFV14EH7X4', fournisseur = 'SASKIT' where ligne = 389 ; Update SC_Matieres set Reference = 'PSFV14EH7X4' where ligne = 389 and ifnull(Reference,'') = '' ;</v>
      </c>
      <c r="M389" s="96" t="str">
        <f t="shared" si="29"/>
        <v/>
      </c>
      <c r="O389" s="95"/>
      <c r="P389" s="116"/>
    </row>
    <row r="390" spans="1:16" x14ac:dyDescent="0.25">
      <c r="A390" s="95">
        <v>390</v>
      </c>
      <c r="B390" s="116" t="s">
        <v>737</v>
      </c>
      <c r="C390" s="116" t="s">
        <v>737</v>
      </c>
      <c r="D390" s="116" t="s">
        <v>253</v>
      </c>
      <c r="E390" s="116" t="s">
        <v>296</v>
      </c>
      <c r="F390" s="95">
        <v>2467.48</v>
      </c>
      <c r="G390" s="96" t="s">
        <v>8</v>
      </c>
      <c r="H390" s="96" t="s">
        <v>355</v>
      </c>
      <c r="I390" s="96" t="s">
        <v>582</v>
      </c>
      <c r="J390" s="96" t="str">
        <f t="shared" si="26"/>
        <v>Insert into SC_Matieres (ligne,typePresta,designation,categorie,fournisseur,unite,prix,detail,prixHorsTransport,Reference) values (390,'MATIERE','PSFV16EH8X4','EPDM_FV','SASKIT','pc',2467.48,'-',null,'PSFV16EH8X4');</v>
      </c>
      <c r="K390" s="95">
        <f t="shared" si="27"/>
        <v>390</v>
      </c>
      <c r="L390" s="96" t="str">
        <f t="shared" si="28"/>
        <v>Update SC_Matieres set designation = 'PSFV16EH8X4', Reference = 'PSFV16EH8X4', fournisseur = 'SASKIT' where ligne = 390 ; Update SC_Matieres set Reference = 'PSFV16EH8X4' where ligne = 390 and ifnull(Reference,'') = '' ;</v>
      </c>
      <c r="M390" s="96" t="str">
        <f t="shared" si="29"/>
        <v/>
      </c>
      <c r="O390" s="95"/>
      <c r="P390" s="116"/>
    </row>
    <row r="391" spans="1:16" x14ac:dyDescent="0.25">
      <c r="A391" s="95">
        <v>391</v>
      </c>
      <c r="B391" s="116" t="s">
        <v>738</v>
      </c>
      <c r="C391" s="116" t="s">
        <v>738</v>
      </c>
      <c r="D391" s="116" t="s">
        <v>253</v>
      </c>
      <c r="E391" s="116" t="s">
        <v>296</v>
      </c>
      <c r="F391" s="95">
        <v>2573.5100000000002</v>
      </c>
      <c r="G391" s="96" t="s">
        <v>8</v>
      </c>
      <c r="H391" s="96" t="s">
        <v>355</v>
      </c>
      <c r="I391" s="96" t="s">
        <v>582</v>
      </c>
      <c r="J391" s="96" t="str">
        <f t="shared" si="26"/>
        <v>Insert into SC_Matieres (ligne,typePresta,designation,categorie,fournisseur,unite,prix,detail,prixHorsTransport,Reference) values (391,'MATIERE','PSFV18EH8X4.5','EPDM_FV','SASKIT','pc',2573.51,'-',null,'PSFV18EH8X4.5');</v>
      </c>
      <c r="K391" s="95">
        <f t="shared" si="27"/>
        <v>391</v>
      </c>
      <c r="L391" s="96" t="str">
        <f t="shared" si="28"/>
        <v>Update SC_Matieres set designation = 'PSFV18EH8X4.5', Reference = 'PSFV18EH8X4.5', fournisseur = 'SASKIT' where ligne = 391 ; Update SC_Matieres set Reference = 'PSFV18EH8X4.5' where ligne = 391 and ifnull(Reference,'') = '' ;</v>
      </c>
      <c r="M391" s="96" t="str">
        <f t="shared" si="29"/>
        <v/>
      </c>
      <c r="O391" s="95"/>
      <c r="P391" s="116"/>
    </row>
    <row r="392" spans="1:16" x14ac:dyDescent="0.25">
      <c r="A392" s="95">
        <v>392</v>
      </c>
      <c r="B392" s="116" t="s">
        <v>739</v>
      </c>
      <c r="C392" s="116" t="s">
        <v>739</v>
      </c>
      <c r="D392" s="116" t="s">
        <v>253</v>
      </c>
      <c r="E392" s="116" t="s">
        <v>296</v>
      </c>
      <c r="F392" s="95">
        <v>2827.75</v>
      </c>
      <c r="G392" s="96" t="s">
        <v>8</v>
      </c>
      <c r="H392" s="96" t="s">
        <v>355</v>
      </c>
      <c r="I392" s="96" t="s">
        <v>582</v>
      </c>
      <c r="J392" s="96" t="str">
        <f t="shared" si="26"/>
        <v>Insert into SC_Matieres (ligne,typePresta,designation,categorie,fournisseur,unite,prix,detail,prixHorsTransport,Reference) values (392,'MATIERE','PSFV20EH8X5','EPDM_FV','SASKIT','pc',2827.75,'-',null,'PSFV20EH8X5');</v>
      </c>
      <c r="K392" s="95">
        <f t="shared" si="27"/>
        <v>392</v>
      </c>
      <c r="L392" s="96" t="str">
        <f t="shared" si="28"/>
        <v>Update SC_Matieres set designation = 'PSFV20EH8X5', Reference = 'PSFV20EH8X5', fournisseur = 'SASKIT' where ligne = 392 ; Update SC_Matieres set Reference = 'PSFV20EH8X5' where ligne = 392 and ifnull(Reference,'') = '' ;</v>
      </c>
      <c r="M392" s="96" t="str">
        <f t="shared" si="29"/>
        <v/>
      </c>
      <c r="O392" s="95"/>
      <c r="P392" s="116"/>
    </row>
    <row r="393" spans="1:16" x14ac:dyDescent="0.25">
      <c r="A393" s="95">
        <v>393</v>
      </c>
      <c r="B393" s="116" t="s">
        <v>1725</v>
      </c>
      <c r="C393" s="116"/>
      <c r="D393" s="116" t="s">
        <v>581</v>
      </c>
      <c r="E393" s="116" t="s">
        <v>422</v>
      </c>
      <c r="F393" s="95">
        <v>1.9</v>
      </c>
      <c r="G393" s="96" t="s">
        <v>8</v>
      </c>
      <c r="H393" s="96" t="s">
        <v>355</v>
      </c>
      <c r="I393" s="96" t="s">
        <v>582</v>
      </c>
      <c r="J393" s="96" t="str">
        <f t="shared" si="26"/>
        <v>Insert into SC_Matieres (ligne,typePresta,designation,categorie,fournisseur,unite,prix,detail,prixHorsTransport,Reference) values (393,'MATIERE','PARPAINGS EN U (BLOC LINTEAU)','BETON','PIGEON','pc',1.9,'-',null,'');</v>
      </c>
      <c r="K393" s="95">
        <f t="shared" si="27"/>
        <v>393</v>
      </c>
      <c r="L393" s="96" t="str">
        <f t="shared" si="28"/>
        <v/>
      </c>
      <c r="M393" s="96" t="str">
        <f t="shared" si="29"/>
        <v>Update SC_Matieres set designation = 'PARPAINGS EN U (BLOC LINTEAU)' where ligne = 393 ;</v>
      </c>
      <c r="O393" s="95"/>
      <c r="P393" s="116"/>
    </row>
    <row r="394" spans="1:16" x14ac:dyDescent="0.25">
      <c r="A394" s="95">
        <v>394</v>
      </c>
      <c r="B394" s="116" t="s">
        <v>1726</v>
      </c>
      <c r="C394" s="116"/>
      <c r="D394" s="116" t="s">
        <v>1067</v>
      </c>
      <c r="E394" s="116" t="s">
        <v>296</v>
      </c>
      <c r="F394" s="95">
        <v>5</v>
      </c>
      <c r="G394" s="96" t="s">
        <v>42</v>
      </c>
      <c r="H394" s="96" t="s">
        <v>355</v>
      </c>
      <c r="I394" s="96" t="s">
        <v>582</v>
      </c>
      <c r="J394" s="96" t="str">
        <f t="shared" si="26"/>
        <v>Insert into SC_Matieres (ligne,typePresta,designation,categorie,fournisseur,unite,prix,detail,prixHorsTransport,Reference) values (394,'MATIERE','CHEVRON PE 5*8','PVC','SASKIT','ml',5,'-',null,'');</v>
      </c>
      <c r="K394" s="95">
        <f t="shared" si="27"/>
        <v>394</v>
      </c>
      <c r="L394" s="96" t="str">
        <f t="shared" si="28"/>
        <v>Update SC_Matieres set designation = 'CHEVRON PE 5*8', Reference = '', fournisseur = 'SASKIT' where ligne = 394 ; Update SC_Matieres set Reference = '' where ligne = 394 and ifnull(Reference,'') = '' ;</v>
      </c>
      <c r="M394" s="96" t="str">
        <f t="shared" si="29"/>
        <v/>
      </c>
      <c r="O394" s="95"/>
      <c r="P394" s="116"/>
    </row>
    <row r="395" spans="1:16" x14ac:dyDescent="0.25">
      <c r="A395" s="95">
        <v>395</v>
      </c>
      <c r="B395" s="116" t="s">
        <v>1727</v>
      </c>
      <c r="C395" s="116"/>
      <c r="D395" s="116" t="s">
        <v>1067</v>
      </c>
      <c r="E395" s="116" t="s">
        <v>296</v>
      </c>
      <c r="F395" s="95">
        <v>17</v>
      </c>
      <c r="G395" s="96" t="s">
        <v>42</v>
      </c>
      <c r="H395" s="96" t="s">
        <v>355</v>
      </c>
      <c r="I395" s="96" t="s">
        <v>582</v>
      </c>
      <c r="J395" s="96" t="str">
        <f t="shared" si="26"/>
        <v>Insert into SC_Matieres (ligne,typePresta,designation,categorie,fournisseur,unite,prix,detail,prixHorsTransport,Reference) values (395,'MATIERE','PLAQUES PVC 1M','PVC','SASKIT','ml',17,'-',null,'');</v>
      </c>
      <c r="K395" s="95">
        <f t="shared" si="27"/>
        <v>395</v>
      </c>
      <c r="L395" s="96" t="str">
        <f t="shared" si="28"/>
        <v>Update SC_Matieres set designation = 'PLAQUES PVC 1M', Reference = '', fournisseur = 'SASKIT' where ligne = 395 ; Update SC_Matieres set Reference = '' where ligne = 395 and ifnull(Reference,'') = '' ;</v>
      </c>
      <c r="M395" s="96" t="str">
        <f t="shared" si="29"/>
        <v/>
      </c>
      <c r="O395" s="95"/>
      <c r="P395" s="116"/>
    </row>
    <row r="396" spans="1:16" x14ac:dyDescent="0.25">
      <c r="A396" s="95">
        <v>396</v>
      </c>
      <c r="B396" s="116" t="s">
        <v>1728</v>
      </c>
      <c r="C396" s="116"/>
      <c r="D396" s="116" t="s">
        <v>1067</v>
      </c>
      <c r="E396" s="116" t="s">
        <v>296</v>
      </c>
      <c r="F396" s="95">
        <v>5</v>
      </c>
      <c r="G396" s="96" t="s">
        <v>42</v>
      </c>
      <c r="H396" s="96" t="s">
        <v>355</v>
      </c>
      <c r="I396" s="96" t="s">
        <v>582</v>
      </c>
      <c r="J396" s="96" t="str">
        <f t="shared" si="26"/>
        <v>Insert into SC_Matieres (ligne,typePresta,designation,categorie,fournisseur,unite,prix,detail,prixHorsTransport,Reference) values (396,'MATIERE','LAME BOIS FINITION DOUGLAS 2,5 CM','PVC','SASKIT','ml',5,'-',null,'');</v>
      </c>
      <c r="K396" s="95">
        <f t="shared" si="27"/>
        <v>396</v>
      </c>
      <c r="L396" s="96" t="str">
        <f t="shared" si="28"/>
        <v>Update SC_Matieres set designation = 'LAME BOIS FINITION DOUGLAS 2,5 CM', Reference = '', fournisseur = 'SASKIT' where ligne = 396 ; Update SC_Matieres set Reference = '' where ligne = 396 and ifnull(Reference,'') = '' ;</v>
      </c>
      <c r="M396" s="96" t="str">
        <f t="shared" si="29"/>
        <v/>
      </c>
      <c r="O396" s="95"/>
      <c r="P396" s="116"/>
    </row>
    <row r="397" spans="1:16" x14ac:dyDescent="0.25">
      <c r="A397" s="95">
        <v>397</v>
      </c>
      <c r="B397" s="116" t="s">
        <v>1729</v>
      </c>
      <c r="C397" s="116"/>
      <c r="D397" s="116" t="s">
        <v>532</v>
      </c>
      <c r="E397" s="116" t="s">
        <v>533</v>
      </c>
      <c r="F397" s="95">
        <v>0.6</v>
      </c>
      <c r="G397" s="96" t="s">
        <v>8</v>
      </c>
      <c r="H397" s="96" t="s">
        <v>355</v>
      </c>
      <c r="I397" s="96" t="s">
        <v>582</v>
      </c>
      <c r="J397" s="96" t="str">
        <f t="shared" si="26"/>
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</c>
      <c r="K397" s="95">
        <f t="shared" si="27"/>
        <v>397</v>
      </c>
      <c r="L397" s="96" t="str">
        <f t="shared" si="28"/>
        <v/>
      </c>
      <c r="M397" s="96" t="str">
        <f t="shared" si="29"/>
        <v>Update SC_Matieres set designation = 'VIS BOULON (VENDU AVEC ECROU) TRCC JAPY TETE RONDE COLLET CARRE 12X140 FILETM-IE SUR 140 CLASSE 6,8 ACIER GALVANISE A CHAUD' where ligne = 397 ;</v>
      </c>
      <c r="O397" s="95"/>
      <c r="P397" s="116"/>
    </row>
    <row r="398" spans="1:16" x14ac:dyDescent="0.25">
      <c r="A398" s="95">
        <v>398</v>
      </c>
      <c r="B398" s="116" t="s">
        <v>1730</v>
      </c>
      <c r="C398" s="116"/>
      <c r="D398" s="116" t="s">
        <v>581</v>
      </c>
      <c r="E398" s="116" t="s">
        <v>422</v>
      </c>
      <c r="F398" s="95">
        <v>7</v>
      </c>
      <c r="G398" s="96" t="s">
        <v>42</v>
      </c>
      <c r="H398" s="96" t="s">
        <v>355</v>
      </c>
      <c r="I398" s="96" t="s">
        <v>582</v>
      </c>
      <c r="J398" s="96" t="str">
        <f t="shared" si="26"/>
        <v>Insert into SC_Matieres (ligne,typePresta,designation,categorie,fournisseur,unite,prix,detail,prixHorsTransport,Reference) values (398,'MATIERE','CHAINAGE CARRÉ 10*10 CM DIA 7 MM','BETON','PIGEON','ml',7,'-',null,'');</v>
      </c>
      <c r="K398" s="95">
        <f t="shared" si="27"/>
        <v>398</v>
      </c>
      <c r="L398" s="96" t="str">
        <f t="shared" si="28"/>
        <v/>
      </c>
      <c r="M398" s="96" t="str">
        <f t="shared" si="29"/>
        <v>Update SC_Matieres set designation = 'CHAINAGE CARRÉ 10*10 CM DIA 7 MM' where ligne = 398 ;</v>
      </c>
      <c r="O398" s="95"/>
      <c r="P398" s="116"/>
    </row>
    <row r="399" spans="1:16" x14ac:dyDescent="0.25">
      <c r="A399" s="95">
        <v>399</v>
      </c>
      <c r="B399" s="116" t="s">
        <v>1731</v>
      </c>
      <c r="C399" s="116"/>
      <c r="D399" s="116" t="s">
        <v>581</v>
      </c>
      <c r="E399" s="116" t="s">
        <v>422</v>
      </c>
      <c r="F399" s="95">
        <v>2</v>
      </c>
      <c r="G399" s="96" t="s">
        <v>8</v>
      </c>
      <c r="H399" s="96" t="s">
        <v>355</v>
      </c>
      <c r="I399" s="96" t="s">
        <v>582</v>
      </c>
      <c r="J399" s="96" t="str">
        <f t="shared" si="26"/>
        <v>Insert into SC_Matieres (ligne,typePresta,designation,categorie,fournisseur,unite,prix,detail,prixHorsTransport,Reference) values (399,'MATIERE','EQUERRE DE LIAISON 60*60 DIA 10','BETON','PIGEON','pc',2,'-',null,'');</v>
      </c>
      <c r="K399" s="95">
        <f t="shared" si="27"/>
        <v>399</v>
      </c>
      <c r="L399" s="96" t="str">
        <f t="shared" si="28"/>
        <v/>
      </c>
      <c r="M399" s="96" t="str">
        <f t="shared" si="29"/>
        <v>Update SC_Matieres set designation = 'EQUERRE DE LIAISON 60*60 DIA 10' where ligne = 399 ;</v>
      </c>
      <c r="O399" s="95"/>
      <c r="P399" s="116"/>
    </row>
    <row r="400" spans="1:16" x14ac:dyDescent="0.25">
      <c r="A400" s="95">
        <v>400</v>
      </c>
      <c r="B400" s="116" t="s">
        <v>1732</v>
      </c>
      <c r="C400" s="116"/>
      <c r="D400" s="116" t="s">
        <v>581</v>
      </c>
      <c r="E400" s="116" t="s">
        <v>422</v>
      </c>
      <c r="F400" s="95">
        <v>4</v>
      </c>
      <c r="G400" s="96" t="s">
        <v>42</v>
      </c>
      <c r="H400" s="96" t="s">
        <v>355</v>
      </c>
      <c r="I400" s="96" t="s">
        <v>582</v>
      </c>
      <c r="J400" s="96" t="str">
        <f t="shared" si="26"/>
        <v>Insert into SC_Matieres (ligne,typePresta,designation,categorie,fournisseur,unite,prix,detail,prixHorsTransport,Reference) values (400,'MATIERE','SEMELLE SYMÉTRIQUE RENFORCÉE Z1, H,15 X L,35 CM DIAM, 7 MM','BETON','PIGEON','ml',4,'-',null,'');</v>
      </c>
      <c r="K400" s="95">
        <f t="shared" si="27"/>
        <v>400</v>
      </c>
      <c r="L400" s="96" t="str">
        <f t="shared" si="28"/>
        <v/>
      </c>
      <c r="M400" s="96" t="str">
        <f t="shared" si="29"/>
        <v>Update SC_Matieres set designation = 'SEMELLE SYMÉTRIQUE RENFORCÉE Z1, H,15 X L,35 CM DIAM, 7 MM' where ligne = 400 ;</v>
      </c>
      <c r="O400" s="95"/>
      <c r="P400" s="116"/>
    </row>
    <row r="401" spans="1:16" x14ac:dyDescent="0.25">
      <c r="A401" s="95">
        <v>401</v>
      </c>
      <c r="B401" s="116" t="s">
        <v>1733</v>
      </c>
      <c r="C401" s="116"/>
      <c r="D401" s="116" t="s">
        <v>249</v>
      </c>
      <c r="E401" s="116" t="s">
        <v>422</v>
      </c>
      <c r="F401" s="95">
        <v>20</v>
      </c>
      <c r="G401" s="96" t="s">
        <v>285</v>
      </c>
      <c r="H401" s="96" t="s">
        <v>355</v>
      </c>
      <c r="I401" s="96" t="s">
        <v>582</v>
      </c>
      <c r="J401" s="96" t="str">
        <f t="shared" si="26"/>
        <v>Insert into SC_Matieres (ligne,typePresta,designation,categorie,fournisseur,unite,prix,detail,prixHorsTransport,Reference) values (401,'MATIERE','SABLE À BATIR','GRANULATS','PIGEON','t',20,'-',null,'');</v>
      </c>
      <c r="K401" s="95">
        <f t="shared" si="27"/>
        <v>401</v>
      </c>
      <c r="L401" s="96" t="str">
        <f t="shared" si="28"/>
        <v/>
      </c>
      <c r="M401" s="96" t="str">
        <f t="shared" si="29"/>
        <v>Update SC_Matieres set designation = 'SABLE À BATIR' where ligne = 401 ;</v>
      </c>
      <c r="O401" s="95"/>
      <c r="P401" s="116"/>
    </row>
    <row r="402" spans="1:16" x14ac:dyDescent="0.25">
      <c r="A402" s="95">
        <v>402</v>
      </c>
      <c r="B402" s="116" t="s">
        <v>1322</v>
      </c>
      <c r="C402" s="116"/>
      <c r="D402" s="116" t="s">
        <v>247</v>
      </c>
      <c r="E402" s="116"/>
      <c r="F402" s="95">
        <v>7.416666666666667</v>
      </c>
      <c r="G402" s="96" t="s">
        <v>8</v>
      </c>
      <c r="I402" s="96" t="s">
        <v>582</v>
      </c>
      <c r="J402" s="96" t="str">
        <f t="shared" si="26"/>
        <v>Insert into SC_Matieres (ligne,typePresta,designation,categorie,fournisseur,unite,prix,detail,prixHorsTransport,Reference) values (402,'MATIERE','Miscanthus','PLANTES_EPURATRICES','','pc',7.41666666666667,'',null,'');</v>
      </c>
      <c r="K402" s="95">
        <f t="shared" si="27"/>
        <v>402</v>
      </c>
      <c r="L402" s="96" t="str">
        <f t="shared" si="28"/>
        <v/>
      </c>
      <c r="M402" s="96" t="str">
        <f t="shared" si="29"/>
        <v>Update SC_Matieres set designation = 'Miscanthus' where ligne = 402 ;</v>
      </c>
      <c r="O402" s="95"/>
      <c r="P402" s="116"/>
    </row>
    <row r="403" spans="1:16" x14ac:dyDescent="0.25">
      <c r="A403" s="95">
        <v>403</v>
      </c>
      <c r="B403" s="116" t="s">
        <v>1337</v>
      </c>
      <c r="C403" s="116"/>
      <c r="D403" s="116" t="s">
        <v>247</v>
      </c>
      <c r="E403" s="116"/>
      <c r="F403" s="95">
        <v>5.416666666666667</v>
      </c>
      <c r="G403" s="96" t="s">
        <v>8</v>
      </c>
      <c r="I403" s="96" t="s">
        <v>582</v>
      </c>
      <c r="J403" s="96" t="str">
        <f t="shared" si="26"/>
        <v>Insert into SC_Matieres (ligne,typePresta,designation,categorie,fournisseur,unite,prix,detail,prixHorsTransport,Reference) values (403,'MATIERE','Herbe aux écouvillons','PLANTES_EPURATRICES','','pc',5.41666666666667,'',null,'');</v>
      </c>
      <c r="K403" s="95">
        <f t="shared" si="27"/>
        <v>403</v>
      </c>
      <c r="L403" s="96" t="str">
        <f t="shared" si="28"/>
        <v/>
      </c>
      <c r="M403" s="96" t="str">
        <f t="shared" si="29"/>
        <v>Update SC_Matieres set designation = 'Herbe aux écouvillons' where ligne = 403 ;</v>
      </c>
      <c r="O403" s="95"/>
      <c r="P403" s="116"/>
    </row>
    <row r="404" spans="1:16" x14ac:dyDescent="0.25">
      <c r="A404" s="95">
        <v>404</v>
      </c>
      <c r="B404" s="116" t="s">
        <v>1323</v>
      </c>
      <c r="C404" s="116"/>
      <c r="D404" s="116" t="s">
        <v>247</v>
      </c>
      <c r="E404" s="116"/>
      <c r="F404" s="95">
        <v>3.75</v>
      </c>
      <c r="G404" s="96" t="s">
        <v>8</v>
      </c>
      <c r="I404" s="96" t="s">
        <v>582</v>
      </c>
      <c r="J404" s="96" t="str">
        <f t="shared" si="26"/>
        <v>Insert into SC_Matieres (ligne,typePresta,designation,categorie,fournisseur,unite,prix,detail,prixHorsTransport,Reference) values (404,'MATIERE','Gaura','PLANTES_EPURATRICES','','pc',3.75,'',null,'');</v>
      </c>
      <c r="K404" s="95">
        <f t="shared" si="27"/>
        <v>404</v>
      </c>
      <c r="L404" s="96" t="str">
        <f t="shared" si="28"/>
        <v/>
      </c>
      <c r="M404" s="96" t="str">
        <f t="shared" si="29"/>
        <v>Update SC_Matieres set designation = 'Gaura' where ligne = 404 ;</v>
      </c>
      <c r="O404" s="95"/>
      <c r="P404" s="116"/>
    </row>
    <row r="405" spans="1:16" x14ac:dyDescent="0.25">
      <c r="A405" s="95">
        <v>405</v>
      </c>
      <c r="B405" s="116" t="s">
        <v>1324</v>
      </c>
      <c r="C405" s="116"/>
      <c r="D405" s="116" t="s">
        <v>247</v>
      </c>
      <c r="E405" s="116"/>
      <c r="F405" s="95">
        <v>1.825</v>
      </c>
      <c r="G405" s="96" t="s">
        <v>8</v>
      </c>
      <c r="I405" s="96" t="s">
        <v>582</v>
      </c>
      <c r="J405" s="96" t="str">
        <f t="shared" si="26"/>
        <v>Insert into SC_Matieres (ligne,typePresta,designation,categorie,fournisseur,unite,prix,detail,prixHorsTransport,Reference) values (405,'MATIERE','Fenouil','PLANTES_EPURATRICES','','pc',1.825,'',null,'');</v>
      </c>
      <c r="K405" s="95">
        <f t="shared" si="27"/>
        <v>405</v>
      </c>
      <c r="L405" s="96" t="str">
        <f t="shared" si="28"/>
        <v/>
      </c>
      <c r="M405" s="96" t="str">
        <f t="shared" si="29"/>
        <v>Update SC_Matieres set designation = 'Fenouil' where ligne = 405 ;</v>
      </c>
      <c r="O405" s="95"/>
      <c r="P405" s="116"/>
    </row>
    <row r="406" spans="1:16" x14ac:dyDescent="0.25">
      <c r="A406" s="95">
        <v>406</v>
      </c>
      <c r="B406" s="116" t="s">
        <v>1325</v>
      </c>
      <c r="C406" s="116"/>
      <c r="D406" s="116" t="s">
        <v>247</v>
      </c>
      <c r="E406" s="116"/>
      <c r="F406" s="95">
        <v>6.791666666666667</v>
      </c>
      <c r="G406" s="96" t="s">
        <v>8</v>
      </c>
      <c r="I406" s="96" t="s">
        <v>582</v>
      </c>
      <c r="J406" s="96" t="str">
        <f t="shared" si="26"/>
        <v>Insert into SC_Matieres (ligne,typePresta,designation,categorie,fournisseur,unite,prix,detail,prixHorsTransport,Reference) values (406,'MATIERE','Echinops','PLANTES_EPURATRICES','','pc',6.79166666666667,'',null,'');</v>
      </c>
      <c r="K406" s="95">
        <f t="shared" si="27"/>
        <v>406</v>
      </c>
      <c r="L406" s="96" t="str">
        <f t="shared" si="28"/>
        <v/>
      </c>
      <c r="M406" s="96" t="str">
        <f t="shared" si="29"/>
        <v>Update SC_Matieres set designation = 'Echinops' where ligne = 406 ;</v>
      </c>
      <c r="O406" s="95"/>
      <c r="P406" s="116"/>
    </row>
    <row r="407" spans="1:16" x14ac:dyDescent="0.25">
      <c r="A407" s="95">
        <v>407</v>
      </c>
      <c r="B407" s="116" t="s">
        <v>1338</v>
      </c>
      <c r="C407" s="116"/>
      <c r="D407" s="116" t="s">
        <v>247</v>
      </c>
      <c r="E407" s="116"/>
      <c r="F407" s="95">
        <v>4.1583333333333341</v>
      </c>
      <c r="G407" s="96" t="s">
        <v>8</v>
      </c>
      <c r="I407" s="96" t="s">
        <v>582</v>
      </c>
      <c r="J407" s="96" t="str">
        <f t="shared" si="26"/>
        <v>Insert into SC_Matieres (ligne,typePresta,designation,categorie,fournisseur,unite,prix,detail,prixHorsTransport,Reference) values (407,'MATIERE','Iris Japonais','PLANTES_EPURATRICES','','pc',4.15833333333333,'',null,'');</v>
      </c>
      <c r="K407" s="95">
        <f t="shared" si="27"/>
        <v>407</v>
      </c>
      <c r="L407" s="96" t="str">
        <f t="shared" si="28"/>
        <v/>
      </c>
      <c r="M407" s="96" t="str">
        <f t="shared" si="29"/>
        <v>Update SC_Matieres set designation = 'Iris Japonais' where ligne = 407 ;</v>
      </c>
      <c r="O407" s="95"/>
      <c r="P407" s="116"/>
    </row>
    <row r="408" spans="1:16" x14ac:dyDescent="0.25">
      <c r="A408" s="95">
        <v>408</v>
      </c>
      <c r="B408" s="116" t="s">
        <v>1339</v>
      </c>
      <c r="C408" s="116"/>
      <c r="D408" s="116" t="s">
        <v>247</v>
      </c>
      <c r="E408" s="116"/>
      <c r="F408" s="95">
        <v>4.125</v>
      </c>
      <c r="G408" s="96" t="s">
        <v>8</v>
      </c>
      <c r="I408" s="96" t="s">
        <v>582</v>
      </c>
      <c r="J408" s="96" t="str">
        <f t="shared" si="26"/>
        <v>Insert into SC_Matieres (ligne,typePresta,designation,categorie,fournisseur,unite,prix,detail,prixHorsTransport,Reference) values (408,'MATIERE','Campanule','PLANTES_EPURATRICES','','pc',4.125,'',null,'');</v>
      </c>
      <c r="K408" s="95">
        <f t="shared" si="27"/>
        <v>408</v>
      </c>
      <c r="L408" s="96" t="str">
        <f t="shared" si="28"/>
        <v/>
      </c>
      <c r="M408" s="96" t="str">
        <f t="shared" si="29"/>
        <v>Update SC_Matieres set designation = 'Campanule' where ligne = 408 ;</v>
      </c>
      <c r="O408" s="95"/>
      <c r="P408" s="116"/>
    </row>
    <row r="409" spans="1:16" x14ac:dyDescent="0.25">
      <c r="A409" s="95">
        <v>409</v>
      </c>
      <c r="B409" s="116" t="s">
        <v>1340</v>
      </c>
      <c r="C409" s="116"/>
      <c r="D409" s="116" t="s">
        <v>247</v>
      </c>
      <c r="E409" s="116"/>
      <c r="F409" s="95">
        <v>35.416666666666671</v>
      </c>
      <c r="G409" s="96" t="s">
        <v>8</v>
      </c>
      <c r="I409" s="96" t="s">
        <v>582</v>
      </c>
      <c r="J409" s="96" t="str">
        <f t="shared" si="26"/>
        <v>Insert into SC_Matieres (ligne,typePresta,designation,categorie,fournisseur,unite,prix,detail,prixHorsTransport,Reference) values (409,'MATIERE','Saule crevette buissonnant','PLANTES_EPURATRICES','','pc',35.4166666666667,'',null,'');</v>
      </c>
      <c r="K409" s="95">
        <f t="shared" si="27"/>
        <v>409</v>
      </c>
      <c r="L409" s="96" t="str">
        <f t="shared" si="28"/>
        <v/>
      </c>
      <c r="M409" s="96" t="str">
        <f t="shared" si="29"/>
        <v>Update SC_Matieres set designation = 'Saule crevette buissonnant' where ligne = 409 ;</v>
      </c>
      <c r="O409" s="95"/>
      <c r="P409" s="116"/>
    </row>
    <row r="410" spans="1:16" x14ac:dyDescent="0.25">
      <c r="A410" s="95">
        <v>410</v>
      </c>
      <c r="B410" s="116" t="s">
        <v>1326</v>
      </c>
      <c r="C410" s="116"/>
      <c r="D410" s="116" t="s">
        <v>247</v>
      </c>
      <c r="E410" s="116"/>
      <c r="F410" s="95">
        <v>10.833333333333334</v>
      </c>
      <c r="G410" s="96" t="s">
        <v>8</v>
      </c>
      <c r="I410" s="96" t="s">
        <v>582</v>
      </c>
      <c r="J410" s="96" t="str">
        <f t="shared" si="26"/>
        <v>Insert into SC_Matieres (ligne,typePresta,designation,categorie,fournisseur,unite,prix,detail,prixHorsTransport,Reference) values (410,'MATIERE','Cornouiller','PLANTES_EPURATRICES','','pc',10.8333333333333,'',null,'');</v>
      </c>
      <c r="K410" s="95">
        <f t="shared" si="27"/>
        <v>410</v>
      </c>
      <c r="L410" s="96" t="str">
        <f t="shared" si="28"/>
        <v/>
      </c>
      <c r="M410" s="96" t="str">
        <f t="shared" si="29"/>
        <v>Update SC_Matieres set designation = 'Cornouiller' where ligne = 410 ;</v>
      </c>
      <c r="O410" s="95"/>
      <c r="P410" s="116"/>
    </row>
    <row r="411" spans="1:16" x14ac:dyDescent="0.25">
      <c r="A411" s="95">
        <v>411</v>
      </c>
      <c r="B411" s="116" t="s">
        <v>1327</v>
      </c>
      <c r="C411" s="116"/>
      <c r="D411" s="116" t="s">
        <v>247</v>
      </c>
      <c r="E411" s="116"/>
      <c r="F411" s="95">
        <v>7.416666666666667</v>
      </c>
      <c r="G411" s="96" t="s">
        <v>8</v>
      </c>
      <c r="I411" s="96" t="s">
        <v>582</v>
      </c>
      <c r="J411" s="96" t="str">
        <f t="shared" si="26"/>
        <v>Insert into SC_Matieres (ligne,typePresta,designation,categorie,fournisseur,unite,prix,detail,prixHorsTransport,Reference) values (411,'MATIERE','Carex','PLANTES_EPURATRICES','','pc',7.41666666666667,'',null,'');</v>
      </c>
      <c r="K411" s="95">
        <f t="shared" si="27"/>
        <v>411</v>
      </c>
      <c r="L411" s="96" t="str">
        <f t="shared" si="28"/>
        <v/>
      </c>
      <c r="M411" s="96" t="str">
        <f t="shared" si="29"/>
        <v>Update SC_Matieres set designation = 'Carex' where ligne = 411 ;</v>
      </c>
      <c r="O411" s="95"/>
      <c r="P411" s="116"/>
    </row>
    <row r="412" spans="1:16" x14ac:dyDescent="0.25">
      <c r="A412" s="95">
        <v>412</v>
      </c>
      <c r="B412" s="116" t="s">
        <v>1328</v>
      </c>
      <c r="C412" s="116"/>
      <c r="D412" s="116" t="s">
        <v>247</v>
      </c>
      <c r="E412" s="116"/>
      <c r="F412" s="95">
        <v>8.3333333333333339</v>
      </c>
      <c r="G412" s="96" t="s">
        <v>8</v>
      </c>
      <c r="I412" s="96" t="s">
        <v>582</v>
      </c>
      <c r="J412" s="96" t="str">
        <f t="shared" si="26"/>
        <v>Insert into SC_Matieres (ligne,typePresta,designation,categorie,fournisseur,unite,prix,detail,prixHorsTransport,Reference) values (412,'MATIERE','Acore','PLANTES_EPURATRICES','','pc',8.33333333333333,'',null,'');</v>
      </c>
      <c r="K412" s="95">
        <f t="shared" si="27"/>
        <v>412</v>
      </c>
      <c r="L412" s="96" t="str">
        <f t="shared" si="28"/>
        <v/>
      </c>
      <c r="M412" s="96" t="str">
        <f t="shared" si="29"/>
        <v>Update SC_Matieres set designation = 'Acore' where ligne = 412 ;</v>
      </c>
      <c r="O412" s="95"/>
      <c r="P412" s="116"/>
    </row>
    <row r="413" spans="1:16" x14ac:dyDescent="0.25">
      <c r="A413" s="95">
        <v>413</v>
      </c>
      <c r="B413" s="116" t="s">
        <v>1329</v>
      </c>
      <c r="C413" s="116"/>
      <c r="D413" s="116" t="s">
        <v>247</v>
      </c>
      <c r="E413" s="116"/>
      <c r="F413" s="95">
        <v>2.916666666666667</v>
      </c>
      <c r="G413" s="96" t="s">
        <v>8</v>
      </c>
      <c r="I413" s="96" t="s">
        <v>582</v>
      </c>
      <c r="J413" s="96" t="str">
        <f t="shared" si="26"/>
        <v>Insert into SC_Matieres (ligne,typePresta,designation,categorie,fournisseur,unite,prix,detail,prixHorsTransport,Reference) values (413,'MATIERE','Salicaire','PLANTES_EPURATRICES','','pc',2.91666666666667,'',null,'');</v>
      </c>
      <c r="K413" s="95">
        <f t="shared" si="27"/>
        <v>413</v>
      </c>
      <c r="L413" s="96" t="str">
        <f t="shared" si="28"/>
        <v/>
      </c>
      <c r="M413" s="96" t="str">
        <f t="shared" si="29"/>
        <v>Update SC_Matieres set designation = 'Salicaire' where ligne = 413 ;</v>
      </c>
      <c r="O413" s="95"/>
      <c r="P413" s="116"/>
    </row>
    <row r="414" spans="1:16" x14ac:dyDescent="0.25">
      <c r="A414" s="95">
        <v>414</v>
      </c>
      <c r="B414" s="116" t="s">
        <v>1341</v>
      </c>
      <c r="C414" s="116"/>
      <c r="D414" s="116" t="s">
        <v>247</v>
      </c>
      <c r="E414" s="116"/>
      <c r="F414" s="95">
        <v>2.916666666666667</v>
      </c>
      <c r="G414" s="96" t="s">
        <v>8</v>
      </c>
      <c r="I414" s="96" t="s">
        <v>582</v>
      </c>
      <c r="J414" s="96" t="str">
        <f t="shared" si="26"/>
        <v>Insert into SC_Matieres (ligne,typePresta,designation,categorie,fournisseur,unite,prix,detail,prixHorsTransport,Reference) values (414,'MATIERE','Iris des marais','PLANTES_EPURATRICES','','pc',2.91666666666667,'',null,'');</v>
      </c>
      <c r="K414" s="95">
        <f t="shared" si="27"/>
        <v>414</v>
      </c>
      <c r="L414" s="96" t="str">
        <f t="shared" si="28"/>
        <v/>
      </c>
      <c r="M414" s="96" t="str">
        <f t="shared" si="29"/>
        <v>Update SC_Matieres set designation = 'Iris des marais' where ligne = 414 ;</v>
      </c>
      <c r="O414" s="95"/>
      <c r="P414" s="116"/>
    </row>
    <row r="415" spans="1:16" x14ac:dyDescent="0.25">
      <c r="A415" s="95">
        <v>415</v>
      </c>
      <c r="B415" s="116" t="s">
        <v>1330</v>
      </c>
      <c r="C415" s="116"/>
      <c r="D415" s="116" t="s">
        <v>247</v>
      </c>
      <c r="E415" s="116"/>
      <c r="F415" s="95">
        <v>6.791666666666667</v>
      </c>
      <c r="G415" s="96" t="s">
        <v>8</v>
      </c>
      <c r="I415" s="96" t="s">
        <v>582</v>
      </c>
      <c r="J415" s="96" t="str">
        <f t="shared" si="26"/>
        <v>Insert into SC_Matieres (ligne,typePresta,designation,categorie,fournisseur,unite,prix,detail,prixHorsTransport,Reference) values (415,'MATIERE','Consoude','PLANTES_EPURATRICES','','pc',6.79166666666667,'',null,'');</v>
      </c>
      <c r="K415" s="95">
        <f t="shared" si="27"/>
        <v>415</v>
      </c>
      <c r="L415" s="96" t="str">
        <f t="shared" si="28"/>
        <v/>
      </c>
      <c r="M415" s="96" t="str">
        <f t="shared" si="29"/>
        <v>Update SC_Matieres set designation = 'Consoude' where ligne = 415 ;</v>
      </c>
      <c r="O415" s="95"/>
      <c r="P415" s="116"/>
    </row>
    <row r="416" spans="1:16" x14ac:dyDescent="0.25">
      <c r="A416" s="95">
        <v>416</v>
      </c>
      <c r="B416" s="116" t="s">
        <v>1331</v>
      </c>
      <c r="C416" s="116"/>
      <c r="D416" s="116" t="s">
        <v>247</v>
      </c>
      <c r="E416" s="116"/>
      <c r="F416" s="95">
        <v>3.75</v>
      </c>
      <c r="G416" s="96" t="s">
        <v>8</v>
      </c>
      <c r="I416" s="96" t="s">
        <v>582</v>
      </c>
      <c r="J416" s="96" t="str">
        <f t="shared" si="26"/>
        <v>Insert into SC_Matieres (ligne,typePresta,designation,categorie,fournisseur,unite,prix,detail,prixHorsTransport,Reference) values (416,'MATIERE','Panicaut','PLANTES_EPURATRICES','','pc',3.75,'',null,'');</v>
      </c>
      <c r="K416" s="95">
        <f t="shared" si="27"/>
        <v>416</v>
      </c>
      <c r="L416" s="96" t="str">
        <f t="shared" si="28"/>
        <v/>
      </c>
      <c r="M416" s="96" t="str">
        <f t="shared" si="29"/>
        <v>Update SC_Matieres set designation = 'Panicaut' where ligne = 416 ;</v>
      </c>
      <c r="O416" s="95"/>
      <c r="P416" s="116"/>
    </row>
    <row r="417" spans="1:16" x14ac:dyDescent="0.25">
      <c r="A417" s="95">
        <v>417</v>
      </c>
      <c r="B417" s="116" t="s">
        <v>1342</v>
      </c>
      <c r="C417" s="116"/>
      <c r="D417" s="116" t="s">
        <v>247</v>
      </c>
      <c r="E417" s="116"/>
      <c r="F417" s="95">
        <v>3</v>
      </c>
      <c r="G417" s="96" t="s">
        <v>8</v>
      </c>
      <c r="I417" s="96" t="s">
        <v>582</v>
      </c>
      <c r="J417" s="96" t="str">
        <f t="shared" si="26"/>
        <v>Insert into SC_Matieres (ligne,typePresta,designation,categorie,fournisseur,unite,prix,detail,prixHorsTransport,Reference) values (417,'MATIERE','Herbe à curry','PLANTES_EPURATRICES','','pc',3,'',null,'');</v>
      </c>
      <c r="K417" s="95">
        <f t="shared" si="27"/>
        <v>417</v>
      </c>
      <c r="L417" s="96" t="str">
        <f t="shared" si="28"/>
        <v/>
      </c>
      <c r="M417" s="96" t="str">
        <f t="shared" si="29"/>
        <v>Update SC_Matieres set designation = 'Herbe à curry' where ligne = 417 ;</v>
      </c>
      <c r="O417" s="95"/>
      <c r="P417" s="116"/>
    </row>
    <row r="418" spans="1:16" x14ac:dyDescent="0.25">
      <c r="A418" s="95">
        <v>418</v>
      </c>
      <c r="B418" s="116" t="s">
        <v>1332</v>
      </c>
      <c r="C418" s="116"/>
      <c r="D418" s="116" t="s">
        <v>247</v>
      </c>
      <c r="E418" s="116"/>
      <c r="F418" s="95">
        <v>8.25</v>
      </c>
      <c r="G418" s="96" t="s">
        <v>8</v>
      </c>
      <c r="I418" s="96" t="s">
        <v>582</v>
      </c>
      <c r="J418" s="96" t="str">
        <f t="shared" si="26"/>
        <v>Insert into SC_Matieres (ligne,typePresta,designation,categorie,fournisseur,unite,prix,detail,prixHorsTransport,Reference) values (418,'MATIERE','Abélia','PLANTES_EPURATRICES','','pc',8.25,'',null,'');</v>
      </c>
      <c r="K418" s="95">
        <f t="shared" si="27"/>
        <v>418</v>
      </c>
      <c r="L418" s="96" t="str">
        <f t="shared" si="28"/>
        <v/>
      </c>
      <c r="M418" s="96" t="str">
        <f t="shared" si="29"/>
        <v>Update SC_Matieres set designation = 'Abélia' where ligne = 418 ;</v>
      </c>
      <c r="O418" s="95"/>
      <c r="P418" s="116"/>
    </row>
    <row r="419" spans="1:16" x14ac:dyDescent="0.25">
      <c r="A419" s="95">
        <v>419</v>
      </c>
      <c r="B419" s="116" t="s">
        <v>1333</v>
      </c>
      <c r="C419" s="116"/>
      <c r="D419" s="116" t="s">
        <v>247</v>
      </c>
      <c r="E419" s="116"/>
      <c r="F419" s="95">
        <v>2.3333333333333335</v>
      </c>
      <c r="G419" s="96" t="s">
        <v>8</v>
      </c>
      <c r="I419" s="96" t="s">
        <v>582</v>
      </c>
      <c r="J419" s="96" t="str">
        <f t="shared" si="26"/>
        <v>Insert into SC_Matieres (ligne,typePresta,designation,categorie,fournisseur,unite,prix,detail,prixHorsTransport,Reference) values (419,'MATIERE','Liatris','PLANTES_EPURATRICES','','pc',2.33333333333333,'',null,'');</v>
      </c>
      <c r="K419" s="95">
        <f t="shared" si="27"/>
        <v>419</v>
      </c>
      <c r="L419" s="96" t="str">
        <f t="shared" si="28"/>
        <v/>
      </c>
      <c r="M419" s="96" t="str">
        <f t="shared" si="29"/>
        <v>Update SC_Matieres set designation = 'Liatris' where ligne = 419 ;</v>
      </c>
      <c r="O419" s="95"/>
      <c r="P419" s="116"/>
    </row>
    <row r="420" spans="1:16" x14ac:dyDescent="0.25">
      <c r="A420" s="95">
        <v>420</v>
      </c>
      <c r="B420" s="116" t="s">
        <v>1325</v>
      </c>
      <c r="C420" s="116"/>
      <c r="D420" s="116" t="s">
        <v>247</v>
      </c>
      <c r="E420" s="116"/>
      <c r="F420" s="95">
        <v>6.791666666666667</v>
      </c>
      <c r="G420" s="96" t="s">
        <v>8</v>
      </c>
      <c r="I420" s="96" t="s">
        <v>582</v>
      </c>
      <c r="J420" s="96" t="str">
        <f t="shared" si="26"/>
        <v>Insert into SC_Matieres (ligne,typePresta,designation,categorie,fournisseur,unite,prix,detail,prixHorsTransport,Reference) values (420,'MATIERE','Echinops','PLANTES_EPURATRICES','','pc',6.79166666666667,'',null,'');</v>
      </c>
      <c r="K420" s="95">
        <f t="shared" si="27"/>
        <v>420</v>
      </c>
      <c r="L420" s="96" t="str">
        <f t="shared" si="28"/>
        <v/>
      </c>
      <c r="M420" s="96" t="str">
        <f t="shared" si="29"/>
        <v>Update SC_Matieres set designation = 'Echinops' where ligne = 420 ;</v>
      </c>
      <c r="O420" s="95"/>
      <c r="P420" s="116"/>
    </row>
    <row r="421" spans="1:16" x14ac:dyDescent="0.25">
      <c r="A421" s="95">
        <v>421</v>
      </c>
      <c r="B421" s="116" t="s">
        <v>1334</v>
      </c>
      <c r="C421" s="116"/>
      <c r="D421" s="116" t="s">
        <v>247</v>
      </c>
      <c r="E421" s="116"/>
      <c r="F421" s="95">
        <v>5.5</v>
      </c>
      <c r="G421" s="96" t="s">
        <v>8</v>
      </c>
      <c r="I421" s="96" t="s">
        <v>582</v>
      </c>
      <c r="J421" s="96" t="str">
        <f t="shared" si="26"/>
        <v>Insert into SC_Matieres (ligne,typePresta,designation,categorie,fournisseur,unite,prix,detail,prixHorsTransport,Reference) values (421,'MATIERE','Agastache','PLANTES_EPURATRICES','','pc',5.5,'',null,'');</v>
      </c>
      <c r="K421" s="95">
        <f t="shared" si="27"/>
        <v>421</v>
      </c>
      <c r="L421" s="96" t="str">
        <f t="shared" si="28"/>
        <v/>
      </c>
      <c r="M421" s="96" t="str">
        <f t="shared" si="29"/>
        <v>Update SC_Matieres set designation = 'Agastache' where ligne = 421 ;</v>
      </c>
      <c r="O421" s="95"/>
      <c r="P421" s="116"/>
    </row>
    <row r="422" spans="1:16" x14ac:dyDescent="0.25">
      <c r="A422" s="95">
        <v>422</v>
      </c>
      <c r="B422" s="116" t="s">
        <v>1343</v>
      </c>
      <c r="C422" s="116"/>
      <c r="D422" s="116" t="s">
        <v>247</v>
      </c>
      <c r="E422" s="116"/>
      <c r="F422" s="95">
        <v>3.75</v>
      </c>
      <c r="G422" s="96" t="s">
        <v>8</v>
      </c>
      <c r="I422" s="96" t="s">
        <v>582</v>
      </c>
      <c r="J422" s="96" t="str">
        <f t="shared" si="26"/>
        <v>Insert into SC_Matieres (ligne,typePresta,designation,categorie,fournisseur,unite,prix,detail,prixHorsTransport,Reference) values (422,'MATIERE','Herbe à chat','PLANTES_EPURATRICES','','pc',3.75,'',null,'');</v>
      </c>
      <c r="K422" s="95">
        <f t="shared" si="27"/>
        <v>422</v>
      </c>
      <c r="L422" s="96" t="str">
        <f t="shared" si="28"/>
        <v/>
      </c>
      <c r="M422" s="96" t="str">
        <f t="shared" si="29"/>
        <v>Update SC_Matieres set designation = 'Herbe à chat' where ligne = 422 ;</v>
      </c>
      <c r="O422" s="95"/>
      <c r="P422" s="116"/>
    </row>
    <row r="423" spans="1:16" x14ac:dyDescent="0.25">
      <c r="A423" s="95">
        <v>423</v>
      </c>
      <c r="B423" s="116" t="s">
        <v>1335</v>
      </c>
      <c r="C423" s="116"/>
      <c r="D423" s="116" t="s">
        <v>247</v>
      </c>
      <c r="E423" s="116"/>
      <c r="F423" s="95">
        <v>5.5</v>
      </c>
      <c r="G423" s="96" t="s">
        <v>8</v>
      </c>
      <c r="I423" s="96" t="s">
        <v>582</v>
      </c>
      <c r="J423" s="96" t="str">
        <f t="shared" si="26"/>
        <v>Insert into SC_Matieres (ligne,typePresta,designation,categorie,fournisseur,unite,prix,detail,prixHorsTransport,Reference) values (423,'MATIERE','Crocosmia','PLANTES_EPURATRICES','','pc',5.5,'',null,'');</v>
      </c>
      <c r="K423" s="95">
        <f t="shared" si="27"/>
        <v>423</v>
      </c>
      <c r="L423" s="96" t="str">
        <f t="shared" si="28"/>
        <v/>
      </c>
      <c r="M423" s="96" t="str">
        <f t="shared" si="29"/>
        <v>Update SC_Matieres set designation = 'Crocosmia' where ligne = 423 ;</v>
      </c>
      <c r="O423" s="95"/>
      <c r="P423" s="116"/>
    </row>
    <row r="424" spans="1:16" x14ac:dyDescent="0.25">
      <c r="A424" s="95">
        <v>424</v>
      </c>
      <c r="B424" s="116" t="s">
        <v>1344</v>
      </c>
      <c r="C424" s="116"/>
      <c r="D424" s="116" t="s">
        <v>247</v>
      </c>
      <c r="E424" s="116"/>
      <c r="F424" s="95">
        <v>16.583333333333332</v>
      </c>
      <c r="G424" s="96" t="s">
        <v>8</v>
      </c>
      <c r="I424" s="96" t="s">
        <v>582</v>
      </c>
      <c r="J424" s="96" t="str">
        <f t="shared" si="26"/>
        <v>Insert into SC_Matieres (ligne,typePresta,designation,categorie,fournisseur,unite,prix,detail,prixHorsTransport,Reference) values (424,'MATIERE','Sureau "black lace"','PLANTES_EPURATRICES','','pc',16.5833333333333,'',null,'');</v>
      </c>
      <c r="K424" s="95">
        <f t="shared" si="27"/>
        <v>424</v>
      </c>
      <c r="L424" s="96" t="str">
        <f t="shared" si="28"/>
        <v/>
      </c>
      <c r="M424" s="96" t="str">
        <f t="shared" si="29"/>
        <v>Update SC_Matieres set designation = 'Sureau "black lace"' where ligne = 424 ;</v>
      </c>
      <c r="O424" s="95"/>
      <c r="P424" s="116"/>
    </row>
    <row r="425" spans="1:16" x14ac:dyDescent="0.25">
      <c r="A425" s="95">
        <v>425</v>
      </c>
      <c r="B425" s="116" t="s">
        <v>1326</v>
      </c>
      <c r="C425" s="116"/>
      <c r="D425" s="116" t="s">
        <v>247</v>
      </c>
      <c r="E425" s="116"/>
      <c r="F425" s="95">
        <v>8.25</v>
      </c>
      <c r="G425" s="96" t="s">
        <v>8</v>
      </c>
      <c r="I425" s="96" t="s">
        <v>582</v>
      </c>
      <c r="J425" s="96" t="str">
        <f t="shared" si="26"/>
        <v>Insert into SC_Matieres (ligne,typePresta,designation,categorie,fournisseur,unite,prix,detail,prixHorsTransport,Reference) values (425,'MATIERE','Cornouiller','PLANTES_EPURATRICES','','pc',8.25,'',null,'');</v>
      </c>
      <c r="K425" s="95">
        <f t="shared" si="27"/>
        <v>425</v>
      </c>
      <c r="L425" s="96" t="str">
        <f t="shared" si="28"/>
        <v/>
      </c>
      <c r="M425" s="96" t="str">
        <f t="shared" si="29"/>
        <v>Update SC_Matieres set designation = 'Cornouiller' where ligne = 425 ;</v>
      </c>
      <c r="O425" s="95"/>
      <c r="P425" s="116"/>
    </row>
    <row r="426" spans="1:16" x14ac:dyDescent="0.25">
      <c r="A426" s="95">
        <v>426</v>
      </c>
      <c r="B426" s="116" t="s">
        <v>1345</v>
      </c>
      <c r="C426" s="116"/>
      <c r="D426" s="116" t="s">
        <v>247</v>
      </c>
      <c r="E426" s="116"/>
      <c r="F426" s="95">
        <v>7.416666666666667</v>
      </c>
      <c r="G426" s="96" t="s">
        <v>8</v>
      </c>
      <c r="I426" s="96" t="s">
        <v>582</v>
      </c>
      <c r="J426" s="96" t="str">
        <f t="shared" si="26"/>
        <v>Insert into SC_Matieres (ligne,typePresta,designation,categorie,fournisseur,unite,prix,detail,prixHorsTransport,Reference) values (426,'MATIERE','Laîche orange','PLANTES_EPURATRICES','','pc',7.41666666666667,'',null,'');</v>
      </c>
      <c r="K426" s="95">
        <f t="shared" si="27"/>
        <v>426</v>
      </c>
      <c r="L426" s="96" t="str">
        <f t="shared" si="28"/>
        <v/>
      </c>
      <c r="M426" s="96" t="str">
        <f t="shared" si="29"/>
        <v>Update SC_Matieres set designation = 'Laîche orange' where ligne = 426 ;</v>
      </c>
      <c r="O426" s="95"/>
      <c r="P426" s="116"/>
    </row>
    <row r="427" spans="1:16" x14ac:dyDescent="0.25">
      <c r="A427" s="95">
        <v>427</v>
      </c>
      <c r="B427" s="116" t="s">
        <v>1346</v>
      </c>
      <c r="C427" s="116"/>
      <c r="D427" s="116" t="s">
        <v>247</v>
      </c>
      <c r="E427" s="116"/>
      <c r="F427" s="95">
        <v>6.5833333333333339</v>
      </c>
      <c r="G427" s="96" t="s">
        <v>8</v>
      </c>
      <c r="I427" s="96" t="s">
        <v>582</v>
      </c>
      <c r="J427" s="96" t="str">
        <f t="shared" si="26"/>
        <v>Insert into SC_Matieres (ligne,typePresta,designation,categorie,fournisseur,unite,prix,detail,prixHorsTransport,Reference) values (427,'MATIERE','Fusain ailé','PLANTES_EPURATRICES','','pc',6.58333333333333,'',null,'');</v>
      </c>
      <c r="K427" s="95">
        <f t="shared" si="27"/>
        <v>427</v>
      </c>
      <c r="L427" s="96" t="str">
        <f t="shared" si="28"/>
        <v/>
      </c>
      <c r="M427" s="96" t="str">
        <f t="shared" si="29"/>
        <v>Update SC_Matieres set designation = 'Fusain ailé' where ligne = 427 ;</v>
      </c>
      <c r="O427" s="95"/>
      <c r="P427" s="116"/>
    </row>
    <row r="428" spans="1:16" x14ac:dyDescent="0.25">
      <c r="A428" s="95">
        <v>428</v>
      </c>
      <c r="B428" s="116" t="s">
        <v>1347</v>
      </c>
      <c r="C428" s="116"/>
      <c r="D428" s="116" t="s">
        <v>247</v>
      </c>
      <c r="E428" s="116"/>
      <c r="F428" s="95">
        <v>7.416666666666667</v>
      </c>
      <c r="G428" s="96" t="s">
        <v>8</v>
      </c>
      <c r="I428" s="96" t="s">
        <v>582</v>
      </c>
      <c r="J428" s="96" t="str">
        <f t="shared" si="26"/>
        <v>Insert into SC_Matieres (ligne,typePresta,designation,categorie,fournisseur,unite,prix,detail,prixHorsTransport,Reference) values (428,'MATIERE','Carex evergold','PLANTES_EPURATRICES','','pc',7.41666666666667,'',null,'');</v>
      </c>
      <c r="K428" s="95">
        <f t="shared" si="27"/>
        <v>428</v>
      </c>
      <c r="L428" s="96" t="str">
        <f t="shared" si="28"/>
        <v/>
      </c>
      <c r="M428" s="96" t="str">
        <f t="shared" si="29"/>
        <v>Update SC_Matieres set designation = 'Carex evergold' where ligne = 428 ;</v>
      </c>
      <c r="O428" s="95"/>
      <c r="P428" s="116"/>
    </row>
    <row r="429" spans="1:16" x14ac:dyDescent="0.25">
      <c r="A429" s="95">
        <v>429</v>
      </c>
      <c r="B429" s="116" t="s">
        <v>1336</v>
      </c>
      <c r="C429" s="116"/>
      <c r="D429" s="116" t="s">
        <v>247</v>
      </c>
      <c r="E429" s="116"/>
      <c r="F429" s="95">
        <v>6.791666666666667</v>
      </c>
      <c r="G429" s="96" t="s">
        <v>8</v>
      </c>
      <c r="I429" s="96" t="s">
        <v>582</v>
      </c>
      <c r="J429" s="96" t="str">
        <f t="shared" si="26"/>
        <v>Insert into SC_Matieres (ligne,typePresta,designation,categorie,fournisseur,unite,prix,detail,prixHorsTransport,Reference) values (429,'MATIERE','Vergerette','PLANTES_EPURATRICES','','pc',6.79166666666667,'',null,'');</v>
      </c>
      <c r="K429" s="95">
        <f t="shared" si="27"/>
        <v>429</v>
      </c>
      <c r="L429" s="96" t="str">
        <f t="shared" si="28"/>
        <v/>
      </c>
      <c r="M429" s="96" t="str">
        <f t="shared" si="29"/>
        <v>Update SC_Matieres set designation = 'Vergerette' where ligne = 429 ;</v>
      </c>
      <c r="O429" s="95"/>
      <c r="P429" s="116"/>
    </row>
    <row r="430" spans="1:16" x14ac:dyDescent="0.25">
      <c r="A430" s="95">
        <v>430</v>
      </c>
      <c r="B430" s="116" t="s">
        <v>1358</v>
      </c>
      <c r="C430" s="116"/>
      <c r="D430" s="116" t="s">
        <v>1360</v>
      </c>
      <c r="E430" s="116"/>
      <c r="F430" s="95">
        <v>60</v>
      </c>
      <c r="G430" s="96" t="s">
        <v>160</v>
      </c>
      <c r="I430" s="96" t="s">
        <v>582</v>
      </c>
      <c r="J430" s="96" t="str">
        <f t="shared" si="26"/>
        <v>Insert into SC_Matieres (ligne,typePresta,designation,categorie,fournisseur,unite,prix,detail,prixHorsTransport,Reference) values (430,'MATIERE','Terreau biologique','Paysage','','m3',60,'',null,'');</v>
      </c>
      <c r="K430" s="95">
        <f t="shared" si="27"/>
        <v>430</v>
      </c>
      <c r="L430" s="96" t="str">
        <f t="shared" si="28"/>
        <v/>
      </c>
      <c r="M430" s="96" t="str">
        <f t="shared" si="29"/>
        <v>Update SC_Matieres set designation = 'Terreau biologique' where ligne = 430 ;</v>
      </c>
      <c r="O430" s="95"/>
      <c r="P430" s="116"/>
    </row>
    <row r="431" spans="1:16" x14ac:dyDescent="0.25">
      <c r="A431" s="95">
        <v>431</v>
      </c>
      <c r="B431" s="116" t="s">
        <v>1359</v>
      </c>
      <c r="C431" s="116"/>
      <c r="D431" s="116" t="s">
        <v>1360</v>
      </c>
      <c r="E431" s="116"/>
      <c r="F431" s="95">
        <v>40</v>
      </c>
      <c r="G431" s="96" t="s">
        <v>160</v>
      </c>
      <c r="I431" s="96" t="s">
        <v>582</v>
      </c>
      <c r="J431" s="96" t="str">
        <f t="shared" si="26"/>
        <v>Insert into SC_Matieres (ligne,typePresta,designation,categorie,fournisseur,unite,prix,detail,prixHorsTransport,Reference) values (431,'MATIERE','Paillage','Paysage','','m3',40,'',null,'');</v>
      </c>
      <c r="K431" s="95">
        <f t="shared" si="27"/>
        <v>431</v>
      </c>
      <c r="L431" s="96" t="str">
        <f t="shared" si="28"/>
        <v/>
      </c>
      <c r="M431" s="96" t="str">
        <f t="shared" si="29"/>
        <v>Update SC_Matieres set designation = 'Paillage' where ligne = 431 ;</v>
      </c>
      <c r="O431" s="95"/>
      <c r="P431" s="116"/>
    </row>
    <row r="432" spans="1:16" x14ac:dyDescent="0.25">
      <c r="A432" s="95">
        <v>432</v>
      </c>
      <c r="B432" s="116" t="s">
        <v>1369</v>
      </c>
      <c r="C432" s="116" t="s">
        <v>1368</v>
      </c>
      <c r="D432" s="116" t="s">
        <v>1370</v>
      </c>
      <c r="E432" s="116" t="s">
        <v>296</v>
      </c>
      <c r="F432" s="95">
        <v>182.32</v>
      </c>
      <c r="G432" s="96" t="s">
        <v>8</v>
      </c>
      <c r="I432" s="96" t="s">
        <v>582</v>
      </c>
      <c r="J432" s="96" t="str">
        <f t="shared" ref="J432:J495" si="30">SUBSTITUTE(SUBSTITUTE(SUBSTITUTE(SUBSTITUTE(SUBSTITUTE(SUBSTITUTE(SUBSTITUTE(SUBSTITUTE(SUBSTITUTE($J$1,"#LIBELLE#",B432),"#CATEGORIE#",D432),"#FOURNISSEUR#",E432),"#UNITE#",G432),"#PRIX#",SUBSTITUTE(F432,",",".")),"#DETAIL#",SUBSTITUTE(H432,"'","\'")),"#LIGNE#",A432),"#TRANSPORT#",SUBSTITUTE(I432,",",".")),"#REFERENCE#",C432)</f>
        <v>Insert into SC_Matieres (ligne,typePresta,designation,categorie,fournisseur,unite,prix,detail,prixHorsTransport,Reference) values (432,'MATIERE','VANNE 3 VOIES D63','Distribution relevage','SASKIT','pc',182.32,'',null,'DIR013V63');</v>
      </c>
      <c r="K432" s="95">
        <f t="shared" ref="K432:K495" si="31">A432</f>
        <v>432</v>
      </c>
      <c r="L432" s="96" t="str">
        <f t="shared" si="28"/>
        <v>Update SC_Matieres set designation = 'VANNE 3 VOIES D63', Reference = 'DIR013V63', fournisseur = 'SASKIT' where ligne = 432 ; Update SC_Matieres set Reference = 'DIR013V63' where ligne = 432 and ifnull(Reference,'') = '' ;</v>
      </c>
      <c r="M432" s="96" t="str">
        <f t="shared" si="29"/>
        <v/>
      </c>
      <c r="O432" s="95"/>
      <c r="P432" s="116"/>
    </row>
    <row r="433" spans="1:16" x14ac:dyDescent="0.25">
      <c r="A433" s="95">
        <v>433</v>
      </c>
      <c r="B433" s="116" t="s">
        <v>1371</v>
      </c>
      <c r="C433" s="116" t="s">
        <v>1372</v>
      </c>
      <c r="D433" s="116" t="s">
        <v>1370</v>
      </c>
      <c r="E433" s="116" t="s">
        <v>296</v>
      </c>
      <c r="F433" s="95">
        <v>175.02</v>
      </c>
      <c r="G433" s="96" t="s">
        <v>8</v>
      </c>
      <c r="I433" s="96" t="s">
        <v>582</v>
      </c>
      <c r="J433" s="96" t="str">
        <f t="shared" si="30"/>
        <v>Insert into SC_Matieres (ligne,typePresta,designation,categorie,fournisseur,unite,prix,detail,prixHorsTransport,Reference) values (433,'MATIERE','VANNES GUILLOTINES D63','Distribution relevage','SASKIT','pc',175.02,'',null,'DIR02VANG63');</v>
      </c>
      <c r="K433" s="95">
        <f t="shared" si="31"/>
        <v>433</v>
      </c>
      <c r="L433" s="96" t="str">
        <f t="shared" si="28"/>
        <v>Update SC_Matieres set designation = 'VANNES GUILLOTINES D63', Reference = 'DIR02VANG63', fournisseur = 'SASKIT' where ligne = 433 ; Update SC_Matieres set Reference = 'DIR02VANG63' where ligne = 433 and ifnull(Reference,'') = '' ;</v>
      </c>
      <c r="M433" s="96" t="str">
        <f t="shared" si="29"/>
        <v/>
      </c>
      <c r="O433" s="95"/>
      <c r="P433" s="116"/>
    </row>
    <row r="434" spans="1:16" x14ac:dyDescent="0.25">
      <c r="A434" s="95">
        <v>434</v>
      </c>
      <c r="B434" s="116" t="s">
        <v>1373</v>
      </c>
      <c r="C434" s="116" t="s">
        <v>1374</v>
      </c>
      <c r="D434" s="116" t="s">
        <v>1375</v>
      </c>
      <c r="E434" s="116" t="s">
        <v>296</v>
      </c>
      <c r="F434" s="95">
        <v>17.260000000000002</v>
      </c>
      <c r="G434" s="96" t="s">
        <v>8</v>
      </c>
      <c r="I434" s="96" t="s">
        <v>582</v>
      </c>
      <c r="J434" s="96" t="str">
        <f t="shared" si="30"/>
        <v>Insert into SC_Matieres (ligne,typePresta,designation,categorie,fournisseur,unite,prix,detail,prixHorsTransport,Reference) values (434,'MATIERE','RACCORD PEHD SOUPLE D63 POUR POSTE DE RELEVAGE','Accessoires postes','SASKIT','pc',17.26,'',null,'MRACPEHD63');</v>
      </c>
      <c r="K434" s="95">
        <f t="shared" si="31"/>
        <v>434</v>
      </c>
      <c r="L434" s="96" t="str">
        <f t="shared" si="28"/>
        <v>Update SC_Matieres set designation = 'RACCORD PEHD SOUPLE D63 POUR POSTE DE RELEVAGE', Reference = 'MRACPEHD63', fournisseur = 'SASKIT' where ligne = 434 ; Update SC_Matieres set Reference = 'MRACPEHD63' where ligne = 434 and ifnull(Reference,'') = '' ;</v>
      </c>
      <c r="M434" s="96" t="str">
        <f t="shared" si="29"/>
        <v/>
      </c>
      <c r="O434" s="95"/>
      <c r="P434" s="116"/>
    </row>
    <row r="435" spans="1:16" x14ac:dyDescent="0.25">
      <c r="A435" s="95">
        <v>435</v>
      </c>
      <c r="B435" s="116" t="s">
        <v>1376</v>
      </c>
      <c r="C435" s="116" t="s">
        <v>1377</v>
      </c>
      <c r="D435" s="116" t="s">
        <v>1378</v>
      </c>
      <c r="E435" s="116" t="s">
        <v>296</v>
      </c>
      <c r="F435" s="95">
        <v>104.91</v>
      </c>
      <c r="G435" s="96" t="s">
        <v>8</v>
      </c>
      <c r="I435" s="96" t="s">
        <v>582</v>
      </c>
      <c r="J435" s="96" t="str">
        <f t="shared" si="30"/>
        <v>Insert into SC_Matieres (ligne,typePresta,designation,categorie,fournisseur,unite,prix,detail,prixHorsTransport,Reference) values (435,'MATIERE','REGARD DE SORTIE FV BAC','Bo®tiers de sortie','SASKIT','pc',104.91,'',null,'KITCOL01FV');</v>
      </c>
      <c r="K435" s="95">
        <f t="shared" si="31"/>
        <v>435</v>
      </c>
      <c r="L435" s="96" t="str">
        <f t="shared" si="28"/>
        <v>Update SC_Matieres set designation = 'REGARD DE SORTIE FV BAC', Reference = 'KITCOL01FV', fournisseur = 'SASKIT' where ligne = 435 ; Update SC_Matieres set Reference = 'KITCOL01FV' where ligne = 435 and ifnull(Reference,'') = '' ;</v>
      </c>
      <c r="M435" s="96" t="str">
        <f t="shared" si="29"/>
        <v/>
      </c>
      <c r="O435" s="95"/>
      <c r="P435" s="116"/>
    </row>
    <row r="436" spans="1:16" x14ac:dyDescent="0.25">
      <c r="A436" s="95">
        <v>436</v>
      </c>
      <c r="B436" s="116" t="s">
        <v>1379</v>
      </c>
      <c r="C436" s="116" t="s">
        <v>1380</v>
      </c>
      <c r="D436" s="116" t="s">
        <v>1381</v>
      </c>
      <c r="E436" s="116" t="s">
        <v>296</v>
      </c>
      <c r="F436" s="95">
        <v>58.8</v>
      </c>
      <c r="G436" s="96" t="s">
        <v>8</v>
      </c>
      <c r="I436" s="96" t="s">
        <v>582</v>
      </c>
      <c r="J436" s="96" t="str">
        <f t="shared" si="30"/>
        <v>Insert into SC_Matieres (ligne,typePresta,designation,categorie,fournisseur,unite,prix,detail,prixHorsTransport,Reference) values (436,'MATIERE','D110','Scies cloches','SASKIT','pc',58.8,'',null,'MSCIE111');</v>
      </c>
      <c r="K436" s="95">
        <f t="shared" si="31"/>
        <v>436</v>
      </c>
      <c r="L436" s="96" t="str">
        <f t="shared" si="28"/>
        <v>Update SC_Matieres set designation = 'D110', Reference = 'MSCIE111', fournisseur = 'SASKIT' where ligne = 436 ; Update SC_Matieres set Reference = 'MSCIE111' where ligne = 436 and ifnull(Reference,'') = '' ;</v>
      </c>
      <c r="M436" s="96" t="str">
        <f t="shared" si="29"/>
        <v/>
      </c>
      <c r="O436" s="95"/>
      <c r="P436" s="116"/>
    </row>
    <row r="437" spans="1:16" x14ac:dyDescent="0.25">
      <c r="A437" s="95">
        <v>437</v>
      </c>
      <c r="B437" s="116" t="s">
        <v>1382</v>
      </c>
      <c r="C437" s="116" t="s">
        <v>1383</v>
      </c>
      <c r="D437" s="116" t="s">
        <v>1384</v>
      </c>
      <c r="E437" s="116" t="s">
        <v>296</v>
      </c>
      <c r="F437" s="95">
        <v>42.9</v>
      </c>
      <c r="G437" s="96" t="s">
        <v>8</v>
      </c>
      <c r="I437" s="96" t="s">
        <v>582</v>
      </c>
      <c r="J437" s="96" t="str">
        <f t="shared" si="30"/>
        <v>Insert into SC_Matieres (ligne,typePresta,designation,categorie,fournisseur,unite,prix,detail,prixHorsTransport,Reference) values (437,'MATIERE','DISJONCTEUR MAGNÉTO THERMIQUE 2,5/2','Disjoncteurs','SASKIT','pc',42.9,'',null,'Z-MS-2,5/2');</v>
      </c>
      <c r="K437" s="95">
        <f t="shared" si="31"/>
        <v>437</v>
      </c>
      <c r="L437" s="96" t="str">
        <f t="shared" si="28"/>
        <v>Update SC_Matieres set designation = 'DISJONCTEUR MAGNÉTO THERMIQUE 2,5/2', Reference = 'Z-MS-2,5/2', fournisseur = 'SASKIT' where ligne = 437 ; Update SC_Matieres set Reference = 'Z-MS-2,5/2' where ligne = 437 and ifnull(Reference,'') = '' ;</v>
      </c>
      <c r="M437" s="96" t="str">
        <f t="shared" si="29"/>
        <v/>
      </c>
      <c r="O437" s="95"/>
      <c r="P437" s="116"/>
    </row>
    <row r="438" spans="1:16" x14ac:dyDescent="0.25">
      <c r="A438" s="95">
        <v>438</v>
      </c>
      <c r="B438" s="116" t="s">
        <v>1385</v>
      </c>
      <c r="C438" s="116" t="s">
        <v>1386</v>
      </c>
      <c r="D438" s="116" t="s">
        <v>1384</v>
      </c>
      <c r="E438" s="116" t="s">
        <v>296</v>
      </c>
      <c r="F438" s="95">
        <v>41.83</v>
      </c>
      <c r="G438" s="96" t="s">
        <v>8</v>
      </c>
      <c r="I438" s="96" t="s">
        <v>582</v>
      </c>
      <c r="J438" s="96" t="str">
        <f t="shared" si="30"/>
        <v>Insert into SC_Matieres (ligne,typePresta,designation,categorie,fournisseur,unite,prix,detail,prixHorsTransport,Reference) values (438,'MATIERE','DISJONCTEUR MAGNÉTO THERMIQUE 6,3/2','Disjoncteurs','SASKIT','pc',41.83,'',null,'Z-MS-6,3/2');</v>
      </c>
      <c r="K438" s="95">
        <f t="shared" si="31"/>
        <v>438</v>
      </c>
      <c r="L438" s="96" t="str">
        <f t="shared" si="28"/>
        <v>Update SC_Matieres set designation = 'DISJONCTEUR MAGNÉTO THERMIQUE 6,3/2', Reference = 'Z-MS-6,3/2', fournisseur = 'SASKIT' where ligne = 438 ; Update SC_Matieres set Reference = 'Z-MS-6,3/2' where ligne = 438 and ifnull(Reference,'') = '' ;</v>
      </c>
      <c r="M438" s="96" t="str">
        <f t="shared" si="29"/>
        <v/>
      </c>
      <c r="O438" s="95"/>
      <c r="P438" s="116"/>
    </row>
    <row r="439" spans="1:16" x14ac:dyDescent="0.25">
      <c r="A439" s="95">
        <v>439</v>
      </c>
      <c r="B439" s="116" t="s">
        <v>1387</v>
      </c>
      <c r="C439" s="116" t="s">
        <v>1388</v>
      </c>
      <c r="D439" s="116" t="s">
        <v>1384</v>
      </c>
      <c r="E439" s="116" t="s">
        <v>296</v>
      </c>
      <c r="F439" s="95">
        <v>50.91</v>
      </c>
      <c r="G439" s="96" t="s">
        <v>8</v>
      </c>
      <c r="I439" s="96" t="s">
        <v>582</v>
      </c>
      <c r="J439" s="96" t="str">
        <f t="shared" si="30"/>
        <v>Insert into SC_Matieres (ligne,typePresta,designation,categorie,fournisseur,unite,prix,detail,prixHorsTransport,Reference) values (439,'MATIERE','DISJONCTEUR MAGNÉTO THERMIQUE 10/2','Disjoncteurs','SASKIT','pc',50.91,'',null,'Z-MS-10/2');</v>
      </c>
      <c r="K439" s="95">
        <f t="shared" si="31"/>
        <v>439</v>
      </c>
      <c r="L439" s="96" t="str">
        <f t="shared" si="28"/>
        <v>Update SC_Matieres set designation = 'DISJONCTEUR MAGNÉTO THERMIQUE 10/2', Reference = 'Z-MS-10/2', fournisseur = 'SASKIT' where ligne = 439 ; Update SC_Matieres set Reference = 'Z-MS-10/2' where ligne = 439 and ifnull(Reference,'') = '' ;</v>
      </c>
      <c r="M439" s="96" t="str">
        <f t="shared" si="29"/>
        <v/>
      </c>
      <c r="O439" s="95"/>
      <c r="P439" s="116"/>
    </row>
    <row r="440" spans="1:16" x14ac:dyDescent="0.25">
      <c r="A440" s="95">
        <v>440</v>
      </c>
      <c r="B440" s="116" t="s">
        <v>1389</v>
      </c>
      <c r="C440" s="116" t="s">
        <v>1390</v>
      </c>
      <c r="D440" s="116" t="s">
        <v>1375</v>
      </c>
      <c r="E440" s="116" t="s">
        <v>296</v>
      </c>
      <c r="F440" s="95">
        <v>1.05</v>
      </c>
      <c r="G440" s="96" t="s">
        <v>8</v>
      </c>
      <c r="I440" s="96" t="s">
        <v>582</v>
      </c>
      <c r="J440" s="96" t="str">
        <f t="shared" si="30"/>
        <v>Insert into SC_Matieres (ligne,typePresta,designation,categorie,fournisseur,unite,prix,detail,prixHorsTransport,Reference) values (440,'MATIERE','MANCHON SORTIE POSTE REL PVC PRESSION D63','Accessoires postes','SASKIT','pc',1.05,'',null,'5501263x2"');</v>
      </c>
      <c r="K440" s="95">
        <f t="shared" si="31"/>
        <v>440</v>
      </c>
      <c r="L440" s="96" t="str">
        <f t="shared" si="28"/>
        <v>Update SC_Matieres set designation = 'MANCHON SORTIE POSTE REL PVC PRESSION D63', Reference = '5501263x2"', fournisseur = 'SASKIT' where ligne = 440 ; Update SC_Matieres set Reference = '5501263x2"' where ligne = 440 and ifnull(Reference,'') = '' ;</v>
      </c>
      <c r="M440" s="96" t="str">
        <f t="shared" si="29"/>
        <v/>
      </c>
      <c r="O440" s="95"/>
      <c r="P440" s="116"/>
    </row>
    <row r="441" spans="1:16" x14ac:dyDescent="0.25">
      <c r="A441" s="95">
        <v>441</v>
      </c>
      <c r="B441" s="116" t="s">
        <v>1391</v>
      </c>
      <c r="C441" s="116" t="s">
        <v>1392</v>
      </c>
      <c r="D441" s="116" t="s">
        <v>1393</v>
      </c>
      <c r="E441" s="116" t="s">
        <v>296</v>
      </c>
      <c r="F441" s="95">
        <v>497.35</v>
      </c>
      <c r="G441" s="96" t="s">
        <v>8</v>
      </c>
      <c r="I441" s="96" t="s">
        <v>582</v>
      </c>
      <c r="J441" s="96" t="str">
        <f t="shared" si="30"/>
        <v>Insert into SC_Matieres (ligne,typePresta,designation,categorie,fournisseur,unite,prix,detail,prixHorsTransport,Reference) values (441,'MATIERE','BROYEUR GRAVITAIRE AQUATIRIS','Distribution gravitaire','SASKIT','pc',497.35,'',null,'SBG01');</v>
      </c>
      <c r="K441" s="95">
        <f t="shared" si="31"/>
        <v>441</v>
      </c>
      <c r="L441" s="96" t="str">
        <f t="shared" si="28"/>
        <v>Update SC_Matieres set designation = 'BROYEUR GRAVITAIRE AQUATIRIS', Reference = 'SBG01', fournisseur = 'SASKIT' where ligne = 441 ; Update SC_Matieres set Reference = 'SBG01' where ligne = 441 and ifnull(Reference,'') = '' ;</v>
      </c>
      <c r="M441" s="96" t="str">
        <f t="shared" si="29"/>
        <v/>
      </c>
      <c r="O441" s="95"/>
      <c r="P441" s="116"/>
    </row>
    <row r="442" spans="1:16" x14ac:dyDescent="0.25">
      <c r="A442" s="95">
        <v>442</v>
      </c>
      <c r="B442" s="116" t="s">
        <v>1394</v>
      </c>
      <c r="C442" s="116" t="s">
        <v>1395</v>
      </c>
      <c r="D442" s="116" t="s">
        <v>1396</v>
      </c>
      <c r="E442" s="116" t="s">
        <v>296</v>
      </c>
      <c r="F442" s="95">
        <v>16.489999999999998</v>
      </c>
      <c r="G442" s="96" t="s">
        <v>8</v>
      </c>
      <c r="I442" s="96" t="s">
        <v>582</v>
      </c>
      <c r="J442" s="96" t="str">
        <f t="shared" si="30"/>
        <v>Insert into SC_Matieres (ligne,typePresta,designation,categorie,fournisseur,unite,prix,detail,prixHorsTransport,Reference) values (442,'MATIERE','KIT JONCTION ANTI-RACINES','Autres','SASKIT','pc',16.49,'',null,'MKITJONC');</v>
      </c>
      <c r="K442" s="95">
        <f t="shared" si="31"/>
        <v>442</v>
      </c>
      <c r="L442" s="96" t="str">
        <f t="shared" si="28"/>
        <v>Update SC_Matieres set designation = 'KIT JONCTION ANTI-RACINES', Reference = 'MKITJONC', fournisseur = 'SASKIT' where ligne = 442 ; Update SC_Matieres set Reference = 'MKITJONC' where ligne = 442 and ifnull(Reference,'') = '' ;</v>
      </c>
      <c r="M442" s="96" t="str">
        <f t="shared" si="29"/>
        <v/>
      </c>
      <c r="O442" s="95"/>
      <c r="P442" s="116"/>
    </row>
    <row r="443" spans="1:16" x14ac:dyDescent="0.25">
      <c r="A443" s="95">
        <v>443</v>
      </c>
      <c r="B443" s="116" t="s">
        <v>1397</v>
      </c>
      <c r="C443" s="116" t="s">
        <v>1398</v>
      </c>
      <c r="D443" s="116" t="s">
        <v>1396</v>
      </c>
      <c r="E443" s="116" t="s">
        <v>296</v>
      </c>
      <c r="F443" s="95">
        <v>10.050000000000001</v>
      </c>
      <c r="G443" s="96" t="s">
        <v>8</v>
      </c>
      <c r="I443" s="96" t="s">
        <v>582</v>
      </c>
      <c r="J443" s="96" t="str">
        <f t="shared" si="30"/>
        <v>Insert into SC_Matieres (ligne,typePresta,designation,categorie,fournisseur,unite,prix,detail,prixHorsTransport,Reference) values (443,'MATIERE','LUBRIFIANT PVC &amp; CAOUTCHOUC','Autres','SASKIT','pc',10.05,'',null,'LUBRIFIANT');</v>
      </c>
      <c r="K443" s="95">
        <f t="shared" si="31"/>
        <v>443</v>
      </c>
      <c r="L443" s="96" t="str">
        <f t="shared" si="28"/>
        <v>Update SC_Matieres set designation = 'LUBRIFIANT PVC &amp; CAOUTCHOUC', Reference = 'LUBRIFIANT', fournisseur = 'SASKIT' where ligne = 443 ; Update SC_Matieres set Reference = 'LUBRIFIANT' where ligne = 443 and ifnull(Reference,'') = '' ;</v>
      </c>
      <c r="M443" s="96" t="str">
        <f t="shared" si="29"/>
        <v/>
      </c>
      <c r="O443" s="95"/>
      <c r="P443" s="116"/>
    </row>
    <row r="444" spans="1:16" x14ac:dyDescent="0.25">
      <c r="A444" s="95">
        <v>444</v>
      </c>
      <c r="B444" s="116" t="s">
        <v>1399</v>
      </c>
      <c r="C444" s="116" t="s">
        <v>1400</v>
      </c>
      <c r="D444" s="116" t="s">
        <v>1401</v>
      </c>
      <c r="E444" s="116" t="s">
        <v>296</v>
      </c>
      <c r="F444" s="95">
        <v>7.09</v>
      </c>
      <c r="G444" s="96" t="s">
        <v>8</v>
      </c>
      <c r="I444" s="96" t="s">
        <v>582</v>
      </c>
      <c r="J444" s="96" t="str">
        <f t="shared" si="30"/>
        <v>Insert into SC_Matieres (ligne,typePresta,designation,categorie,fournisseur,unite,prix,detail,prixHorsTransport,Reference) values (444,'MATIERE','RUBAN TEFLON','Etanchéité','SASKIT','pc',7.09,'',null,'MTEFLON50');</v>
      </c>
      <c r="K444" s="95">
        <f t="shared" si="31"/>
        <v>444</v>
      </c>
      <c r="L444" s="96" t="str">
        <f t="shared" si="28"/>
        <v>Update SC_Matieres set designation = 'RUBAN TEFLON', Reference = 'MTEFLON50', fournisseur = 'SASKIT' where ligne = 444 ; Update SC_Matieres set Reference = 'MTEFLON50' where ligne = 444 and ifnull(Reference,'') = '' ;</v>
      </c>
      <c r="M444" s="96" t="str">
        <f t="shared" si="29"/>
        <v/>
      </c>
      <c r="O444" s="95"/>
      <c r="P444" s="116"/>
    </row>
    <row r="445" spans="1:16" x14ac:dyDescent="0.25">
      <c r="A445" s="95">
        <v>445</v>
      </c>
      <c r="B445" s="116" t="s">
        <v>1402</v>
      </c>
      <c r="C445" s="116" t="s">
        <v>1403</v>
      </c>
      <c r="D445" s="116" t="s">
        <v>1404</v>
      </c>
      <c r="E445" s="116" t="s">
        <v>296</v>
      </c>
      <c r="F445" s="95">
        <v>835.25</v>
      </c>
      <c r="G445" s="96" t="s">
        <v>8</v>
      </c>
      <c r="I445" s="96" t="s">
        <v>582</v>
      </c>
      <c r="J445" s="96" t="str">
        <f t="shared" si="30"/>
        <v>Insert into SC_Matieres (ligne,typePresta,designation,categorie,fournisseur,unite,prix,detail,prixHorsTransport,Reference) values (445,'MATIERE','5EH (4X2,5)','PACK  FV GEO 1,52mm','SASKIT','pc',835.25,'',null,'PSFV5EH4X2,5');</v>
      </c>
      <c r="K445" s="95">
        <f t="shared" si="31"/>
        <v>445</v>
      </c>
      <c r="L445" s="96" t="str">
        <f t="shared" si="28"/>
        <v>Update SC_Matieres set designation = '5EH (4X2,5)', Reference = 'PSFV5EH4X2,5', fournisseur = 'SASKIT' where ligne = 445 ; Update SC_Matieres set Reference = 'PSFV5EH4X2,5' where ligne = 445 and ifnull(Reference,'') = '' ;</v>
      </c>
      <c r="M445" s="96" t="str">
        <f t="shared" si="29"/>
        <v/>
      </c>
      <c r="O445" s="95"/>
      <c r="P445" s="116"/>
    </row>
    <row r="446" spans="1:16" x14ac:dyDescent="0.25">
      <c r="A446" s="95">
        <v>446</v>
      </c>
      <c r="B446" s="116" t="s">
        <v>1405</v>
      </c>
      <c r="C446" s="116" t="s">
        <v>1406</v>
      </c>
      <c r="D446" s="116" t="s">
        <v>1375</v>
      </c>
      <c r="E446" s="116" t="s">
        <v>296</v>
      </c>
      <c r="F446" s="95">
        <v>95.85</v>
      </c>
      <c r="G446" s="96" t="s">
        <v>8</v>
      </c>
      <c r="I446" s="96" t="s">
        <v>582</v>
      </c>
      <c r="J446" s="96" t="str">
        <f t="shared" si="30"/>
        <v>Insert into SC_Matieres (ligne,typePresta,designation,categorie,fournisseur,unite,prix,detail,prixHorsTransport,Reference) values (446,'MATIERE','RÉHAUSSE (DIAM 800)','Accessoires postes','SASKIT','pc',95.85,'',null,'MREHA800');</v>
      </c>
      <c r="K446" s="95">
        <f t="shared" si="31"/>
        <v>446</v>
      </c>
      <c r="L446" s="96" t="str">
        <f t="shared" si="28"/>
        <v>Update SC_Matieres set designation = 'RÉHAUSSE (DIAM 800)', Reference = 'MREHA800', fournisseur = 'SASKIT' where ligne = 446 ; Update SC_Matieres set Reference = 'MREHA800' where ligne = 446 and ifnull(Reference,'') = '' ;</v>
      </c>
      <c r="M446" s="96" t="str">
        <f t="shared" si="29"/>
        <v/>
      </c>
      <c r="O446" s="95"/>
      <c r="P446" s="116"/>
    </row>
    <row r="447" spans="1:16" x14ac:dyDescent="0.25">
      <c r="A447" s="95">
        <v>447</v>
      </c>
      <c r="B447" s="116" t="s">
        <v>1407</v>
      </c>
      <c r="C447" s="116" t="s">
        <v>1408</v>
      </c>
      <c r="D447" s="116" t="s">
        <v>1375</v>
      </c>
      <c r="E447" s="116" t="s">
        <v>296</v>
      </c>
      <c r="F447" s="95">
        <v>69.900000000000006</v>
      </c>
      <c r="G447" s="96" t="s">
        <v>8</v>
      </c>
      <c r="I447" s="96" t="s">
        <v>582</v>
      </c>
      <c r="J447" s="96" t="str">
        <f t="shared" si="30"/>
        <v>Insert into SC_Matieres (ligne,typePresta,designation,categorie,fournisseur,unite,prix,detail,prixHorsTransport,Reference) values (447,'MATIERE','RÉHAUSSE (DIAM 600)','Accessoires postes','SASKIT','pc',69.9,'',null,'MREHA600');</v>
      </c>
      <c r="K447" s="95">
        <f t="shared" si="31"/>
        <v>447</v>
      </c>
      <c r="L447" s="96" t="str">
        <f t="shared" si="28"/>
        <v>Update SC_Matieres set designation = 'RÉHAUSSE (DIAM 600)', Reference = 'MREHA600', fournisseur = 'SASKIT' where ligne = 447 ; Update SC_Matieres set Reference = 'MREHA600' where ligne = 447 and ifnull(Reference,'') = '' ;</v>
      </c>
      <c r="M447" s="96" t="str">
        <f t="shared" si="29"/>
        <v/>
      </c>
      <c r="O447" s="95"/>
      <c r="P447" s="116"/>
    </row>
    <row r="448" spans="1:16" x14ac:dyDescent="0.25">
      <c r="A448" s="95">
        <v>448</v>
      </c>
      <c r="B448" s="116" t="s">
        <v>1409</v>
      </c>
      <c r="C448" s="116" t="s">
        <v>1410</v>
      </c>
      <c r="D448" s="116" t="s">
        <v>1411</v>
      </c>
      <c r="E448" s="116" t="s">
        <v>296</v>
      </c>
      <c r="F448" s="95">
        <v>10.5</v>
      </c>
      <c r="G448" s="96" t="s">
        <v>8</v>
      </c>
      <c r="I448" s="96" t="s">
        <v>582</v>
      </c>
      <c r="J448" s="96" t="str">
        <f t="shared" si="30"/>
        <v>Insert into SC_Matieres (ligne,typePresta,designation,categorie,fournisseur,unite,prix,detail,prixHorsTransport,Reference) values (448,'MATIERE','AÉRATEUR   MEMBRANE D 50','Postes eaux chargées avec barr','SASKIT','pc',10.5,'',null,'EAM324050');</v>
      </c>
      <c r="K448" s="95">
        <f t="shared" si="31"/>
        <v>448</v>
      </c>
      <c r="L448" s="96" t="str">
        <f t="shared" si="28"/>
        <v>Update SC_Matieres set designation = 'AÉRATEUR   MEMBRANE D 50', Reference = 'EAM324050', fournisseur = 'SASKIT' where ligne = 448 ; Update SC_Matieres set Reference = 'EAM324050' where ligne = 448 and ifnull(Reference,'') = '' ;</v>
      </c>
      <c r="M448" s="96" t="str">
        <f t="shared" si="29"/>
        <v/>
      </c>
      <c r="O448" s="95"/>
      <c r="P448" s="116"/>
    </row>
    <row r="449" spans="1:16" x14ac:dyDescent="0.25">
      <c r="A449" s="95">
        <v>449</v>
      </c>
      <c r="B449" s="116" t="s">
        <v>1412</v>
      </c>
      <c r="C449" s="116" t="s">
        <v>1413</v>
      </c>
      <c r="D449" s="116" t="s">
        <v>1411</v>
      </c>
      <c r="E449" s="116" t="s">
        <v>296</v>
      </c>
      <c r="F449" s="95">
        <v>10.5</v>
      </c>
      <c r="G449" s="96" t="s">
        <v>8</v>
      </c>
      <c r="I449" s="96" t="s">
        <v>582</v>
      </c>
      <c r="J449" s="96" t="str">
        <f t="shared" si="30"/>
        <v>Insert into SC_Matieres (ligne,typePresta,designation,categorie,fournisseur,unite,prix,detail,prixHorsTransport,Reference) values (449,'MATIERE','CHAPEAU DE VENTILATION D 50','Postes eaux chargées avec barr','SASKIT','pc',10.5,'',null,'ECHAP50');</v>
      </c>
      <c r="K449" s="95">
        <f t="shared" si="31"/>
        <v>449</v>
      </c>
      <c r="L449" s="96" t="str">
        <f t="shared" si="28"/>
        <v>Update SC_Matieres set designation = 'CHAPEAU DE VENTILATION D 50', Reference = 'ECHAP50', fournisseur = 'SASKIT' where ligne = 449 ; Update SC_Matieres set Reference = 'ECHAP50' where ligne = 449 and ifnull(Reference,'') = '' ;</v>
      </c>
      <c r="M449" s="96" t="str">
        <f t="shared" si="29"/>
        <v/>
      </c>
      <c r="O449" s="95"/>
      <c r="P449" s="116"/>
    </row>
    <row r="450" spans="1:16" x14ac:dyDescent="0.25">
      <c r="A450" s="95">
        <v>450</v>
      </c>
      <c r="B450" s="116" t="s">
        <v>1414</v>
      </c>
      <c r="C450" s="116" t="s">
        <v>1415</v>
      </c>
      <c r="D450" s="116" t="s">
        <v>1416</v>
      </c>
      <c r="E450" s="116" t="s">
        <v>296</v>
      </c>
      <c r="F450" s="95">
        <v>1.28</v>
      </c>
      <c r="G450" s="96" t="s">
        <v>8</v>
      </c>
      <c r="I450" s="96" t="s">
        <v>582</v>
      </c>
      <c r="J450" s="96" t="str">
        <f t="shared" si="30"/>
        <v>Insert into SC_Matieres (ligne,typePresta,designation,categorie,fournisseur,unite,prix,detail,prixHorsTransport,Reference) values (450,'MATIERE','MANCHON A BUTEE FF D100','PVC Evacuation - Ventilation','SASKIT','pc',1.28,'',null,'ENFM100');</v>
      </c>
      <c r="K450" s="95">
        <f t="shared" si="31"/>
        <v>450</v>
      </c>
      <c r="L450" s="96" t="str">
        <f t="shared" si="28"/>
        <v>Update SC_Matieres set designation = 'MANCHON A BUTEE FF D100', Reference = 'ENFM100', fournisseur = 'SASKIT' where ligne = 450 ; Update SC_Matieres set Reference = 'ENFM100' where ligne = 450 and ifnull(Reference,'') = '' ;</v>
      </c>
      <c r="M450" s="96" t="str">
        <f t="shared" si="29"/>
        <v/>
      </c>
      <c r="O450" s="95"/>
      <c r="P450" s="116"/>
    </row>
    <row r="451" spans="1:16" x14ac:dyDescent="0.25">
      <c r="A451" s="95">
        <v>451</v>
      </c>
      <c r="B451" s="116" t="s">
        <v>1417</v>
      </c>
      <c r="C451" s="116" t="s">
        <v>1418</v>
      </c>
      <c r="D451" s="116" t="s">
        <v>1416</v>
      </c>
      <c r="E451" s="116" t="s">
        <v>296</v>
      </c>
      <c r="F451" s="95">
        <v>5.9</v>
      </c>
      <c r="G451" s="96" t="s">
        <v>8</v>
      </c>
      <c r="I451" s="96" t="s">
        <v>582</v>
      </c>
      <c r="J451" s="96" t="str">
        <f t="shared" si="30"/>
        <v>Insert into SC_Matieres (ligne,typePresta,designation,categorie,fournisseur,unite,prix,detail,prixHorsTransport,Reference) values (451,'MATIERE','MANCHON A JOINT FF D100','PVC Evacuation - Ventilation','SASKIT','pc',5.9,'',null,'M2TJ');</v>
      </c>
      <c r="K451" s="95">
        <f t="shared" si="31"/>
        <v>451</v>
      </c>
      <c r="L451" s="96" t="str">
        <f t="shared" ref="L451:L501" si="32">IF(E451="SASKIT",SUBSTITUTE(SUBSTITUTE(SUBSTITUTE(SUBSTITUTE(SUBSTITUTE(SUBSTITUTE(SUBSTITUTE(SUBSTITUTE(SUBSTITUTE($L$1,"#LIBELLE#",B451),"#CATEGORIE#",D451),"#FOURNISSEUR#",E451),"#UNITE#",G451),"#PRIX#",SUBSTITUTE(F451,",",".")),"#DETAIL#",SUBSTITUTE(H451,"'","\'")),"#LIGNE#",A451),"#TRANSPORT#",SUBSTITUTE(I451,",",".")),"#REFERENCE#",C451),"")</f>
        <v>Update SC_Matieres set designation = 'MANCHON A JOINT FF D100', Reference = 'M2TJ', fournisseur = 'SASKIT' where ligne = 451 ; Update SC_Matieres set Reference = 'M2TJ' where ligne = 451 and ifnull(Reference,'') = '' ;</v>
      </c>
      <c r="M451" s="96" t="str">
        <f t="shared" ref="M451:M501" si="33">IF(E451&lt;&gt;"SASKIT",SUBSTITUTE(SUBSTITUTE(SUBSTITUTE(SUBSTITUTE(SUBSTITUTE(SUBSTITUTE(SUBSTITUTE(SUBSTITUTE(SUBSTITUTE($M$1,"#LIBELLE#",B451),"#CATEGORIE#",D451),"#FOURNISSEUR#",E451),"#UNITE#",G451),"#PRIX#",SUBSTITUTE(F451,",",".")),"#DETAIL#",SUBSTITUTE(H451,"'","\'")),"#LIGNE#",A451),"#TRANSPORT#",SUBSTITUTE(I451,",",".")),"#REFERENCE#",C451),"")</f>
        <v/>
      </c>
      <c r="O451" s="95"/>
      <c r="P451" s="116"/>
    </row>
    <row r="452" spans="1:16" x14ac:dyDescent="0.25">
      <c r="A452" s="95">
        <v>452</v>
      </c>
      <c r="B452" s="116" t="s">
        <v>1419</v>
      </c>
      <c r="C452" s="116" t="s">
        <v>1420</v>
      </c>
      <c r="D452" s="116" t="s">
        <v>1416</v>
      </c>
      <c r="E452" s="116" t="s">
        <v>296</v>
      </c>
      <c r="F452" s="95">
        <v>3.28</v>
      </c>
      <c r="G452" s="96" t="s">
        <v>8</v>
      </c>
      <c r="I452" s="96" t="s">
        <v>582</v>
      </c>
      <c r="J452" s="96" t="str">
        <f t="shared" si="30"/>
        <v>Insert into SC_Matieres (ligne,typePresta,designation,categorie,fournisseur,unite,prix,detail,prixHorsTransport,Reference) values (452,'MATIERE','CULOTTE Y 87°30 MF 100','PVC Evacuation - Ventilation','SASKIT','pc',3.28,'',null,'ENFCS87MF100');</v>
      </c>
      <c r="K452" s="95">
        <f t="shared" si="31"/>
        <v>452</v>
      </c>
      <c r="L452" s="96" t="str">
        <f t="shared" si="32"/>
        <v>Update SC_Matieres set designation = 'CULOTTE Y 87°30 MF 100', Reference = 'ENFCS87MF100', fournisseur = 'SASKIT' where ligne = 452 ; Update SC_Matieres set Reference = 'ENFCS87MF100' where ligne = 452 and ifnull(Reference,'') = '' ;</v>
      </c>
      <c r="M452" s="96" t="str">
        <f t="shared" si="33"/>
        <v/>
      </c>
      <c r="O452" s="95"/>
      <c r="P452" s="116"/>
    </row>
    <row r="453" spans="1:16" x14ac:dyDescent="0.25">
      <c r="A453" s="95">
        <v>453</v>
      </c>
      <c r="B453" s="116" t="s">
        <v>1421</v>
      </c>
      <c r="C453" s="116" t="s">
        <v>1422</v>
      </c>
      <c r="D453" s="116" t="s">
        <v>1416</v>
      </c>
      <c r="E453" s="116" t="s">
        <v>296</v>
      </c>
      <c r="F453" s="95">
        <v>3.07</v>
      </c>
      <c r="G453" s="96" t="s">
        <v>8</v>
      </c>
      <c r="I453" s="96" t="s">
        <v>582</v>
      </c>
      <c r="J453" s="96" t="str">
        <f t="shared" si="30"/>
        <v>Insert into SC_Matieres (ligne,typePresta,designation,categorie,fournisseur,unite,prix,detail,prixHorsTransport,Reference) values (453,'MATIERE','CULOTTE PVC EVAC 45° MF D,100','PVC Evacuation - Ventilation','SASKIT','pc',3.07,'',null,'ENFCS45MF100');</v>
      </c>
      <c r="K453" s="95">
        <f t="shared" si="31"/>
        <v>453</v>
      </c>
      <c r="L453" s="96" t="str">
        <f t="shared" si="32"/>
        <v>Update SC_Matieres set designation = 'CULOTTE PVC EVAC 45° MF D,100', Reference = 'ENFCS45MF100', fournisseur = 'SASKIT' where ligne = 453 ; Update SC_Matieres set Reference = 'ENFCS45MF100' where ligne = 453 and ifnull(Reference,'') = '' ;</v>
      </c>
      <c r="M453" s="96" t="str">
        <f t="shared" si="33"/>
        <v/>
      </c>
      <c r="O453" s="95"/>
      <c r="P453" s="116"/>
    </row>
    <row r="454" spans="1:16" x14ac:dyDescent="0.25">
      <c r="A454" s="95">
        <v>454</v>
      </c>
      <c r="B454" s="116" t="s">
        <v>1423</v>
      </c>
      <c r="C454" s="116" t="s">
        <v>1424</v>
      </c>
      <c r="D454" s="116" t="s">
        <v>1416</v>
      </c>
      <c r="E454" s="116" t="s">
        <v>296</v>
      </c>
      <c r="F454" s="95">
        <v>21.7</v>
      </c>
      <c r="G454" s="96" t="s">
        <v>8</v>
      </c>
      <c r="I454" s="96" t="s">
        <v>582</v>
      </c>
      <c r="J454" s="96" t="str">
        <f t="shared" si="30"/>
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</c>
      <c r="K454" s="95">
        <f t="shared" si="31"/>
        <v>454</v>
      </c>
      <c r="L454" s="96" t="str">
        <f t="shared" si="32"/>
        <v>Update SC_Matieres set designation = 'CHAPEAU DE VENTILATION AVEC MOUSTIQUAIRE D 100', Reference = 'CC10M', fournisseur = 'SASKIT' where ligne = 454 ; Update SC_Matieres set Reference = 'CC10M' where ligne = 454 and ifnull(Reference,'') = '' ;</v>
      </c>
      <c r="M454" s="96" t="str">
        <f t="shared" si="33"/>
        <v/>
      </c>
      <c r="O454" s="95"/>
      <c r="P454" s="116"/>
    </row>
    <row r="455" spans="1:16" x14ac:dyDescent="0.25">
      <c r="A455" s="95">
        <v>455</v>
      </c>
      <c r="B455" s="116" t="s">
        <v>1425</v>
      </c>
      <c r="C455" s="116" t="s">
        <v>1426</v>
      </c>
      <c r="D455" s="116" t="s">
        <v>1416</v>
      </c>
      <c r="E455" s="116" t="s">
        <v>296</v>
      </c>
      <c r="F455" s="95">
        <v>2.77</v>
      </c>
      <c r="G455" s="96" t="s">
        <v>8</v>
      </c>
      <c r="I455" s="96" t="s">
        <v>582</v>
      </c>
      <c r="J455" s="96" t="str">
        <f t="shared" si="30"/>
        <v>Insert into SC_Matieres (ligne,typePresta,designation,categorie,fournisseur,unite,prix,detail,prixHorsTransport,Reference) values (455,'MATIERE','CULOTTE PVC EVAC 45° FF D,100','PVC Evacuation - Ventilation','SASKIT','pc',2.77,'',null,'ENFCS45100');</v>
      </c>
      <c r="K455" s="95">
        <f t="shared" si="31"/>
        <v>455</v>
      </c>
      <c r="L455" s="96" t="str">
        <f t="shared" si="32"/>
        <v>Update SC_Matieres set designation = 'CULOTTE PVC EVAC 45° FF D,100', Reference = 'ENFCS45100', fournisseur = 'SASKIT' where ligne = 455 ; Update SC_Matieres set Reference = 'ENFCS45100' where ligne = 455 and ifnull(Reference,'') = '' ;</v>
      </c>
      <c r="M455" s="96" t="str">
        <f t="shared" si="33"/>
        <v/>
      </c>
      <c r="O455" s="95"/>
      <c r="P455" s="116"/>
    </row>
    <row r="456" spans="1:16" x14ac:dyDescent="0.25">
      <c r="A456" s="95">
        <v>456</v>
      </c>
      <c r="B456" s="116" t="s">
        <v>1427</v>
      </c>
      <c r="C456" s="116" t="s">
        <v>1428</v>
      </c>
      <c r="D456" s="116" t="s">
        <v>1416</v>
      </c>
      <c r="E456" s="116" t="s">
        <v>296</v>
      </c>
      <c r="F456" s="95">
        <v>2.44</v>
      </c>
      <c r="G456" s="96" t="s">
        <v>8</v>
      </c>
      <c r="I456" s="96" t="s">
        <v>582</v>
      </c>
      <c r="J456" s="96" t="str">
        <f t="shared" si="30"/>
        <v>Insert into SC_Matieres (ligne,typePresta,designation,categorie,fournisseur,unite,prix,detail,prixHorsTransport,Reference) values (456,'MATIERE','CULOTTE Y  87°30 FF D,100','PVC Evacuation - Ventilation','SASKIT','pc',2.44,'',null,'ENFCS87100');</v>
      </c>
      <c r="K456" s="95">
        <f t="shared" si="31"/>
        <v>456</v>
      </c>
      <c r="L456" s="96" t="str">
        <f t="shared" si="32"/>
        <v>Update SC_Matieres set designation = 'CULOTTE Y  87°30 FF D,100', Reference = 'ENFCS87100', fournisseur = 'SASKIT' where ligne = 456 ; Update SC_Matieres set Reference = 'ENFCS87100' where ligne = 456 and ifnull(Reference,'') = '' ;</v>
      </c>
      <c r="M456" s="96" t="str">
        <f t="shared" si="33"/>
        <v/>
      </c>
      <c r="O456" s="95"/>
      <c r="P456" s="116"/>
    </row>
    <row r="457" spans="1:16" x14ac:dyDescent="0.25">
      <c r="A457" s="95">
        <v>457</v>
      </c>
      <c r="B457" s="116" t="s">
        <v>1429</v>
      </c>
      <c r="C457" s="116" t="s">
        <v>1430</v>
      </c>
      <c r="D457" s="116" t="s">
        <v>1375</v>
      </c>
      <c r="E457" s="116" t="s">
        <v>296</v>
      </c>
      <c r="F457" s="95">
        <v>8</v>
      </c>
      <c r="G457" s="96" t="s">
        <v>8</v>
      </c>
      <c r="I457" s="96" t="s">
        <v>582</v>
      </c>
      <c r="J457" s="96" t="str">
        <f t="shared" si="30"/>
        <v>Insert into SC_Matieres (ligne,typePresta,designation,categorie,fournisseur,unite,prix,detail,prixHorsTransport,Reference) values (457,'MATIERE','50 RACCORD PEHD/PVC','Accessoires postes','SASKIT','pc',8,'',null,'MRAC50');</v>
      </c>
      <c r="K457" s="95">
        <f t="shared" si="31"/>
        <v>457</v>
      </c>
      <c r="L457" s="96" t="str">
        <f t="shared" si="32"/>
        <v>Update SC_Matieres set designation = '50 RACCORD PEHD/PVC', Reference = 'MRAC50', fournisseur = 'SASKIT' where ligne = 457 ; Update SC_Matieres set Reference = 'MRAC50' where ligne = 457 and ifnull(Reference,'') = '' ;</v>
      </c>
      <c r="M457" s="96" t="str">
        <f t="shared" si="33"/>
        <v/>
      </c>
      <c r="O457" s="95"/>
      <c r="P457" s="116"/>
    </row>
    <row r="458" spans="1:16" x14ac:dyDescent="0.25">
      <c r="A458" s="95">
        <v>458</v>
      </c>
      <c r="B458" s="116" t="s">
        <v>1431</v>
      </c>
      <c r="C458" s="116" t="s">
        <v>1432</v>
      </c>
      <c r="D458" s="116" t="s">
        <v>1375</v>
      </c>
      <c r="E458" s="116" t="s">
        <v>296</v>
      </c>
      <c r="F458" s="95">
        <v>10</v>
      </c>
      <c r="G458" s="96" t="s">
        <v>8</v>
      </c>
      <c r="I458" s="96" t="s">
        <v>582</v>
      </c>
      <c r="J458" s="96" t="str">
        <f t="shared" si="30"/>
        <v>Insert into SC_Matieres (ligne,typePresta,designation,categorie,fournisseur,unite,prix,detail,prixHorsTransport,Reference) values (458,'MATIERE','63 RACCORD PEHD/PVC','Accessoires postes','SASKIT','pc',10,'',null,'MRAC63');</v>
      </c>
      <c r="K458" s="95">
        <f t="shared" si="31"/>
        <v>458</v>
      </c>
      <c r="L458" s="96" t="str">
        <f t="shared" si="32"/>
        <v>Update SC_Matieres set designation = '63 RACCORD PEHD/PVC', Reference = 'MRAC63', fournisseur = 'SASKIT' where ligne = 458 ; Update SC_Matieres set Reference = 'MRAC63' where ligne = 458 and ifnull(Reference,'') = '' ;</v>
      </c>
      <c r="M458" s="96" t="str">
        <f t="shared" si="33"/>
        <v/>
      </c>
      <c r="O458" s="95"/>
      <c r="P458" s="116"/>
    </row>
    <row r="459" spans="1:16" x14ac:dyDescent="0.25">
      <c r="A459" s="95">
        <v>459</v>
      </c>
      <c r="B459" s="116" t="s">
        <v>1433</v>
      </c>
      <c r="C459" s="116" t="s">
        <v>1434</v>
      </c>
      <c r="D459" s="116" t="s">
        <v>1435</v>
      </c>
      <c r="E459" s="116" t="s">
        <v>296</v>
      </c>
      <c r="F459" s="95">
        <v>1.07</v>
      </c>
      <c r="G459" s="96" t="s">
        <v>8</v>
      </c>
      <c r="I459" s="96" t="s">
        <v>582</v>
      </c>
      <c r="J459" s="96" t="str">
        <f t="shared" si="30"/>
        <v>Insert into SC_Matieres (ligne,typePresta,designation,categorie,fournisseur,unite,prix,detail,prixHorsTransport,Reference) values (459,'MATIERE','SERRE CABLE GALVE','CLOTURES','SASKIT','pc',1.07,'',null,'SERCAB');</v>
      </c>
      <c r="K459" s="95">
        <f t="shared" si="31"/>
        <v>459</v>
      </c>
      <c r="L459" s="96" t="str">
        <f t="shared" si="32"/>
        <v>Update SC_Matieres set designation = 'SERRE CABLE GALVE', Reference = 'SERCAB', fournisseur = 'SASKIT' where ligne = 459 ; Update SC_Matieres set Reference = 'SERCAB' where ligne = 459 and ifnull(Reference,'') = '' ;</v>
      </c>
      <c r="M459" s="96" t="str">
        <f t="shared" si="33"/>
        <v/>
      </c>
      <c r="O459" s="95"/>
      <c r="P459" s="116"/>
    </row>
    <row r="460" spans="1:16" x14ac:dyDescent="0.25">
      <c r="A460" s="95">
        <v>460</v>
      </c>
      <c r="B460" s="116" t="s">
        <v>1436</v>
      </c>
      <c r="C460" s="116" t="s">
        <v>1437</v>
      </c>
      <c r="D460" s="116" t="s">
        <v>1435</v>
      </c>
      <c r="E460" s="116" t="s">
        <v>296</v>
      </c>
      <c r="F460" s="95">
        <v>20.53</v>
      </c>
      <c r="G460" s="96" t="s">
        <v>8</v>
      </c>
      <c r="I460" s="96" t="s">
        <v>582</v>
      </c>
      <c r="J460" s="96" t="str">
        <f t="shared" si="30"/>
        <v>Insert into SC_Matieres (ligne,typePresta,designation,categorie,fournisseur,unite,prix,detail,prixHorsTransport,Reference) values (460,'MATIERE','CORDAGE CHANVRE (BOBINE 50M)','CLOTURES','SASKIT','pc',20.53,'',null,'TCORD50');</v>
      </c>
      <c r="K460" s="95">
        <f t="shared" si="31"/>
        <v>460</v>
      </c>
      <c r="L460" s="96" t="str">
        <f t="shared" si="32"/>
        <v>Update SC_Matieres set designation = 'CORDAGE CHANVRE (BOBINE 50M)', Reference = 'TCORD50', fournisseur = 'SASKIT' where ligne = 460 ; Update SC_Matieres set Reference = 'TCORD50' where ligne = 460 and ifnull(Reference,'') = '' ;</v>
      </c>
      <c r="M460" s="96" t="str">
        <f t="shared" si="33"/>
        <v/>
      </c>
      <c r="O460" s="95"/>
      <c r="P460" s="116"/>
    </row>
    <row r="461" spans="1:16" x14ac:dyDescent="0.25">
      <c r="A461" s="95">
        <v>461</v>
      </c>
      <c r="B461" s="116" t="s">
        <v>1438</v>
      </c>
      <c r="C461" s="116" t="s">
        <v>1439</v>
      </c>
      <c r="D461" s="116" t="s">
        <v>1435</v>
      </c>
      <c r="E461" s="116" t="s">
        <v>296</v>
      </c>
      <c r="F461" s="95">
        <v>5.72</v>
      </c>
      <c r="G461" s="96" t="s">
        <v>8</v>
      </c>
      <c r="I461" s="96" t="s">
        <v>582</v>
      </c>
      <c r="J461" s="96" t="str">
        <f t="shared" si="30"/>
        <v>Insert into SC_Matieres (ligne,typePresta,designation,categorie,fournisseur,unite,prix,detail,prixHorsTransport,Reference) values (461,'MATIERE','SUPPORT MANGEOIRE','CLOTURES','SASKIT','pc',5.72,'',null,'SUPT30');</v>
      </c>
      <c r="K461" s="95">
        <f t="shared" si="31"/>
        <v>461</v>
      </c>
      <c r="L461" s="96" t="str">
        <f t="shared" si="32"/>
        <v>Update SC_Matieres set designation = 'SUPPORT MANGEOIRE', Reference = 'SUPT30', fournisseur = 'SASKIT' where ligne = 461 ; Update SC_Matieres set Reference = 'SUPT30' where ligne = 461 and ifnull(Reference,'') = '' ;</v>
      </c>
      <c r="M461" s="96" t="str">
        <f t="shared" si="33"/>
        <v/>
      </c>
      <c r="O461" s="95"/>
      <c r="P461" s="116"/>
    </row>
    <row r="462" spans="1:16" x14ac:dyDescent="0.25">
      <c r="A462" s="95">
        <v>462</v>
      </c>
      <c r="B462" s="116" t="s">
        <v>1440</v>
      </c>
      <c r="C462" s="116" t="s">
        <v>1441</v>
      </c>
      <c r="D462" s="116" t="s">
        <v>1435</v>
      </c>
      <c r="E462" s="116" t="s">
        <v>296</v>
      </c>
      <c r="F462" s="95">
        <v>3.35</v>
      </c>
      <c r="G462" s="96" t="s">
        <v>8</v>
      </c>
      <c r="I462" s="96" t="s">
        <v>582</v>
      </c>
      <c r="J462" s="96" t="str">
        <f t="shared" si="30"/>
        <v>Insert into SC_Matieres (ligne,typePresta,designation,categorie,fournisseur,unite,prix,detail,prixHorsTransport,Reference) values (462,'MATIERE','PIQUET DE CLOTURE','CLOTURES','SASKIT','pc',3.35,'',null,'T30145');</v>
      </c>
      <c r="K462" s="95">
        <f t="shared" si="31"/>
        <v>462</v>
      </c>
      <c r="L462" s="96" t="str">
        <f t="shared" si="32"/>
        <v>Update SC_Matieres set designation = 'PIQUET DE CLOTURE', Reference = 'T30145', fournisseur = 'SASKIT' where ligne = 462 ; Update SC_Matieres set Reference = 'T30145' where ligne = 462 and ifnull(Reference,'') = '' ;</v>
      </c>
      <c r="M462" s="96" t="str">
        <f t="shared" si="33"/>
        <v/>
      </c>
      <c r="O462" s="95"/>
      <c r="P462" s="116"/>
    </row>
    <row r="463" spans="1:16" x14ac:dyDescent="0.25">
      <c r="A463" s="95">
        <v>463</v>
      </c>
      <c r="B463" s="129" t="s">
        <v>2016</v>
      </c>
      <c r="C463" s="116" t="s">
        <v>1443</v>
      </c>
      <c r="D463" s="116" t="s">
        <v>1396</v>
      </c>
      <c r="E463" s="116" t="s">
        <v>296</v>
      </c>
      <c r="F463" s="95">
        <v>21.5</v>
      </c>
      <c r="G463" s="96" t="s">
        <v>8</v>
      </c>
      <c r="I463" s="96" t="s">
        <v>582</v>
      </c>
      <c r="J463" s="96" t="str">
        <f t="shared" si="30"/>
        <v>Insert into SC_Matieres (ligne,typePresta,designation,categorie,fournisseur,unite,prix,detail,prixHorsTransport,Reference) values (463,'MATIERE','GAINE TPC ROUGE 25M','Autres','SASKIT','pc',21.5,'',null,'MGAINE');</v>
      </c>
      <c r="K463" s="95">
        <f t="shared" si="31"/>
        <v>463</v>
      </c>
      <c r="L463" s="96" t="str">
        <f t="shared" si="32"/>
        <v>Update SC_Matieres set designation = 'GAINE TPC ROUGE 25M', Reference = 'MGAINE', fournisseur = 'SASKIT' where ligne = 463 ; Update SC_Matieres set Reference = 'MGAINE' where ligne = 463 and ifnull(Reference,'') = '' ;</v>
      </c>
      <c r="M463" s="96" t="str">
        <f t="shared" si="33"/>
        <v/>
      </c>
      <c r="O463" s="95"/>
      <c r="P463" s="116"/>
    </row>
    <row r="464" spans="1:16" x14ac:dyDescent="0.25">
      <c r="A464" s="95">
        <v>464</v>
      </c>
      <c r="B464" s="116" t="s">
        <v>1444</v>
      </c>
      <c r="C464" s="116" t="s">
        <v>1445</v>
      </c>
      <c r="D464" s="116" t="s">
        <v>1396</v>
      </c>
      <c r="E464" s="116" t="s">
        <v>296</v>
      </c>
      <c r="F464" s="95">
        <v>0</v>
      </c>
      <c r="G464" s="96" t="s">
        <v>8</v>
      </c>
      <c r="I464" s="96" t="s">
        <v>582</v>
      </c>
      <c r="J464" s="96" t="str">
        <f t="shared" si="30"/>
        <v>Insert into SC_Matieres (ligne,typePresta,designation,categorie,fournisseur,unite,prix,detail,prixHorsTransport,Reference) values (464,'MATIERE','PANNEAU DE CHANTIER AQUATIRIS','Autres','SASKIT','pc',0,'',null,'MPAN');</v>
      </c>
      <c r="K464" s="95">
        <f t="shared" si="31"/>
        <v>464</v>
      </c>
      <c r="L464" s="96" t="str">
        <f t="shared" si="32"/>
        <v>Update SC_Matieres set designation = 'PANNEAU DE CHANTIER AQUATIRIS', Reference = 'MPAN', fournisseur = 'SASKIT' where ligne = 464 ; Update SC_Matieres set Reference = 'MPAN' where ligne = 464 and ifnull(Reference,'') = '' ;</v>
      </c>
      <c r="M464" s="96" t="str">
        <f t="shared" si="33"/>
        <v/>
      </c>
      <c r="O464" s="95"/>
      <c r="P464" s="116"/>
    </row>
    <row r="465" spans="1:16" x14ac:dyDescent="0.25">
      <c r="A465" s="95">
        <v>465</v>
      </c>
      <c r="B465" s="116" t="s">
        <v>1446</v>
      </c>
      <c r="C465" s="116" t="s">
        <v>1447</v>
      </c>
      <c r="D465" s="116" t="s">
        <v>1396</v>
      </c>
      <c r="E465" s="116" t="s">
        <v>296</v>
      </c>
      <c r="F465" s="95">
        <v>15</v>
      </c>
      <c r="G465" s="96" t="s">
        <v>8</v>
      </c>
      <c r="I465" s="96" t="s">
        <v>582</v>
      </c>
      <c r="J465" s="96" t="str">
        <f t="shared" si="30"/>
        <v>Insert into SC_Matieres (ligne,typePresta,designation,categorie,fournisseur,unite,prix,detail,prixHorsTransport,Reference) values (465,'MATIERE','RUBAN FIBERGLASS DÉCAM¨TRE (EN 20 M)','Autres','SASKIT','pc',15,'',null,'RUBAN20M');</v>
      </c>
      <c r="K465" s="95">
        <f t="shared" si="31"/>
        <v>465</v>
      </c>
      <c r="L465" s="96" t="str">
        <f t="shared" si="32"/>
        <v>Update SC_Matieres set designation = 'RUBAN FIBERGLASS DÉCAM¨TRE (EN 20 M)', Reference = 'RUBAN20M', fournisseur = 'SASKIT' where ligne = 465 ; Update SC_Matieres set Reference = 'RUBAN20M' where ligne = 465 and ifnull(Reference,'') = '' ;</v>
      </c>
      <c r="M465" s="96" t="str">
        <f t="shared" si="33"/>
        <v/>
      </c>
      <c r="O465" s="95"/>
      <c r="P465" s="116"/>
    </row>
    <row r="466" spans="1:16" x14ac:dyDescent="0.25">
      <c r="A466" s="95">
        <v>466</v>
      </c>
      <c r="B466" s="116" t="s">
        <v>1448</v>
      </c>
      <c r="C466" s="116" t="s">
        <v>1449</v>
      </c>
      <c r="D466" s="116" t="s">
        <v>1396</v>
      </c>
      <c r="E466" s="116" t="s">
        <v>296</v>
      </c>
      <c r="F466" s="95">
        <v>6</v>
      </c>
      <c r="G466" s="96" t="s">
        <v>8</v>
      </c>
      <c r="I466" s="96" t="s">
        <v>582</v>
      </c>
      <c r="J466" s="96" t="str">
        <f t="shared" si="30"/>
        <v>Insert into SC_Matieres (ligne,typePresta,designation,categorie,fournisseur,unite,prix,detail,prixHorsTransport,Reference) values (466,'MATIERE','METRE RUBAN (EN 3 M)','Autres','SASKIT','pc',6,'',null,'RUBAN3M');</v>
      </c>
      <c r="K466" s="95">
        <f t="shared" si="31"/>
        <v>466</v>
      </c>
      <c r="L466" s="96" t="str">
        <f t="shared" si="32"/>
        <v>Update SC_Matieres set designation = 'METRE RUBAN (EN 3 M)', Reference = 'RUBAN3M', fournisseur = 'SASKIT' where ligne = 466 ; Update SC_Matieres set Reference = 'RUBAN3M' where ligne = 466 and ifnull(Reference,'') = '' ;</v>
      </c>
      <c r="M466" s="96" t="str">
        <f t="shared" si="33"/>
        <v/>
      </c>
      <c r="O466" s="95"/>
      <c r="P466" s="116"/>
    </row>
    <row r="467" spans="1:16" x14ac:dyDescent="0.25">
      <c r="A467" s="95">
        <v>467</v>
      </c>
      <c r="B467" s="116" t="s">
        <v>1450</v>
      </c>
      <c r="C467" s="116" t="s">
        <v>1451</v>
      </c>
      <c r="D467" s="116" t="s">
        <v>1396</v>
      </c>
      <c r="E467" s="116" t="s">
        <v>296</v>
      </c>
      <c r="F467" s="95">
        <v>1.85</v>
      </c>
      <c r="G467" s="96" t="s">
        <v>8</v>
      </c>
      <c r="I467" s="96" t="s">
        <v>582</v>
      </c>
      <c r="J467" s="96" t="str">
        <f t="shared" si="30"/>
        <v>Insert into SC_Matieres (ligne,typePresta,designation,categorie,fournisseur,unite,prix,detail,prixHorsTransport,Reference) values (467,'MATIERE','CABLE ELECTRIQUE H07RNF 3G2,5','Autres','SASKIT','pc',1.85,'',null,'MCABLE2,5');</v>
      </c>
      <c r="K467" s="95">
        <f t="shared" si="31"/>
        <v>467</v>
      </c>
      <c r="L467" s="96" t="str">
        <f t="shared" si="32"/>
        <v>Update SC_Matieres set designation = 'CABLE ELECTRIQUE H07RNF 3G2,5', Reference = 'MCABLE2,5', fournisseur = 'SASKIT' where ligne = 467 ; Update SC_Matieres set Reference = 'MCABLE2,5' where ligne = 467 and ifnull(Reference,'') = '' ;</v>
      </c>
      <c r="M467" s="96" t="str">
        <f t="shared" si="33"/>
        <v/>
      </c>
      <c r="O467" s="95"/>
      <c r="P467" s="116"/>
    </row>
    <row r="468" spans="1:16" x14ac:dyDescent="0.25">
      <c r="A468" s="95">
        <v>468</v>
      </c>
      <c r="B468" s="116" t="s">
        <v>1452</v>
      </c>
      <c r="C468" s="116" t="s">
        <v>1453</v>
      </c>
      <c r="D468" s="116" t="s">
        <v>1396</v>
      </c>
      <c r="E468" s="116" t="s">
        <v>296</v>
      </c>
      <c r="F468" s="95">
        <v>14.8</v>
      </c>
      <c r="G468" s="96" t="s">
        <v>8</v>
      </c>
      <c r="I468" s="96" t="s">
        <v>582</v>
      </c>
      <c r="J468" s="96" t="str">
        <f t="shared" si="30"/>
        <v>Insert into SC_Matieres (ligne,typePresta,designation,categorie,fournisseur,unite,prix,detail,prixHorsTransport,Reference) values (468,'MATIERE','MANGEOIRE AQUATIRIS','Autres','SASKIT','pc',14.8,'',null,'MANG01');</v>
      </c>
      <c r="K468" s="95">
        <f t="shared" si="31"/>
        <v>468</v>
      </c>
      <c r="L468" s="96" t="str">
        <f t="shared" si="32"/>
        <v>Update SC_Matieres set designation = 'MANGEOIRE AQUATIRIS', Reference = 'MANG01', fournisseur = 'SASKIT' where ligne = 468 ; Update SC_Matieres set Reference = 'MANG01' where ligne = 468 and ifnull(Reference,'') = '' ;</v>
      </c>
      <c r="M468" s="96" t="str">
        <f t="shared" si="33"/>
        <v/>
      </c>
      <c r="O468" s="95"/>
      <c r="P468" s="116"/>
    </row>
    <row r="469" spans="1:16" x14ac:dyDescent="0.25">
      <c r="A469" s="95">
        <v>469</v>
      </c>
      <c r="B469" s="116" t="s">
        <v>1454</v>
      </c>
      <c r="C469" s="116" t="s">
        <v>1455</v>
      </c>
      <c r="D469" s="116" t="s">
        <v>1416</v>
      </c>
      <c r="E469" s="116" t="s">
        <v>296</v>
      </c>
      <c r="F469" s="95">
        <v>89.9</v>
      </c>
      <c r="G469" s="96" t="s">
        <v>8</v>
      </c>
      <c r="I469" s="96" t="s">
        <v>582</v>
      </c>
      <c r="J469" s="96" t="str">
        <f t="shared" si="30"/>
        <v>Insert into SC_Matieres (ligne,typePresta,designation,categorie,fournisseur,unite,prix,detail,prixHorsTransport,Reference) values (469,'MATIERE','COURONNE PVC SOUPLE  63','PVC Evacuation - Ventilation','SASKIT','pc',89.9,'',null,'SOROFLEX63/25');</v>
      </c>
      <c r="K469" s="95">
        <f t="shared" si="31"/>
        <v>469</v>
      </c>
      <c r="L469" s="96" t="str">
        <f t="shared" si="32"/>
        <v>Update SC_Matieres set designation = 'COURONNE PVC SOUPLE  63', Reference = 'SOROFLEX63/25', fournisseur = 'SASKIT' where ligne = 469 ; Update SC_Matieres set Reference = 'SOROFLEX63/25' where ligne = 469 and ifnull(Reference,'') = '' ;</v>
      </c>
      <c r="M469" s="96" t="str">
        <f t="shared" si="33"/>
        <v/>
      </c>
      <c r="O469" s="95"/>
      <c r="P469" s="116"/>
    </row>
    <row r="470" spans="1:16" x14ac:dyDescent="0.25">
      <c r="A470" s="95">
        <v>470</v>
      </c>
      <c r="B470" s="116" t="s">
        <v>1456</v>
      </c>
      <c r="C470" s="116" t="s">
        <v>1457</v>
      </c>
      <c r="D470" s="116" t="s">
        <v>1416</v>
      </c>
      <c r="E470" s="116" t="s">
        <v>296</v>
      </c>
      <c r="F470" s="95">
        <v>18</v>
      </c>
      <c r="G470" s="96" t="s">
        <v>8</v>
      </c>
      <c r="I470" s="96" t="s">
        <v>582</v>
      </c>
      <c r="J470" s="96" t="str">
        <f t="shared" si="30"/>
        <v>Insert into SC_Matieres (ligne,typePresta,designation,categorie,fournisseur,unite,prix,detail,prixHorsTransport,Reference) values (470,'MATIERE','COLLE PVC PRESSION NICOLL','PVC Evacuation - Ventilation','SASKIT','pc',18,'',null,'BP100N');</v>
      </c>
      <c r="K470" s="95">
        <f t="shared" si="31"/>
        <v>470</v>
      </c>
      <c r="L470" s="96" t="str">
        <f t="shared" si="32"/>
        <v>Update SC_Matieres set designation = 'COLLE PVC PRESSION NICOLL', Reference = 'BP100N', fournisseur = 'SASKIT' where ligne = 470 ; Update SC_Matieres set Reference = 'BP100N' where ligne = 470 and ifnull(Reference,'') = '' ;</v>
      </c>
      <c r="M470" s="96" t="str">
        <f t="shared" si="33"/>
        <v/>
      </c>
      <c r="O470" s="95"/>
      <c r="P470" s="116"/>
    </row>
    <row r="471" spans="1:16" x14ac:dyDescent="0.25">
      <c r="A471" s="95">
        <v>471</v>
      </c>
      <c r="B471" s="116" t="s">
        <v>1389</v>
      </c>
      <c r="C471" s="116" t="s">
        <v>1458</v>
      </c>
      <c r="D471" s="116" t="s">
        <v>1416</v>
      </c>
      <c r="E471" s="116" t="s">
        <v>296</v>
      </c>
      <c r="F471" s="95">
        <v>1.05</v>
      </c>
      <c r="G471" s="96" t="s">
        <v>8</v>
      </c>
      <c r="I471" s="96" t="s">
        <v>582</v>
      </c>
      <c r="J471" s="96" t="str">
        <f t="shared" si="30"/>
        <v>Insert into SC_Matieres (ligne,typePresta,designation,categorie,fournisseur,unite,prix,detail,prixHorsTransport,Reference) values (471,'MATIERE','MANCHON SORTIE POSTE REL PVC PRESSION D63','PVC Evacuation - Ventilation','SASKIT','pc',1.05,'',null,'MM63');</v>
      </c>
      <c r="K471" s="95">
        <f t="shared" si="31"/>
        <v>471</v>
      </c>
      <c r="L471" s="96" t="str">
        <f t="shared" si="32"/>
        <v>Update SC_Matieres set designation = 'MANCHON SORTIE POSTE REL PVC PRESSION D63', Reference = 'MM63', fournisseur = 'SASKIT' where ligne = 471 ; Update SC_Matieres set Reference = 'MM63' where ligne = 471 and ifnull(Reference,'') = '' ;</v>
      </c>
      <c r="M471" s="96" t="str">
        <f t="shared" si="33"/>
        <v/>
      </c>
      <c r="O471" s="95"/>
      <c r="P471" s="116"/>
    </row>
    <row r="472" spans="1:16" x14ac:dyDescent="0.25">
      <c r="A472" s="95">
        <v>472</v>
      </c>
      <c r="B472" s="116" t="s">
        <v>1459</v>
      </c>
      <c r="C472" s="116" t="s">
        <v>1460</v>
      </c>
      <c r="D472" s="116" t="s">
        <v>1416</v>
      </c>
      <c r="E472" s="116" t="s">
        <v>296</v>
      </c>
      <c r="F472" s="95">
        <v>0.42</v>
      </c>
      <c r="G472" s="96" t="s">
        <v>8</v>
      </c>
      <c r="I472" s="96" t="s">
        <v>582</v>
      </c>
      <c r="J472" s="96" t="str">
        <f t="shared" si="30"/>
        <v>Insert into SC_Matieres (ligne,typePresta,designation,categorie,fournisseur,unite,prix,detail,prixHorsTransport,Reference) values (472,'MATIERE','40 COUDE 90° PVC','PVC Evacuation - Ventilation','SASKIT','pc',0.42,'',null,'C9040');</v>
      </c>
      <c r="K472" s="95">
        <f t="shared" si="31"/>
        <v>472</v>
      </c>
      <c r="L472" s="96" t="str">
        <f t="shared" si="32"/>
        <v>Update SC_Matieres set designation = '40 COUDE 90° PVC', Reference = 'C9040', fournisseur = 'SASKIT' where ligne = 472 ; Update SC_Matieres set Reference = 'C9040' where ligne = 472 and ifnull(Reference,'') = '' ;</v>
      </c>
      <c r="M472" s="96" t="str">
        <f t="shared" si="33"/>
        <v/>
      </c>
      <c r="O472" s="95"/>
      <c r="P472" s="116"/>
    </row>
    <row r="473" spans="1:16" x14ac:dyDescent="0.25">
      <c r="A473" s="95">
        <v>473</v>
      </c>
      <c r="B473" s="116" t="s">
        <v>1461</v>
      </c>
      <c r="C473" s="116" t="s">
        <v>1462</v>
      </c>
      <c r="D473" s="116" t="s">
        <v>1416</v>
      </c>
      <c r="E473" s="116" t="s">
        <v>296</v>
      </c>
      <c r="F473" s="95">
        <v>0.44</v>
      </c>
      <c r="G473" s="96" t="s">
        <v>8</v>
      </c>
      <c r="I473" s="96" t="s">
        <v>582</v>
      </c>
      <c r="J473" s="96" t="str">
        <f t="shared" si="30"/>
        <v>Insert into SC_Matieres (ligne,typePresta,designation,categorie,fournisseur,unite,prix,detail,prixHorsTransport,Reference) values (473,'MATIERE','50 COUDE 90° PVC','PVC Evacuation - Ventilation','SASKIT','pc',0.44,'',null,'C9050');</v>
      </c>
      <c r="K473" s="95">
        <f t="shared" si="31"/>
        <v>473</v>
      </c>
      <c r="L473" s="96" t="str">
        <f t="shared" si="32"/>
        <v>Update SC_Matieres set designation = '50 COUDE 90° PVC', Reference = 'C9050', fournisseur = 'SASKIT' where ligne = 473 ; Update SC_Matieres set Reference = 'C9050' where ligne = 473 and ifnull(Reference,'') = '' ;</v>
      </c>
      <c r="M473" s="96" t="str">
        <f t="shared" si="33"/>
        <v/>
      </c>
      <c r="O473" s="95"/>
      <c r="P473" s="116"/>
    </row>
    <row r="474" spans="1:16" x14ac:dyDescent="0.25">
      <c r="A474" s="95">
        <v>474</v>
      </c>
      <c r="B474" s="116" t="s">
        <v>1463</v>
      </c>
      <c r="C474" s="116" t="s">
        <v>1464</v>
      </c>
      <c r="D474" s="116" t="s">
        <v>1416</v>
      </c>
      <c r="E474" s="116" t="s">
        <v>296</v>
      </c>
      <c r="F474" s="95">
        <v>0.88</v>
      </c>
      <c r="G474" s="96" t="s">
        <v>8</v>
      </c>
      <c r="I474" s="96" t="s">
        <v>582</v>
      </c>
      <c r="J474" s="96" t="str">
        <f t="shared" si="30"/>
        <v>Insert into SC_Matieres (ligne,typePresta,designation,categorie,fournisseur,unite,prix,detail,prixHorsTransport,Reference) values (474,'MATIERE','63 COUDE 90° PVC','PVC Evacuation - Ventilation','SASKIT','pc',0.88,'',null,'C9063');</v>
      </c>
      <c r="K474" s="95">
        <f t="shared" si="31"/>
        <v>474</v>
      </c>
      <c r="L474" s="96" t="str">
        <f t="shared" si="32"/>
        <v>Update SC_Matieres set designation = '63 COUDE 90° PVC', Reference = 'C9063', fournisseur = 'SASKIT' where ligne = 474 ; Update SC_Matieres set Reference = 'C9063' where ligne = 474 and ifnull(Reference,'') = '' ;</v>
      </c>
      <c r="M474" s="96" t="str">
        <f t="shared" si="33"/>
        <v/>
      </c>
      <c r="O474" s="95"/>
      <c r="P474" s="116"/>
    </row>
    <row r="475" spans="1:16" x14ac:dyDescent="0.25">
      <c r="A475" s="95">
        <v>475</v>
      </c>
      <c r="B475" s="116" t="s">
        <v>1465</v>
      </c>
      <c r="C475" s="116" t="s">
        <v>1466</v>
      </c>
      <c r="D475" s="116" t="s">
        <v>1416</v>
      </c>
      <c r="E475" s="116" t="s">
        <v>296</v>
      </c>
      <c r="F475" s="95">
        <v>0.6</v>
      </c>
      <c r="G475" s="96" t="s">
        <v>8</v>
      </c>
      <c r="I475" s="96" t="s">
        <v>582</v>
      </c>
      <c r="J475" s="96" t="str">
        <f t="shared" si="30"/>
        <v>Insert into SC_Matieres (ligne,typePresta,designation,categorie,fournisseur,unite,prix,detail,prixHorsTransport,Reference) values (475,'MATIERE','40 COUDE 45° PVC','PVC Evacuation - Ventilation','SASKIT','pc',0.6,'',null,'C4540');</v>
      </c>
      <c r="K475" s="95">
        <f t="shared" si="31"/>
        <v>475</v>
      </c>
      <c r="L475" s="96" t="str">
        <f t="shared" si="32"/>
        <v>Update SC_Matieres set designation = '40 COUDE 45° PVC', Reference = 'C4540', fournisseur = 'SASKIT' where ligne = 475 ; Update SC_Matieres set Reference = 'C4540' where ligne = 475 and ifnull(Reference,'') = '' ;</v>
      </c>
      <c r="M475" s="96" t="str">
        <f t="shared" si="33"/>
        <v/>
      </c>
      <c r="O475" s="95"/>
      <c r="P475" s="116"/>
    </row>
    <row r="476" spans="1:16" x14ac:dyDescent="0.25">
      <c r="A476" s="95">
        <v>476</v>
      </c>
      <c r="B476" s="116" t="s">
        <v>1467</v>
      </c>
      <c r="C476" s="116" t="s">
        <v>1468</v>
      </c>
      <c r="D476" s="116" t="s">
        <v>1416</v>
      </c>
      <c r="E476" s="116" t="s">
        <v>296</v>
      </c>
      <c r="F476" s="95">
        <v>0.61</v>
      </c>
      <c r="G476" s="96" t="s">
        <v>8</v>
      </c>
      <c r="I476" s="96" t="s">
        <v>582</v>
      </c>
      <c r="J476" s="96" t="str">
        <f t="shared" si="30"/>
        <v>Insert into SC_Matieres (ligne,typePresta,designation,categorie,fournisseur,unite,prix,detail,prixHorsTransport,Reference) values (476,'MATIERE','50 COUDE 45° PVC','PVC Evacuation - Ventilation','SASKIT','pc',0.61,'',null,'C4550');</v>
      </c>
      <c r="K476" s="95">
        <f t="shared" si="31"/>
        <v>476</v>
      </c>
      <c r="L476" s="96" t="str">
        <f t="shared" si="32"/>
        <v>Update SC_Matieres set designation = '50 COUDE 45° PVC', Reference = 'C4550', fournisseur = 'SASKIT' where ligne = 476 ; Update SC_Matieres set Reference = 'C4550' where ligne = 476 and ifnull(Reference,'') = '' ;</v>
      </c>
      <c r="M476" s="96" t="str">
        <f t="shared" si="33"/>
        <v/>
      </c>
      <c r="O476" s="95"/>
      <c r="P476" s="116"/>
    </row>
    <row r="477" spans="1:16" x14ac:dyDescent="0.25">
      <c r="A477" s="95">
        <v>477</v>
      </c>
      <c r="B477" s="116" t="s">
        <v>1469</v>
      </c>
      <c r="C477" s="116" t="s">
        <v>1470</v>
      </c>
      <c r="D477" s="116" t="s">
        <v>1416</v>
      </c>
      <c r="E477" s="116" t="s">
        <v>296</v>
      </c>
      <c r="F477" s="95">
        <v>0.4</v>
      </c>
      <c r="G477" s="96" t="s">
        <v>8</v>
      </c>
      <c r="I477" s="96" t="s">
        <v>582</v>
      </c>
      <c r="J477" s="96" t="str">
        <f t="shared" si="30"/>
        <v>Insert into SC_Matieres (ligne,typePresta,designation,categorie,fournisseur,unite,prix,detail,prixHorsTransport,Reference) values (477,'MATIERE','40 MANCHON EGAL','PVC Evacuation - Ventilation','SASKIT','pc',0.4,'',null,'MMANCH40');</v>
      </c>
      <c r="K477" s="95">
        <f t="shared" si="31"/>
        <v>477</v>
      </c>
      <c r="L477" s="96" t="str">
        <f t="shared" si="32"/>
        <v>Update SC_Matieres set designation = '40 MANCHON EGAL', Reference = 'MMANCH40', fournisseur = 'SASKIT' where ligne = 477 ; Update SC_Matieres set Reference = 'MMANCH40' where ligne = 477 and ifnull(Reference,'') = '' ;</v>
      </c>
      <c r="M477" s="96" t="str">
        <f t="shared" si="33"/>
        <v/>
      </c>
      <c r="O477" s="95"/>
      <c r="P477" s="116"/>
    </row>
    <row r="478" spans="1:16" x14ac:dyDescent="0.25">
      <c r="A478" s="95">
        <v>478</v>
      </c>
      <c r="B478" s="116" t="s">
        <v>1471</v>
      </c>
      <c r="C478" s="116" t="s">
        <v>1472</v>
      </c>
      <c r="D478" s="116" t="s">
        <v>1416</v>
      </c>
      <c r="E478" s="116" t="s">
        <v>296</v>
      </c>
      <c r="F478" s="95">
        <v>0.42</v>
      </c>
      <c r="G478" s="96" t="s">
        <v>8</v>
      </c>
      <c r="I478" s="96" t="s">
        <v>582</v>
      </c>
      <c r="J478" s="96" t="str">
        <f t="shared" si="30"/>
        <v>Insert into SC_Matieres (ligne,typePresta,designation,categorie,fournisseur,unite,prix,detail,prixHorsTransport,Reference) values (478,'MATIERE','50 MANCHON EGAL','PVC Evacuation - Ventilation','SASKIT','pc',0.42,'',null,'MMANCH50');</v>
      </c>
      <c r="K478" s="95">
        <f t="shared" si="31"/>
        <v>478</v>
      </c>
      <c r="L478" s="96" t="str">
        <f t="shared" si="32"/>
        <v>Update SC_Matieres set designation = '50 MANCHON EGAL', Reference = 'MMANCH50', fournisseur = 'SASKIT' where ligne = 478 ; Update SC_Matieres set Reference = 'MMANCH50' where ligne = 478 and ifnull(Reference,'') = '' ;</v>
      </c>
      <c r="M478" s="96" t="str">
        <f t="shared" si="33"/>
        <v/>
      </c>
      <c r="O478" s="95"/>
      <c r="P478" s="116"/>
    </row>
    <row r="479" spans="1:16" x14ac:dyDescent="0.25">
      <c r="A479" s="95">
        <v>479</v>
      </c>
      <c r="B479" s="116" t="s">
        <v>1473</v>
      </c>
      <c r="C479" s="116" t="s">
        <v>1474</v>
      </c>
      <c r="D479" s="116" t="s">
        <v>1416</v>
      </c>
      <c r="E479" s="116" t="s">
        <v>296</v>
      </c>
      <c r="F479" s="95">
        <v>0.74</v>
      </c>
      <c r="G479" s="96" t="s">
        <v>8</v>
      </c>
      <c r="I479" s="96" t="s">
        <v>582</v>
      </c>
      <c r="J479" s="96" t="str">
        <f t="shared" si="30"/>
        <v>Insert into SC_Matieres (ligne,typePresta,designation,categorie,fournisseur,unite,prix,detail,prixHorsTransport,Reference) values (479,'MATIERE','63 MANCHON EGAL','PVC Evacuation - Ventilation','SASKIT','pc',0.74,'',null,'MMANCH63');</v>
      </c>
      <c r="K479" s="95">
        <f t="shared" si="31"/>
        <v>479</v>
      </c>
      <c r="L479" s="96" t="str">
        <f t="shared" si="32"/>
        <v>Update SC_Matieres set designation = '63 MANCHON EGAL', Reference = 'MMANCH63', fournisseur = 'SASKIT' where ligne = 479 ; Update SC_Matieres set Reference = 'MMANCH63' where ligne = 479 and ifnull(Reference,'') = '' ;</v>
      </c>
      <c r="M479" s="96" t="str">
        <f t="shared" si="33"/>
        <v/>
      </c>
      <c r="O479" s="95"/>
      <c r="P479" s="116"/>
    </row>
    <row r="480" spans="1:16" x14ac:dyDescent="0.25">
      <c r="A480" s="95">
        <v>480</v>
      </c>
      <c r="B480" s="116" t="s">
        <v>1475</v>
      </c>
      <c r="C480" s="116" t="s">
        <v>1476</v>
      </c>
      <c r="D480" s="116" t="s">
        <v>1416</v>
      </c>
      <c r="E480" s="116" t="s">
        <v>296</v>
      </c>
      <c r="F480" s="95">
        <v>5.64</v>
      </c>
      <c r="G480" s="96" t="s">
        <v>8</v>
      </c>
      <c r="I480" s="96" t="s">
        <v>582</v>
      </c>
      <c r="J480" s="96" t="str">
        <f t="shared" si="30"/>
        <v>Insert into SC_Matieres (ligne,typePresta,designation,categorie,fournisseur,unite,prix,detail,prixHorsTransport,Reference) values (480,'MATIERE','40 MANCHON    COMPRESSION PE','PVC Evacuation - Ventilation','SASKIT','pc',5.64,'',null,'UM40');</v>
      </c>
      <c r="K480" s="95">
        <f t="shared" si="31"/>
        <v>480</v>
      </c>
      <c r="L480" s="96" t="str">
        <f t="shared" si="32"/>
        <v>Update SC_Matieres set designation = '40 MANCHON    COMPRESSION PE', Reference = 'UM40', fournisseur = 'SASKIT' where ligne = 480 ; Update SC_Matieres set Reference = 'UM40' where ligne = 480 and ifnull(Reference,'') = '' ;</v>
      </c>
      <c r="M480" s="96" t="str">
        <f t="shared" si="33"/>
        <v/>
      </c>
      <c r="O480" s="95"/>
      <c r="P480" s="116"/>
    </row>
    <row r="481" spans="1:16" x14ac:dyDescent="0.25">
      <c r="A481" s="95">
        <v>481</v>
      </c>
      <c r="B481" s="116" t="s">
        <v>1477</v>
      </c>
      <c r="C481" s="116" t="s">
        <v>1478</v>
      </c>
      <c r="D481" s="116" t="s">
        <v>1416</v>
      </c>
      <c r="E481" s="116" t="s">
        <v>296</v>
      </c>
      <c r="F481" s="95">
        <v>7.98</v>
      </c>
      <c r="G481" s="96" t="s">
        <v>8</v>
      </c>
      <c r="I481" s="96" t="s">
        <v>582</v>
      </c>
      <c r="J481" s="96" t="str">
        <f t="shared" si="30"/>
        <v>Insert into SC_Matieres (ligne,typePresta,designation,categorie,fournisseur,unite,prix,detail,prixHorsTransport,Reference) values (481,'MATIERE','50 MANCHON    COMPRESSION PE','PVC Evacuation - Ventilation','SASKIT','pc',7.98,'',null,'UM50');</v>
      </c>
      <c r="K481" s="95">
        <f t="shared" si="31"/>
        <v>481</v>
      </c>
      <c r="L481" s="96" t="str">
        <f t="shared" si="32"/>
        <v>Update SC_Matieres set designation = '50 MANCHON    COMPRESSION PE', Reference = 'UM50', fournisseur = 'SASKIT' where ligne = 481 ; Update SC_Matieres set Reference = 'UM50' where ligne = 481 and ifnull(Reference,'') = '' ;</v>
      </c>
      <c r="M481" s="96" t="str">
        <f t="shared" si="33"/>
        <v/>
      </c>
      <c r="O481" s="95"/>
      <c r="P481" s="116"/>
    </row>
    <row r="482" spans="1:16" x14ac:dyDescent="0.25">
      <c r="A482" s="95">
        <v>482</v>
      </c>
      <c r="B482" s="116" t="s">
        <v>1479</v>
      </c>
      <c r="C482" s="116" t="s">
        <v>1480</v>
      </c>
      <c r="D482" s="116" t="s">
        <v>1416</v>
      </c>
      <c r="E482" s="116" t="s">
        <v>296</v>
      </c>
      <c r="F482" s="95">
        <v>10.26</v>
      </c>
      <c r="G482" s="96" t="s">
        <v>8</v>
      </c>
      <c r="I482" s="96" t="s">
        <v>582</v>
      </c>
      <c r="J482" s="96" t="str">
        <f t="shared" si="30"/>
        <v>Insert into SC_Matieres (ligne,typePresta,designation,categorie,fournisseur,unite,prix,detail,prixHorsTransport,Reference) values (482,'MATIERE','63 MANCHON    COMPRESSION PE','PVC Evacuation - Ventilation','SASKIT','pc',10.26,'',null,'UM63');</v>
      </c>
      <c r="K482" s="95">
        <f t="shared" si="31"/>
        <v>482</v>
      </c>
      <c r="L482" s="96" t="str">
        <f t="shared" si="32"/>
        <v>Update SC_Matieres set designation = '63 MANCHON    COMPRESSION PE', Reference = 'UM63', fournisseur = 'SASKIT' where ligne = 482 ; Update SC_Matieres set Reference = 'UM63' where ligne = 482 and ifnull(Reference,'') = '' ;</v>
      </c>
      <c r="M482" s="96" t="str">
        <f t="shared" si="33"/>
        <v/>
      </c>
      <c r="O482" s="95"/>
      <c r="P482" s="116"/>
    </row>
    <row r="483" spans="1:16" x14ac:dyDescent="0.25">
      <c r="A483" s="95">
        <v>483</v>
      </c>
      <c r="B483" s="116" t="s">
        <v>1481</v>
      </c>
      <c r="C483" s="116" t="s">
        <v>1482</v>
      </c>
      <c r="D483" s="116" t="s">
        <v>1483</v>
      </c>
      <c r="E483" s="116" t="s">
        <v>296</v>
      </c>
      <c r="F483" s="95">
        <v>24.38</v>
      </c>
      <c r="G483" s="96" t="s">
        <v>8</v>
      </c>
      <c r="I483" s="96" t="s">
        <v>582</v>
      </c>
      <c r="J483" s="96" t="str">
        <f t="shared" si="30"/>
        <v>Insert into SC_Matieres (ligne,typePresta,designation,categorie,fournisseur,unite,prix,detail,prixHorsTransport,Reference) values (483,'MATIERE','DEMI BARRE DE RENFORT','Accessoires bacs','SASKIT','pc',24.38,'',null,'MBAR118');</v>
      </c>
      <c r="K483" s="95">
        <f t="shared" si="31"/>
        <v>483</v>
      </c>
      <c r="L483" s="96" t="str">
        <f t="shared" si="32"/>
        <v>Update SC_Matieres set designation = 'DEMI BARRE DE RENFORT', Reference = 'MBAR118', fournisseur = 'SASKIT' where ligne = 483 ; Update SC_Matieres set Reference = 'MBAR118' where ligne = 483 and ifnull(Reference,'') = '' ;</v>
      </c>
      <c r="M483" s="96" t="str">
        <f t="shared" si="33"/>
        <v/>
      </c>
      <c r="O483" s="95"/>
      <c r="P483" s="116"/>
    </row>
    <row r="484" spans="1:16" x14ac:dyDescent="0.25">
      <c r="A484" s="95">
        <v>484</v>
      </c>
      <c r="B484" s="116" t="s">
        <v>1484</v>
      </c>
      <c r="C484" s="116" t="s">
        <v>1485</v>
      </c>
      <c r="D484" s="116" t="s">
        <v>1416</v>
      </c>
      <c r="E484" s="116" t="s">
        <v>296</v>
      </c>
      <c r="F484" s="95">
        <v>1.48</v>
      </c>
      <c r="G484" s="96" t="s">
        <v>8</v>
      </c>
      <c r="I484" s="96" t="s">
        <v>582</v>
      </c>
      <c r="J484" s="96" t="str">
        <f t="shared" si="30"/>
        <v>Insert into SC_Matieres (ligne,typePresta,designation,categorie,fournisseur,unite,prix,detail,prixHorsTransport,Reference) values (484,'MATIERE','COUDE D50    90°','PVC Evacuation - Ventilation','SASKIT','pc',1.48,'',null,'MCOUDE90');</v>
      </c>
      <c r="K484" s="95">
        <f t="shared" si="31"/>
        <v>484</v>
      </c>
      <c r="L484" s="96" t="str">
        <f t="shared" si="32"/>
        <v>Update SC_Matieres set designation = 'COUDE D50    90°', Reference = 'MCOUDE90', fournisseur = 'SASKIT' where ligne = 484 ; Update SC_Matieres set Reference = 'MCOUDE90' where ligne = 484 and ifnull(Reference,'') = '' ;</v>
      </c>
      <c r="M484" s="96" t="str">
        <f t="shared" si="33"/>
        <v/>
      </c>
      <c r="O484" s="95"/>
      <c r="P484" s="116"/>
    </row>
    <row r="485" spans="1:16" x14ac:dyDescent="0.25">
      <c r="A485" s="95">
        <v>485</v>
      </c>
      <c r="B485" s="116" t="s">
        <v>1486</v>
      </c>
      <c r="C485" s="116" t="s">
        <v>1487</v>
      </c>
      <c r="D485" s="116" t="s">
        <v>1416</v>
      </c>
      <c r="E485" s="116" t="s">
        <v>296</v>
      </c>
      <c r="F485" s="95">
        <v>5.1100000000000003</v>
      </c>
      <c r="G485" s="96" t="s">
        <v>8</v>
      </c>
      <c r="I485" s="96" t="s">
        <v>582</v>
      </c>
      <c r="J485" s="96" t="str">
        <f t="shared" si="30"/>
        <v>Insert into SC_Matieres (ligne,typePresta,designation,categorie,fournisseur,unite,prix,detail,prixHorsTransport,Reference) values (485,'MATIERE','MANCHON DE DILATATION SIMPLE MF D50','PVC Evacuation - Ventilation','SASKIT','pc',5.11,'',null,'MJ');</v>
      </c>
      <c r="K485" s="95">
        <f t="shared" si="31"/>
        <v>485</v>
      </c>
      <c r="L485" s="96" t="str">
        <f t="shared" si="32"/>
        <v>Update SC_Matieres set designation = 'MANCHON DE DILATATION SIMPLE MF D50', Reference = 'MJ', fournisseur = 'SASKIT' where ligne = 485 ; Update SC_Matieres set Reference = 'MJ' where ligne = 485 and ifnull(Reference,'') = '' ;</v>
      </c>
      <c r="M485" s="96" t="str">
        <f t="shared" si="33"/>
        <v/>
      </c>
      <c r="O485" s="95"/>
      <c r="P485" s="116"/>
    </row>
    <row r="486" spans="1:16" x14ac:dyDescent="0.25">
      <c r="A486" s="95">
        <v>486</v>
      </c>
      <c r="B486" s="116" t="s">
        <v>367</v>
      </c>
      <c r="C486" s="116" t="s">
        <v>1488</v>
      </c>
      <c r="D486" s="116" t="s">
        <v>1416</v>
      </c>
      <c r="E486" s="116" t="s">
        <v>296</v>
      </c>
      <c r="F486" s="95">
        <v>4.05</v>
      </c>
      <c r="G486" s="96" t="s">
        <v>8</v>
      </c>
      <c r="I486" s="96" t="s">
        <v>582</v>
      </c>
      <c r="J486" s="96" t="str">
        <f t="shared" si="30"/>
        <v>Insert into SC_Matieres (ligne,typePresta,designation,categorie,fournisseur,unite,prix,detail,prixHorsTransport,Reference) values (486,'MATIERE','REDUCTION 100/50','PVC Evacuation - Ventilation','SASKIT','pc',4.05,'',null,'T5');</v>
      </c>
      <c r="K486" s="95">
        <f t="shared" si="31"/>
        <v>486</v>
      </c>
      <c r="L486" s="96" t="str">
        <f t="shared" si="32"/>
        <v>Update SC_Matieres set designation = 'REDUCTION 100/50', Reference = 'T5', fournisseur = 'SASKIT' where ligne = 486 ; Update SC_Matieres set Reference = 'T5' where ligne = 486 and ifnull(Reference,'') = '' ;</v>
      </c>
      <c r="M486" s="96" t="str">
        <f t="shared" si="33"/>
        <v/>
      </c>
      <c r="O486" s="95"/>
      <c r="P486" s="116"/>
    </row>
    <row r="487" spans="1:16" x14ac:dyDescent="0.25">
      <c r="A487" s="95">
        <v>487</v>
      </c>
      <c r="B487" s="116" t="s">
        <v>1489</v>
      </c>
      <c r="C487" s="116" t="s">
        <v>1490</v>
      </c>
      <c r="D487" s="116" t="s">
        <v>1416</v>
      </c>
      <c r="E487" s="116" t="s">
        <v>296</v>
      </c>
      <c r="F487" s="95">
        <v>4.49</v>
      </c>
      <c r="G487" s="96" t="s">
        <v>8</v>
      </c>
      <c r="I487" s="96" t="s">
        <v>582</v>
      </c>
      <c r="J487" s="96" t="str">
        <f t="shared" si="30"/>
        <v>Insert into SC_Matieres (ligne,typePresta,designation,categorie,fournisseur,unite,prix,detail,prixHorsTransport,Reference) values (487,'MATIERE','REDUCTION 110  100','PVC Evacuation - Ventilation','SASKIT','pc',4.49,'',null,'V10');</v>
      </c>
      <c r="K487" s="95">
        <f t="shared" si="31"/>
        <v>487</v>
      </c>
      <c r="L487" s="96" t="str">
        <f t="shared" si="32"/>
        <v>Update SC_Matieres set designation = 'REDUCTION 110  100', Reference = 'V10', fournisseur = 'SASKIT' where ligne = 487 ; Update SC_Matieres set Reference = 'V10' where ligne = 487 and ifnull(Reference,'') = '' ;</v>
      </c>
      <c r="M487" s="96" t="str">
        <f t="shared" si="33"/>
        <v/>
      </c>
      <c r="O487" s="95"/>
      <c r="P487" s="116"/>
    </row>
    <row r="488" spans="1:16" x14ac:dyDescent="0.25">
      <c r="A488" s="95">
        <v>488</v>
      </c>
      <c r="B488" s="116" t="s">
        <v>1491</v>
      </c>
      <c r="C488" s="116" t="s">
        <v>1492</v>
      </c>
      <c r="D488" s="116" t="s">
        <v>1416</v>
      </c>
      <c r="E488" s="116" t="s">
        <v>296</v>
      </c>
      <c r="F488" s="95">
        <v>3.25</v>
      </c>
      <c r="G488" s="96" t="s">
        <v>8</v>
      </c>
      <c r="I488" s="96" t="s">
        <v>582</v>
      </c>
      <c r="J488" s="96" t="str">
        <f t="shared" si="30"/>
        <v>Insert into SC_Matieres (ligne,typePresta,designation,categorie,fournisseur,unite,prix,detail,prixHorsTransport,Reference) values (488,'MATIERE','COUDE D50    45°','PVC Evacuation - Ventilation','SASKIT','pc',3.25,'',null,'MCOUDE45');</v>
      </c>
      <c r="K488" s="95">
        <f t="shared" si="31"/>
        <v>488</v>
      </c>
      <c r="L488" s="96" t="str">
        <f t="shared" si="32"/>
        <v>Update SC_Matieres set designation = 'COUDE D50    45°', Reference = 'MCOUDE45', fournisseur = 'SASKIT' where ligne = 488 ; Update SC_Matieres set Reference = 'MCOUDE45' where ligne = 488 and ifnull(Reference,'') = '' ;</v>
      </c>
      <c r="M488" s="96" t="str">
        <f t="shared" si="33"/>
        <v/>
      </c>
      <c r="O488" s="95"/>
      <c r="P488" s="116"/>
    </row>
    <row r="489" spans="1:16" x14ac:dyDescent="0.25">
      <c r="A489" s="95">
        <v>489</v>
      </c>
      <c r="B489" s="116" t="s">
        <v>362</v>
      </c>
      <c r="C489" s="116" t="s">
        <v>1493</v>
      </c>
      <c r="D489" s="116" t="s">
        <v>1416</v>
      </c>
      <c r="E489" s="116" t="s">
        <v>296</v>
      </c>
      <c r="F489" s="95">
        <v>6.11</v>
      </c>
      <c r="G489" s="96" t="s">
        <v>8</v>
      </c>
      <c r="I489" s="96" t="s">
        <v>582</v>
      </c>
      <c r="J489" s="96" t="str">
        <f t="shared" si="30"/>
        <v>Insert into SC_Matieres (ligne,typePresta,designation,categorie,fournisseur,unite,prix,detail,prixHorsTransport,Reference) values (489,'MATIERE','TE DE PIED DE BICHE DIAM 50','PVC Evacuation - Ventilation','SASKIT','pc',6.11,'',null,'TJ18');</v>
      </c>
      <c r="K489" s="95">
        <f t="shared" si="31"/>
        <v>489</v>
      </c>
      <c r="L489" s="96" t="str">
        <f t="shared" si="32"/>
        <v>Update SC_Matieres set designation = 'TE DE PIED DE BICHE DIAM 50', Reference = 'TJ18', fournisseur = 'SASKIT' where ligne = 489 ; Update SC_Matieres set Reference = 'TJ18' where ligne = 489 and ifnull(Reference,'') = '' ;</v>
      </c>
      <c r="M489" s="96" t="str">
        <f t="shared" si="33"/>
        <v/>
      </c>
      <c r="O489" s="95"/>
      <c r="P489" s="116"/>
    </row>
    <row r="490" spans="1:16" x14ac:dyDescent="0.25">
      <c r="A490" s="95">
        <v>490</v>
      </c>
      <c r="B490" s="116" t="s">
        <v>1494</v>
      </c>
      <c r="C490" s="116" t="s">
        <v>1495</v>
      </c>
      <c r="D490" s="116" t="s">
        <v>1396</v>
      </c>
      <c r="E490" s="116" t="s">
        <v>296</v>
      </c>
      <c r="F490" s="95">
        <v>1.19</v>
      </c>
      <c r="G490" s="96" t="s">
        <v>8</v>
      </c>
      <c r="I490" s="96" t="s">
        <v>582</v>
      </c>
      <c r="J490" s="96" t="str">
        <f t="shared" si="30"/>
        <v>Insert into SC_Matieres (ligne,typePresta,designation,categorie,fournisseur,unite,prix,detail,prixHorsTransport,Reference) values (490,'MATIERE','CABLE ELECTRIQUE H07RNF 3G1,5','Autres','SASKIT','pc',1.19,'',null,'MCABLE1,5');</v>
      </c>
      <c r="K490" s="95">
        <f t="shared" si="31"/>
        <v>490</v>
      </c>
      <c r="L490" s="96" t="str">
        <f t="shared" si="32"/>
        <v>Update SC_Matieres set designation = 'CABLE ELECTRIQUE H07RNF 3G1,5', Reference = 'MCABLE1,5', fournisseur = 'SASKIT' where ligne = 490 ; Update SC_Matieres set Reference = 'MCABLE1,5' where ligne = 490 and ifnull(Reference,'') = '' ;</v>
      </c>
      <c r="M490" s="96" t="str">
        <f t="shared" si="33"/>
        <v/>
      </c>
      <c r="O490" s="95"/>
      <c r="P490" s="116"/>
    </row>
    <row r="491" spans="1:16" x14ac:dyDescent="0.25">
      <c r="A491" s="95">
        <v>491</v>
      </c>
      <c r="B491" s="116" t="s">
        <v>1496</v>
      </c>
      <c r="C491" s="116" t="s">
        <v>1497</v>
      </c>
      <c r="D491" s="116" t="s">
        <v>1416</v>
      </c>
      <c r="E491" s="116" t="s">
        <v>296</v>
      </c>
      <c r="F491" s="95">
        <v>0.76</v>
      </c>
      <c r="G491" s="96" t="s">
        <v>8</v>
      </c>
      <c r="I491" s="96" t="s">
        <v>582</v>
      </c>
      <c r="J491" s="96" t="str">
        <f t="shared" si="30"/>
        <v>Insert into SC_Matieres (ligne,typePresta,designation,categorie,fournisseur,unite,prix,detail,prixHorsTransport,Reference) values (491,'MATIERE','50 TE DE PRESSION PVC','PVC Evacuation - Ventilation','SASKIT','pc',0.76,'',null,'T9050');</v>
      </c>
      <c r="K491" s="95">
        <f t="shared" si="31"/>
        <v>491</v>
      </c>
      <c r="L491" s="96" t="str">
        <f t="shared" si="32"/>
        <v>Update SC_Matieres set designation = '50 TE DE PRESSION PVC', Reference = 'T9050', fournisseur = 'SASKIT' where ligne = 491 ; Update SC_Matieres set Reference = 'T9050' where ligne = 491 and ifnull(Reference,'') = '' ;</v>
      </c>
      <c r="M491" s="96" t="str">
        <f t="shared" si="33"/>
        <v/>
      </c>
      <c r="O491" s="95"/>
      <c r="P491" s="116"/>
    </row>
    <row r="492" spans="1:16" x14ac:dyDescent="0.25">
      <c r="A492" s="95">
        <v>492</v>
      </c>
      <c r="B492" s="116" t="s">
        <v>1498</v>
      </c>
      <c r="C492" s="116" t="s">
        <v>1499</v>
      </c>
      <c r="D492" s="116" t="s">
        <v>1416</v>
      </c>
      <c r="E492" s="116" t="s">
        <v>296</v>
      </c>
      <c r="F492" s="95">
        <v>1.23</v>
      </c>
      <c r="G492" s="96" t="s">
        <v>8</v>
      </c>
      <c r="I492" s="96" t="s">
        <v>582</v>
      </c>
      <c r="J492" s="96" t="str">
        <f t="shared" si="30"/>
        <v>Insert into SC_Matieres (ligne,typePresta,designation,categorie,fournisseur,unite,prix,detail,prixHorsTransport,Reference) values (492,'MATIERE','63 TE DE PRESSION PVC','PVC Evacuation - Ventilation','SASKIT','pc',1.23,'',null,'T9063');</v>
      </c>
      <c r="K492" s="95">
        <f t="shared" si="31"/>
        <v>492</v>
      </c>
      <c r="L492" s="96" t="str">
        <f t="shared" si="32"/>
        <v>Update SC_Matieres set designation = '63 TE DE PRESSION PVC', Reference = 'T9063', fournisseur = 'SASKIT' where ligne = 492 ; Update SC_Matieres set Reference = 'T9063' where ligne = 492 and ifnull(Reference,'') = '' ;</v>
      </c>
      <c r="M492" s="96" t="str">
        <f t="shared" si="33"/>
        <v/>
      </c>
      <c r="O492" s="95"/>
      <c r="P492" s="116"/>
    </row>
    <row r="493" spans="1:16" x14ac:dyDescent="0.25">
      <c r="A493" s="95">
        <v>493</v>
      </c>
      <c r="B493" s="116" t="s">
        <v>1500</v>
      </c>
      <c r="C493" s="116" t="s">
        <v>1501</v>
      </c>
      <c r="D493" s="116" t="s">
        <v>1502</v>
      </c>
      <c r="E493" s="116" t="s">
        <v>296</v>
      </c>
      <c r="F493" s="95">
        <v>71.62</v>
      </c>
      <c r="G493" s="96" t="s">
        <v>8</v>
      </c>
      <c r="I493" s="96" t="s">
        <v>582</v>
      </c>
      <c r="J493" s="96" t="str">
        <f t="shared" si="30"/>
        <v>Insert into SC_Matieres (ligne,typePresta,designation,categorie,fournisseur,unite,prix,detail,prixHorsTransport,Reference) values (493,'MATIERE','ECOLAT 14 X 25M','Bordures','SASKIT','pc',71.62,'',null,'ECOLAT14');</v>
      </c>
      <c r="K493" s="95">
        <f t="shared" si="31"/>
        <v>493</v>
      </c>
      <c r="L493" s="96" t="str">
        <f t="shared" si="32"/>
        <v>Update SC_Matieres set designation = 'ECOLAT 14 X 25M', Reference = 'ECOLAT14', fournisseur = 'SASKIT' where ligne = 493 ; Update SC_Matieres set Reference = 'ECOLAT14' where ligne = 493 and ifnull(Reference,'') = '' ;</v>
      </c>
      <c r="M493" s="96" t="str">
        <f t="shared" si="33"/>
        <v/>
      </c>
      <c r="O493" s="95"/>
      <c r="P493" s="116"/>
    </row>
    <row r="494" spans="1:16" x14ac:dyDescent="0.25">
      <c r="A494" s="95">
        <v>494</v>
      </c>
      <c r="B494" s="116" t="s">
        <v>1503</v>
      </c>
      <c r="C494" s="116" t="s">
        <v>1504</v>
      </c>
      <c r="D494" s="116" t="s">
        <v>1502</v>
      </c>
      <c r="E494" s="116" t="s">
        <v>296</v>
      </c>
      <c r="F494" s="95">
        <v>91.2</v>
      </c>
      <c r="G494" s="96" t="s">
        <v>8</v>
      </c>
      <c r="I494" s="96" t="s">
        <v>582</v>
      </c>
      <c r="J494" s="96" t="str">
        <f t="shared" si="30"/>
        <v>Insert into SC_Matieres (ligne,typePresta,designation,categorie,fournisseur,unite,prix,detail,prixHorsTransport,Reference) values (494,'MATIERE','ECOLAT 19 X 25M','Bordures','SASKIT','pc',91.2,'',null,'ECOLAT19');</v>
      </c>
      <c r="K494" s="95">
        <f t="shared" si="31"/>
        <v>494</v>
      </c>
      <c r="L494" s="96" t="str">
        <f t="shared" si="32"/>
        <v>Update SC_Matieres set designation = 'ECOLAT 19 X 25M', Reference = 'ECOLAT19', fournisseur = 'SASKIT' where ligne = 494 ; Update SC_Matieres set Reference = 'ECOLAT19' where ligne = 494 and ifnull(Reference,'') = '' ;</v>
      </c>
      <c r="M494" s="96" t="str">
        <f t="shared" si="33"/>
        <v/>
      </c>
      <c r="O494" s="95"/>
      <c r="P494" s="116"/>
    </row>
    <row r="495" spans="1:16" x14ac:dyDescent="0.25">
      <c r="A495" s="95">
        <v>495</v>
      </c>
      <c r="B495" s="116" t="s">
        <v>1505</v>
      </c>
      <c r="C495" s="116" t="s">
        <v>1506</v>
      </c>
      <c r="D495" s="116" t="s">
        <v>1502</v>
      </c>
      <c r="E495" s="116" t="s">
        <v>296</v>
      </c>
      <c r="F495" s="95">
        <v>2.12</v>
      </c>
      <c r="G495" s="96" t="s">
        <v>8</v>
      </c>
      <c r="I495" s="96" t="s">
        <v>582</v>
      </c>
      <c r="J495" s="96" t="str">
        <f t="shared" si="30"/>
        <v>Insert into SC_Matieres (ligne,typePresta,designation,categorie,fournisseur,unite,prix,detail,prixHorsTransport,Reference) values (495,'MATIERE','ECOPIC','Bordures','SASKIT','pc',2.12,'',null,'ECOPIC38');</v>
      </c>
      <c r="K495" s="95">
        <f t="shared" si="31"/>
        <v>495</v>
      </c>
      <c r="L495" s="96" t="str">
        <f t="shared" si="32"/>
        <v>Update SC_Matieres set designation = 'ECOPIC', Reference = 'ECOPIC38', fournisseur = 'SASKIT' where ligne = 495 ; Update SC_Matieres set Reference = 'ECOPIC38' where ligne = 495 and ifnull(Reference,'') = '' ;</v>
      </c>
      <c r="M495" s="96" t="str">
        <f t="shared" si="33"/>
        <v/>
      </c>
      <c r="O495" s="95"/>
      <c r="P495" s="116"/>
    </row>
    <row r="496" spans="1:16" x14ac:dyDescent="0.25">
      <c r="A496" s="95">
        <v>496</v>
      </c>
      <c r="B496" s="116" t="s">
        <v>1507</v>
      </c>
      <c r="C496" s="116" t="s">
        <v>1508</v>
      </c>
      <c r="D496" s="116" t="s">
        <v>1416</v>
      </c>
      <c r="E496" s="116" t="s">
        <v>296</v>
      </c>
      <c r="F496" s="95">
        <v>31</v>
      </c>
      <c r="G496" s="96" t="s">
        <v>8</v>
      </c>
      <c r="I496" s="96" t="s">
        <v>582</v>
      </c>
      <c r="J496" s="96" t="str">
        <f t="shared" ref="J496:J502" si="34">SUBSTITUTE(SUBSTITUTE(SUBSTITUTE(SUBSTITUTE(SUBSTITUTE(SUBSTITUTE(SUBSTITUTE(SUBSTITUTE(SUBSTITUTE($J$1,"#LIBELLE#",B496),"#CATEGORIE#",D496),"#FOURNISSEUR#",E496),"#UNITE#",G496),"#PRIX#",SUBSTITUTE(F496,",",".")),"#DETAIL#",SUBSTITUTE(H496,"'","\'")),"#LIGNE#",A496),"#TRANSPORT#",SUBSTITUTE(I496,",",".")),"#REFERENCE#",C496)</f>
        <v>Insert into SC_Matieres (ligne,typePresta,designation,categorie,fournisseur,unite,prix,detail,prixHorsTransport,Reference) values (496,'MATIERE','CULOTTE Y 45°MF 100','PVC Evacuation - Ventilation','SASKIT','pc',31,'',null,'SPY45100');</v>
      </c>
      <c r="K496" s="95">
        <f t="shared" ref="K496:K502" si="35">A496</f>
        <v>496</v>
      </c>
      <c r="L496" s="96" t="str">
        <f t="shared" si="32"/>
        <v>Update SC_Matieres set designation = 'CULOTTE Y 45°MF 100', Reference = 'SPY45100', fournisseur = 'SASKIT' where ligne = 496 ; Update SC_Matieres set Reference = 'SPY45100' where ligne = 496 and ifnull(Reference,'') = '' ;</v>
      </c>
      <c r="M496" s="96" t="str">
        <f t="shared" si="33"/>
        <v/>
      </c>
      <c r="O496" s="95"/>
      <c r="P496" s="116"/>
    </row>
    <row r="497" spans="1:16" x14ac:dyDescent="0.25">
      <c r="A497" s="95">
        <v>497</v>
      </c>
      <c r="B497" s="116" t="s">
        <v>1509</v>
      </c>
      <c r="C497" s="116" t="s">
        <v>1510</v>
      </c>
      <c r="D497" s="116" t="s">
        <v>1416</v>
      </c>
      <c r="E497" s="116" t="s">
        <v>296</v>
      </c>
      <c r="F497" s="95">
        <v>7.47</v>
      </c>
      <c r="G497" s="96" t="s">
        <v>8</v>
      </c>
      <c r="I497" s="96" t="s">
        <v>582</v>
      </c>
      <c r="J497" s="96" t="str">
        <f t="shared" si="34"/>
        <v>Insert into SC_Matieres (ligne,typePresta,designation,categorie,fournisseur,unite,prix,detail,prixHorsTransport,Reference) values (497,'MATIERE','50 TUBE PVC PRESSION','PVC Evacuation - Ventilation','SASKIT','pc',7.47,'',null,'PVC5016');</v>
      </c>
      <c r="K497" s="95">
        <f t="shared" si="35"/>
        <v>497</v>
      </c>
      <c r="L497" s="96" t="str">
        <f t="shared" si="32"/>
        <v>Update SC_Matieres set designation = '50 TUBE PVC PRESSION', Reference = 'PVC5016', fournisseur = 'SASKIT' where ligne = 497 ; Update SC_Matieres set Reference = 'PVC5016' where ligne = 497 and ifnull(Reference,'') = '' ;</v>
      </c>
      <c r="M497" s="96" t="str">
        <f t="shared" si="33"/>
        <v/>
      </c>
      <c r="O497" s="95"/>
      <c r="P497" s="116"/>
    </row>
    <row r="498" spans="1:16" x14ac:dyDescent="0.25">
      <c r="A498" s="95">
        <v>498</v>
      </c>
      <c r="B498" s="116" t="s">
        <v>1511</v>
      </c>
      <c r="C498" s="116" t="s">
        <v>1512</v>
      </c>
      <c r="D498" s="116" t="s">
        <v>1416</v>
      </c>
      <c r="E498" s="116" t="s">
        <v>296</v>
      </c>
      <c r="F498" s="95">
        <v>9.8699999999999992</v>
      </c>
      <c r="G498" s="96" t="s">
        <v>8</v>
      </c>
      <c r="I498" s="96" t="s">
        <v>582</v>
      </c>
      <c r="J498" s="96" t="str">
        <f t="shared" si="34"/>
        <v>Insert into SC_Matieres (ligne,typePresta,designation,categorie,fournisseur,unite,prix,detail,prixHorsTransport,Reference) values (498,'MATIERE','63 TUBE PVC PRESSION','PVC Evacuation - Ventilation','SASKIT','pc',9.87,'',null,'PVC6316');</v>
      </c>
      <c r="K498" s="95">
        <f t="shared" si="35"/>
        <v>498</v>
      </c>
      <c r="L498" s="96" t="str">
        <f t="shared" si="32"/>
        <v>Update SC_Matieres set designation = '63 TUBE PVC PRESSION', Reference = 'PVC6316', fournisseur = 'SASKIT' where ligne = 498 ; Update SC_Matieres set Reference = 'PVC6316' where ligne = 498 and ifnull(Reference,'') = '' ;</v>
      </c>
      <c r="M498" s="96" t="str">
        <f t="shared" si="33"/>
        <v/>
      </c>
      <c r="O498" s="95"/>
      <c r="P498" s="116"/>
    </row>
    <row r="499" spans="1:16" x14ac:dyDescent="0.25">
      <c r="A499" s="95">
        <v>499</v>
      </c>
      <c r="B499" s="116" t="s">
        <v>1471</v>
      </c>
      <c r="C499" s="116" t="s">
        <v>1513</v>
      </c>
      <c r="D499" s="116" t="s">
        <v>1416</v>
      </c>
      <c r="E499" s="116" t="s">
        <v>296</v>
      </c>
      <c r="F499" s="95">
        <v>0.42</v>
      </c>
      <c r="G499" s="96" t="s">
        <v>8</v>
      </c>
      <c r="I499" s="96" t="s">
        <v>582</v>
      </c>
      <c r="J499" s="96" t="str">
        <f t="shared" si="34"/>
        <v>Insert into SC_Matieres (ligne,typePresta,designation,categorie,fournisseur,unite,prix,detail,prixHorsTransport,Reference) values (499,'MATIERE','50 MANCHON EGAL','PVC Evacuation - Ventilation','SASKIT','pc',0.42,'',null,'M50');</v>
      </c>
      <c r="K499" s="95">
        <f t="shared" si="35"/>
        <v>499</v>
      </c>
      <c r="L499" s="96" t="str">
        <f t="shared" si="32"/>
        <v>Update SC_Matieres set designation = '50 MANCHON EGAL', Reference = 'M50', fournisseur = 'SASKIT' where ligne = 499 ; Update SC_Matieres set Reference = 'M50' where ligne = 499 and ifnull(Reference,'') = '' ;</v>
      </c>
      <c r="M499" s="96" t="str">
        <f t="shared" si="33"/>
        <v/>
      </c>
      <c r="O499" s="95"/>
      <c r="P499" s="116"/>
    </row>
    <row r="500" spans="1:16" x14ac:dyDescent="0.25">
      <c r="A500" s="95">
        <v>500</v>
      </c>
      <c r="B500" s="116" t="s">
        <v>1473</v>
      </c>
      <c r="C500" s="116" t="s">
        <v>1514</v>
      </c>
      <c r="D500" s="116" t="s">
        <v>1416</v>
      </c>
      <c r="E500" s="116" t="s">
        <v>296</v>
      </c>
      <c r="F500" s="95">
        <v>0.74</v>
      </c>
      <c r="G500" s="96" t="s">
        <v>8</v>
      </c>
      <c r="I500" s="96" t="s">
        <v>582</v>
      </c>
      <c r="J500" s="96" t="str">
        <f t="shared" si="34"/>
        <v>Insert into SC_Matieres (ligne,typePresta,designation,categorie,fournisseur,unite,prix,detail,prixHorsTransport,Reference) values (500,'MATIERE','63 MANCHON EGAL','PVC Evacuation - Ventilation','SASKIT','pc',0.74,'',null,'M63');</v>
      </c>
      <c r="K500" s="95">
        <f t="shared" si="35"/>
        <v>500</v>
      </c>
      <c r="L500" s="96" t="str">
        <f t="shared" si="32"/>
        <v>Update SC_Matieres set designation = '63 MANCHON EGAL', Reference = 'M63', fournisseur = 'SASKIT' where ligne = 500 ; Update SC_Matieres set Reference = 'M63' where ligne = 500 and ifnull(Reference,'') = '' ;</v>
      </c>
      <c r="M500" s="96" t="str">
        <f t="shared" si="33"/>
        <v/>
      </c>
      <c r="O500" s="95"/>
      <c r="P500" s="116"/>
    </row>
    <row r="501" spans="1:16" x14ac:dyDescent="0.25">
      <c r="A501" s="95">
        <v>501</v>
      </c>
      <c r="B501" s="116" t="s">
        <v>1515</v>
      </c>
      <c r="C501" s="116" t="s">
        <v>1516</v>
      </c>
      <c r="D501" s="116" t="s">
        <v>1416</v>
      </c>
      <c r="E501" s="116" t="s">
        <v>296</v>
      </c>
      <c r="F501" s="95">
        <v>7.84</v>
      </c>
      <c r="G501" s="96" t="s">
        <v>8</v>
      </c>
      <c r="I501" s="96" t="s">
        <v>582</v>
      </c>
      <c r="J501" s="96" t="str">
        <f t="shared" si="34"/>
        <v>Insert into SC_Matieres (ligne,typePresta,designation,categorie,fournisseur,unite,prix,detail,prixHorsTransport,Reference) values (501,'MATIERE','CROIX PVC PRESSION','PVC Evacuation - Ventilation','SASKIT','pc',7.84,'',null,'CROIX63');</v>
      </c>
      <c r="K501" s="95">
        <f t="shared" si="35"/>
        <v>501</v>
      </c>
      <c r="L501" s="96" t="str">
        <f t="shared" si="32"/>
        <v>Update SC_Matieres set designation = 'CROIX PVC PRESSION', Reference = 'CROIX63', fournisseur = 'SASKIT' where ligne = 501 ; Update SC_Matieres set Reference = 'CROIX63' where ligne = 501 and ifnull(Reference,'') = '' ;</v>
      </c>
      <c r="M501" s="96" t="str">
        <f t="shared" si="33"/>
        <v/>
      </c>
      <c r="O501" s="95"/>
      <c r="P501" s="116"/>
    </row>
    <row r="502" spans="1:16" x14ac:dyDescent="0.25">
      <c r="A502" s="95">
        <v>502</v>
      </c>
      <c r="B502" s="116" t="s">
        <v>1736</v>
      </c>
      <c r="C502" s="116" t="s">
        <v>1737</v>
      </c>
      <c r="D502" s="116" t="s">
        <v>1738</v>
      </c>
      <c r="E502" s="116" t="s">
        <v>296</v>
      </c>
      <c r="F502" s="95">
        <v>18</v>
      </c>
      <c r="G502" s="96" t="s">
        <v>8</v>
      </c>
      <c r="I502" s="96" t="s">
        <v>582</v>
      </c>
      <c r="J502" s="96" t="str">
        <f t="shared" si="34"/>
        <v>Insert into SC_Matieres (ligne,typePresta,designation,categorie,fournisseur,unite,prix,detail,prixHorsTransport,Reference) values (502,'MATIERE','SORTIE A CLAPET DIAM 100','PACK FV EPDM','SASKIT','pc',18,'',null,'NCLAPETDR100');</v>
      </c>
      <c r="K502" s="95">
        <f t="shared" si="35"/>
        <v>502</v>
      </c>
      <c r="O502" s="95"/>
      <c r="P502" s="116"/>
    </row>
    <row r="503" spans="1:16" x14ac:dyDescent="0.25">
      <c r="A503" s="95">
        <v>503</v>
      </c>
      <c r="B503" s="116" t="s">
        <v>1739</v>
      </c>
      <c r="C503" s="69" t="s">
        <v>2076</v>
      </c>
      <c r="D503" s="116" t="s">
        <v>1755</v>
      </c>
      <c r="E503" s="116" t="s">
        <v>296</v>
      </c>
      <c r="F503" s="135">
        <v>777.69580666666673</v>
      </c>
      <c r="I503" s="96" t="s">
        <v>582</v>
      </c>
      <c r="J503" s="96" t="str">
        <f t="shared" ref="J503:J511" si="36">SUBSTITUTE(SUBSTITUTE(SUBSTITUTE(SUBSTITUTE(SUBSTITUTE(SUBSTITUTE(SUBSTITUTE(SUBSTITUTE(SUBSTITUTE($J$1,"#LIBELLE#",B503),"#CATEGORIE#",D503),"#FOURNISSEUR#",E503),"#UNITE#",G503),"#PRIX#",SUBSTITUTE(F503,",",",")),"#DETAIL#",SUBSTITUTE(H503,"'","\'")),"#LIGNE#",A503),"#TRANSPORT#",SUBSTITUTE(I503,",",",")),"#REFERENCE#",C503)</f>
        <v>Insert into SC_Matieres (ligne,typePresta,designation,categorie,fournisseur,unite,prix,detail,prixHorsTransport,Reference) values (503,'MATIERE','KIT COFFRAGE PVC 3 EH','COFFRAGE','SASKIT','',777,695806666667,'',null,'PCR3EH');</v>
      </c>
      <c r="K503" s="95">
        <f>A503</f>
        <v>503</v>
      </c>
      <c r="O503" s="95"/>
      <c r="P503" s="116"/>
    </row>
    <row r="504" spans="1:16" x14ac:dyDescent="0.25">
      <c r="A504" s="95">
        <v>504</v>
      </c>
      <c r="B504" s="116" t="s">
        <v>1740</v>
      </c>
      <c r="C504" s="69" t="s">
        <v>2077</v>
      </c>
      <c r="D504" s="116" t="s">
        <v>1755</v>
      </c>
      <c r="E504" s="116" t="s">
        <v>296</v>
      </c>
      <c r="F504" s="135">
        <v>892.88446571428562</v>
      </c>
      <c r="I504" s="96" t="s">
        <v>582</v>
      </c>
      <c r="J504" s="96" t="str">
        <f t="shared" si="36"/>
        <v>Insert into SC_Matieres (ligne,typePresta,designation,categorie,fournisseur,unite,prix,detail,prixHorsTransport,Reference) values (504,'MATIERE','KIT COFFRAGE PVC 4 EH','COFFRAGE','SASKIT','',892,884465714286,'',null,'PCR4EH');</v>
      </c>
      <c r="K504" s="95">
        <f t="shared" ref="K504:K567" si="37">A504</f>
        <v>504</v>
      </c>
      <c r="O504" s="95"/>
      <c r="P504" s="116"/>
    </row>
    <row r="505" spans="1:16" x14ac:dyDescent="0.25">
      <c r="A505" s="95">
        <v>505</v>
      </c>
      <c r="B505" s="116" t="s">
        <v>1741</v>
      </c>
      <c r="C505" s="69" t="s">
        <v>2078</v>
      </c>
      <c r="D505" s="116" t="s">
        <v>1755</v>
      </c>
      <c r="E505" s="116" t="s">
        <v>296</v>
      </c>
      <c r="F505" s="135">
        <v>956.08358952380968</v>
      </c>
      <c r="I505" s="96" t="s">
        <v>582</v>
      </c>
      <c r="J505" s="96" t="str">
        <f t="shared" si="36"/>
        <v>Insert into SC_Matieres (ligne,typePresta,designation,categorie,fournisseur,unite,prix,detail,prixHorsTransport,Reference) values (505,'MATIERE','KIT COFFRAGE PVC 5 EH','COFFRAGE','SASKIT','',956,08358952381,'',null,'PCR5EH');</v>
      </c>
      <c r="K505" s="95">
        <f t="shared" si="37"/>
        <v>505</v>
      </c>
      <c r="O505" s="95"/>
      <c r="P505" s="116"/>
    </row>
    <row r="506" spans="1:16" x14ac:dyDescent="0.25">
      <c r="A506" s="95">
        <v>506</v>
      </c>
      <c r="B506" s="116" t="s">
        <v>1742</v>
      </c>
      <c r="C506" s="69" t="s">
        <v>2079</v>
      </c>
      <c r="D506" s="116" t="s">
        <v>1755</v>
      </c>
      <c r="E506" s="116" t="s">
        <v>296</v>
      </c>
      <c r="F506" s="135">
        <v>1056.732203809524</v>
      </c>
      <c r="I506" s="96" t="s">
        <v>582</v>
      </c>
      <c r="J506" s="96" t="str">
        <f t="shared" si="36"/>
        <v>Insert into SC_Matieres (ligne,typePresta,designation,categorie,fournisseur,unite,prix,detail,prixHorsTransport,Reference) values (506,'MATIERE','KIT COFFRAGE PVC 6 EH 4-3','COFFRAGE','SASKIT','',1056,73220380952,'',null,'PCR6EH4*3');</v>
      </c>
      <c r="K506" s="95">
        <f t="shared" si="37"/>
        <v>506</v>
      </c>
      <c r="O506" s="95"/>
      <c r="P506" s="116"/>
    </row>
    <row r="507" spans="1:16" x14ac:dyDescent="0.25">
      <c r="A507" s="95">
        <v>507</v>
      </c>
      <c r="B507" s="116" t="s">
        <v>1743</v>
      </c>
      <c r="C507" s="69" t="s">
        <v>2080</v>
      </c>
      <c r="D507" s="116" t="s">
        <v>1755</v>
      </c>
      <c r="E507" s="116" t="s">
        <v>296</v>
      </c>
      <c r="F507" s="135">
        <v>1155.5744628571429</v>
      </c>
      <c r="I507" s="96" t="s">
        <v>582</v>
      </c>
      <c r="J507" s="96" t="str">
        <f t="shared" si="36"/>
        <v>Insert into SC_Matieres (ligne,typePresta,designation,categorie,fournisseur,unite,prix,detail,prixHorsTransport,Reference) values (507,'MATIERE','KIT COFFRAGE PVC 6 EH 6-2','COFFRAGE','SASKIT','',1155,57446285714,'',null,'PCR6EH6*2');</v>
      </c>
      <c r="K507" s="95">
        <f t="shared" si="37"/>
        <v>507</v>
      </c>
      <c r="O507" s="95"/>
      <c r="P507" s="116"/>
    </row>
    <row r="508" spans="1:16" x14ac:dyDescent="0.25">
      <c r="A508" s="95">
        <v>508</v>
      </c>
      <c r="B508" s="116" t="s">
        <v>1744</v>
      </c>
      <c r="C508" s="69" t="s">
        <v>2081</v>
      </c>
      <c r="D508" s="116" t="s">
        <v>1755</v>
      </c>
      <c r="E508" s="116" t="s">
        <v>296</v>
      </c>
      <c r="F508" s="135">
        <v>1190.9047887619045</v>
      </c>
      <c r="I508" s="96" t="s">
        <v>582</v>
      </c>
      <c r="J508" s="96" t="str">
        <f t="shared" si="36"/>
        <v>Insert into SC_Matieres (ligne,typePresta,designation,categorie,fournisseur,unite,prix,detail,prixHorsTransport,Reference) values (508,'MATIERE','KIT COFFRAGE PVC 7 EH','COFFRAGE','SASKIT','',1190,9047887619,'',null,'PCR7EH');</v>
      </c>
      <c r="K508" s="95">
        <f t="shared" si="37"/>
        <v>508</v>
      </c>
      <c r="O508" s="95"/>
      <c r="P508" s="116"/>
    </row>
    <row r="509" spans="1:16" x14ac:dyDescent="0.25">
      <c r="A509" s="95">
        <v>509</v>
      </c>
      <c r="B509" s="116" t="s">
        <v>1745</v>
      </c>
      <c r="C509" s="69" t="s">
        <v>2082</v>
      </c>
      <c r="D509" s="116" t="s">
        <v>1755</v>
      </c>
      <c r="E509" s="116" t="s">
        <v>296</v>
      </c>
      <c r="F509" s="135">
        <v>1265.1758921904764</v>
      </c>
      <c r="I509" s="96" t="s">
        <v>582</v>
      </c>
      <c r="J509" s="96" t="str">
        <f t="shared" si="36"/>
        <v>Insert into SC_Matieres (ligne,typePresta,designation,categorie,fournisseur,unite,prix,detail,prixHorsTransport,Reference) values (509,'MATIERE','KIT COFFRAGE PVC 8 EH','COFFRAGE','SASKIT','',1265,17589219048,'',null,'PCR8EH');</v>
      </c>
      <c r="K509" s="95">
        <f t="shared" si="37"/>
        <v>509</v>
      </c>
      <c r="O509" s="95"/>
      <c r="P509" s="116"/>
    </row>
    <row r="510" spans="1:16" x14ac:dyDescent="0.25">
      <c r="A510" s="95">
        <v>510</v>
      </c>
      <c r="B510" s="116" t="s">
        <v>1746</v>
      </c>
      <c r="C510" s="69" t="s">
        <v>2083</v>
      </c>
      <c r="D510" s="116" t="s">
        <v>1755</v>
      </c>
      <c r="E510" s="116" t="s">
        <v>296</v>
      </c>
      <c r="F510" s="135">
        <v>1330.2142445714285</v>
      </c>
      <c r="I510" s="96" t="s">
        <v>582</v>
      </c>
      <c r="J510" s="96" t="str">
        <f t="shared" si="36"/>
        <v>Insert into SC_Matieres (ligne,typePresta,designation,categorie,fournisseur,unite,prix,detail,prixHorsTransport,Reference) values (510,'MATIERE','KIT COFFRAGE PVC 9 EH','COFFRAGE','SASKIT','',1330,21424457143,'',null,'PCR9EH');</v>
      </c>
      <c r="K510" s="95">
        <f t="shared" si="37"/>
        <v>510</v>
      </c>
      <c r="O510" s="95"/>
      <c r="P510" s="116"/>
    </row>
    <row r="511" spans="1:16" x14ac:dyDescent="0.25">
      <c r="A511" s="95">
        <v>511</v>
      </c>
      <c r="B511" s="116" t="s">
        <v>1747</v>
      </c>
      <c r="C511" s="69" t="s">
        <v>2084</v>
      </c>
      <c r="D511" s="116" t="s">
        <v>1755</v>
      </c>
      <c r="E511" s="116" t="s">
        <v>296</v>
      </c>
      <c r="F511" s="135">
        <v>1466.1117720000002</v>
      </c>
      <c r="I511" s="96" t="s">
        <v>582</v>
      </c>
      <c r="J511" s="96" t="str">
        <f t="shared" si="36"/>
        <v>Insert into SC_Matieres (ligne,typePresta,designation,categorie,fournisseur,unite,prix,detail,prixHorsTransport,Reference) values (511,'MATIERE','KIT COFFRAGE PVC 10 EH','COFFRAGE','SASKIT','',1466,111772,'',null,'PCR10EH');</v>
      </c>
      <c r="K511" s="95">
        <f t="shared" si="37"/>
        <v>511</v>
      </c>
      <c r="O511" s="95"/>
      <c r="P511" s="116"/>
    </row>
    <row r="512" spans="1:16" x14ac:dyDescent="0.25">
      <c r="A512" s="95">
        <v>512</v>
      </c>
      <c r="B512" s="116" t="s">
        <v>1748</v>
      </c>
      <c r="C512" s="69" t="s">
        <v>2085</v>
      </c>
      <c r="D512" s="116" t="s">
        <v>1755</v>
      </c>
      <c r="E512" s="116" t="s">
        <v>296</v>
      </c>
      <c r="F512" s="135">
        <v>1626.9235015238094</v>
      </c>
      <c r="I512" s="96" t="s">
        <v>582</v>
      </c>
      <c r="K512" s="95">
        <f t="shared" si="37"/>
        <v>512</v>
      </c>
      <c r="O512" s="95"/>
      <c r="P512" s="116"/>
    </row>
    <row r="513" spans="1:16" x14ac:dyDescent="0.25">
      <c r="A513" s="95">
        <v>513</v>
      </c>
      <c r="B513" s="116" t="s">
        <v>1749</v>
      </c>
      <c r="C513" s="69" t="s">
        <v>2086</v>
      </c>
      <c r="D513" s="116" t="s">
        <v>1755</v>
      </c>
      <c r="E513" s="116" t="s">
        <v>296</v>
      </c>
      <c r="F513" s="135">
        <v>1724.4716792380952</v>
      </c>
      <c r="I513" s="96" t="s">
        <v>582</v>
      </c>
      <c r="K513" s="95">
        <f t="shared" si="37"/>
        <v>513</v>
      </c>
      <c r="O513" s="95"/>
      <c r="P513" s="116"/>
    </row>
    <row r="514" spans="1:16" x14ac:dyDescent="0.25">
      <c r="A514" s="95">
        <v>514</v>
      </c>
      <c r="B514" s="116" t="s">
        <v>1750</v>
      </c>
      <c r="C514" s="69" t="s">
        <v>2087</v>
      </c>
      <c r="D514" s="116" t="s">
        <v>1755</v>
      </c>
      <c r="E514" s="116" t="s">
        <v>296</v>
      </c>
      <c r="F514" s="135">
        <v>1840.5307758095241</v>
      </c>
      <c r="I514" s="96" t="s">
        <v>582</v>
      </c>
      <c r="K514" s="95">
        <f t="shared" si="37"/>
        <v>514</v>
      </c>
      <c r="O514" s="95"/>
      <c r="P514" s="116"/>
    </row>
    <row r="515" spans="1:16" x14ac:dyDescent="0.25">
      <c r="A515" s="95">
        <v>515</v>
      </c>
      <c r="B515" s="116" t="s">
        <v>1751</v>
      </c>
      <c r="C515" s="69" t="s">
        <v>2088</v>
      </c>
      <c r="D515" s="116" t="s">
        <v>1755</v>
      </c>
      <c r="E515" s="116" t="s">
        <v>296</v>
      </c>
      <c r="F515" s="135">
        <v>1754.993796952381</v>
      </c>
      <c r="I515" s="96" t="s">
        <v>582</v>
      </c>
      <c r="K515" s="95">
        <f t="shared" si="37"/>
        <v>515</v>
      </c>
      <c r="O515" s="95"/>
      <c r="P515" s="116"/>
    </row>
    <row r="516" spans="1:16" x14ac:dyDescent="0.25">
      <c r="A516" s="95">
        <v>516</v>
      </c>
      <c r="B516" s="116" t="s">
        <v>1752</v>
      </c>
      <c r="C516" s="69" t="s">
        <v>2089</v>
      </c>
      <c r="D516" s="116" t="s">
        <v>1755</v>
      </c>
      <c r="E516" s="116" t="s">
        <v>296</v>
      </c>
      <c r="F516" s="135">
        <v>2119.7566262857144</v>
      </c>
      <c r="I516" s="96" t="s">
        <v>582</v>
      </c>
      <c r="K516" s="95">
        <f t="shared" si="37"/>
        <v>516</v>
      </c>
      <c r="O516" s="95"/>
      <c r="P516" s="116"/>
    </row>
    <row r="517" spans="1:16" x14ac:dyDescent="0.25">
      <c r="A517" s="95">
        <v>517</v>
      </c>
      <c r="B517" s="116" t="s">
        <v>1753</v>
      </c>
      <c r="C517" s="69" t="s">
        <v>2090</v>
      </c>
      <c r="D517" s="116" t="s">
        <v>1755</v>
      </c>
      <c r="E517" s="116" t="s">
        <v>296</v>
      </c>
      <c r="F517" s="135">
        <v>2197.2465120000002</v>
      </c>
      <c r="I517" s="96" t="s">
        <v>582</v>
      </c>
      <c r="K517" s="95">
        <f t="shared" si="37"/>
        <v>517</v>
      </c>
      <c r="O517" s="95"/>
      <c r="P517" s="116"/>
    </row>
    <row r="518" spans="1:16" x14ac:dyDescent="0.25">
      <c r="A518" s="95">
        <v>518</v>
      </c>
      <c r="B518" s="116" t="s">
        <v>1754</v>
      </c>
      <c r="C518" s="69" t="s">
        <v>2091</v>
      </c>
      <c r="D518" s="116" t="s">
        <v>1755</v>
      </c>
      <c r="E518" s="116" t="s">
        <v>296</v>
      </c>
      <c r="F518" s="135">
        <v>2297.2393194285719</v>
      </c>
      <c r="I518" s="96" t="s">
        <v>582</v>
      </c>
      <c r="K518" s="95">
        <f t="shared" si="37"/>
        <v>518</v>
      </c>
      <c r="O518" s="95"/>
      <c r="P518" s="116"/>
    </row>
    <row r="519" spans="1:16" x14ac:dyDescent="0.25">
      <c r="A519" s="95">
        <v>519</v>
      </c>
      <c r="B519" s="116" t="s">
        <v>1913</v>
      </c>
      <c r="C519" s="116" t="s">
        <v>1914</v>
      </c>
      <c r="D519" s="116" t="s">
        <v>1755</v>
      </c>
      <c r="E519" s="116" t="s">
        <v>296</v>
      </c>
      <c r="F519" s="95">
        <v>980</v>
      </c>
      <c r="I519" s="96" t="s">
        <v>582</v>
      </c>
      <c r="J519" s="96" t="str">
        <f t="shared" ref="J519:J540" si="38">SUBSTITUTE(SUBSTITUTE(SUBSTITUTE(SUBSTITUTE(SUBSTITUTE(SUBSTITUTE(SUBSTITUTE(SUBSTITUTE(SUBSTITUTE($J$1,"#LIBELLE#",B519),"#CATEGORIE#",D519),"#FOURNISSEUR#",E519),"#UNITE#",G519),"#PRIX#",SUBSTITUTE(F519,",",",")),"#DETAIL#",SUBSTITUTE(H519,"'","\'")),"#LIGNE#",A519),"#TRANSPORT#",SUBSTITUTE(I519,",",",")),"#REFERENCE#",C519)</f>
        <v>Insert into SC_Matieres (ligne,typePresta,designation,categorie,fournisseur,unite,prix,detail,prixHorsTransport,Reference) values (519,'MATIERE','CHASSE A OBTURATEUR AIMANTE 35 à 200 L','COFFRAGE','SASKIT','',980,'',null,'CHASSECLAP');</v>
      </c>
      <c r="K519" s="95">
        <f t="shared" si="37"/>
        <v>519</v>
      </c>
      <c r="O519" s="95"/>
      <c r="P519" s="116"/>
    </row>
    <row r="520" spans="1:16" x14ac:dyDescent="0.25">
      <c r="A520" s="95">
        <v>520</v>
      </c>
      <c r="B520" s="116" t="s">
        <v>1915</v>
      </c>
      <c r="C520" s="116" t="s">
        <v>1916</v>
      </c>
      <c r="D520" s="116" t="s">
        <v>557</v>
      </c>
      <c r="E520" s="116" t="s">
        <v>296</v>
      </c>
      <c r="F520" s="95">
        <v>828</v>
      </c>
      <c r="I520" s="96" t="s">
        <v>582</v>
      </c>
      <c r="J520" s="96" t="str">
        <f t="shared" si="38"/>
        <v>Insert into SC_Matieres (ligne,typePresta,designation,categorie,fournisseur,unite,prix,detail,prixHorsTransport,Reference) values (520,'MATIERE','POSTE DE RELEVAGE H900 CUVE Ø700 VOX 75 + BOITIER ELECTRIQUE','RELEVAGE','SASKIT','',828,'',null,'SPR900V75');</v>
      </c>
      <c r="K520" s="95">
        <f t="shared" si="37"/>
        <v>520</v>
      </c>
      <c r="M520" s="96" t="s">
        <v>1916</v>
      </c>
      <c r="N520" s="96" t="s">
        <v>1957</v>
      </c>
      <c r="O520" s="95">
        <v>828</v>
      </c>
      <c r="P520" s="116"/>
    </row>
    <row r="521" spans="1:16" x14ac:dyDescent="0.25">
      <c r="A521" s="95">
        <v>521</v>
      </c>
      <c r="B521" s="116" t="s">
        <v>1917</v>
      </c>
      <c r="C521" s="116" t="s">
        <v>1918</v>
      </c>
      <c r="D521" s="116" t="s">
        <v>557</v>
      </c>
      <c r="E521" s="116" t="s">
        <v>296</v>
      </c>
      <c r="F521" s="95">
        <v>848</v>
      </c>
      <c r="I521" s="96" t="s">
        <v>582</v>
      </c>
      <c r="J521" s="96" t="str">
        <f t="shared" si="38"/>
        <v>Insert into SC_Matieres (ligne,typePresta,designation,categorie,fournisseur,unite,prix,detail,prixHorsTransport,Reference) values (521,'MATIERE','POSTE DE RELEVAGE H1200 CUVE Ø700 VOX 75 + BOITIER ELECTRIQUE','RELEVAGE','SASKIT','',848,'',null,'SPR1200V75');</v>
      </c>
      <c r="K521" s="95">
        <f t="shared" si="37"/>
        <v>521</v>
      </c>
      <c r="M521" s="96" t="s">
        <v>1924</v>
      </c>
      <c r="N521" s="96" t="s">
        <v>1958</v>
      </c>
      <c r="O521" s="95">
        <v>938</v>
      </c>
      <c r="P521" s="116"/>
    </row>
    <row r="522" spans="1:16" x14ac:dyDescent="0.25">
      <c r="A522" s="95">
        <v>522</v>
      </c>
      <c r="B522" s="116" t="s">
        <v>1919</v>
      </c>
      <c r="C522" s="116" t="s">
        <v>1920</v>
      </c>
      <c r="D522" s="116" t="s">
        <v>557</v>
      </c>
      <c r="E522" s="116" t="s">
        <v>296</v>
      </c>
      <c r="F522" s="95">
        <v>898</v>
      </c>
      <c r="I522" s="96" t="s">
        <v>582</v>
      </c>
      <c r="J522" s="96" t="str">
        <f t="shared" si="38"/>
        <v>Insert into SC_Matieres (ligne,typePresta,designation,categorie,fournisseur,unite,prix,detail,prixHorsTransport,Reference) values (522,'MATIERE','POSTE DE RELEVAGE H1500 CUVE Ø700 VOX 75 + BOITIER ELECTRIQUE','RELEVAGE','SASKIT','',898,'',null,'SPR1500V75');</v>
      </c>
      <c r="K522" s="95">
        <f t="shared" si="37"/>
        <v>522</v>
      </c>
      <c r="M522" s="96" t="s">
        <v>1918</v>
      </c>
      <c r="N522" s="96" t="s">
        <v>1959</v>
      </c>
      <c r="O522" s="95">
        <v>848</v>
      </c>
      <c r="P522" s="116"/>
    </row>
    <row r="523" spans="1:16" x14ac:dyDescent="0.25">
      <c r="A523" s="95">
        <v>523</v>
      </c>
      <c r="B523" s="116" t="s">
        <v>1921</v>
      </c>
      <c r="C523" s="116" t="s">
        <v>1922</v>
      </c>
      <c r="D523" s="116" t="s">
        <v>557</v>
      </c>
      <c r="E523" s="116" t="s">
        <v>296</v>
      </c>
      <c r="F523" s="95">
        <v>1198</v>
      </c>
      <c r="I523" s="96" t="s">
        <v>582</v>
      </c>
      <c r="J523" s="96" t="str">
        <f t="shared" si="38"/>
        <v>Insert into SC_Matieres (ligne,typePresta,designation,categorie,fournisseur,unite,prix,detail,prixHorsTransport,Reference) values (523,'MATIERE','POSTE DE RELEVAGE AVEC BARRES DE GUIDAGE H1900 CUVE Ø700 VOX 75 + BOITIER ELECTRIQUE','RELEVAGE','SASKIT','',1198,'',null,'SPR1900V75BG');</v>
      </c>
      <c r="K523" s="95">
        <f t="shared" si="37"/>
        <v>523</v>
      </c>
      <c r="M523" s="96" t="s">
        <v>1926</v>
      </c>
      <c r="N523" s="96" t="s">
        <v>1960</v>
      </c>
      <c r="O523" s="95">
        <v>958</v>
      </c>
      <c r="P523" s="116"/>
    </row>
    <row r="524" spans="1:16" x14ac:dyDescent="0.25">
      <c r="A524" s="95">
        <v>524</v>
      </c>
      <c r="B524" s="116" t="s">
        <v>1923</v>
      </c>
      <c r="C524" s="116" t="s">
        <v>1924</v>
      </c>
      <c r="D524" s="116" t="s">
        <v>557</v>
      </c>
      <c r="E524" s="116" t="s">
        <v>296</v>
      </c>
      <c r="F524" s="95">
        <v>938</v>
      </c>
      <c r="I524" s="96" t="s">
        <v>582</v>
      </c>
      <c r="J524" s="96" t="str">
        <f t="shared" si="38"/>
        <v>Insert into SC_Matieres (ligne,typePresta,designation,categorie,fournisseur,unite,prix,detail,prixHorsTransport,Reference) values (524,'MATIERE','POSTE DE RELEVAGE AVEC BARRES DE GUIDAGE H900 CUVE Ø700 VOX 75 + BOITIER ELECTRIQUE','RELEVAGE','SASKIT','',938,'',null,'SPR900V75BG');</v>
      </c>
      <c r="K524" s="95">
        <f t="shared" si="37"/>
        <v>524</v>
      </c>
      <c r="M524" s="96" t="s">
        <v>1920</v>
      </c>
      <c r="N524" s="96" t="s">
        <v>1961</v>
      </c>
      <c r="O524" s="95">
        <v>898</v>
      </c>
      <c r="P524" s="116"/>
    </row>
    <row r="525" spans="1:16" x14ac:dyDescent="0.25">
      <c r="A525" s="95">
        <v>525</v>
      </c>
      <c r="B525" s="116" t="s">
        <v>1925</v>
      </c>
      <c r="C525" s="116" t="s">
        <v>1926</v>
      </c>
      <c r="D525" s="116" t="s">
        <v>557</v>
      </c>
      <c r="E525" s="116" t="s">
        <v>296</v>
      </c>
      <c r="F525" s="95">
        <v>958</v>
      </c>
      <c r="I525" s="96" t="s">
        <v>582</v>
      </c>
      <c r="J525" s="96" t="str">
        <f t="shared" si="38"/>
        <v>Insert into SC_Matieres (ligne,typePresta,designation,categorie,fournisseur,unite,prix,detail,prixHorsTransport,Reference) values (525,'MATIERE','POSTE DE RELEVAGE AVEC BARRES DE GUIDAGE H1200 CUVE Ø700 VOX 75 + BOITIER ELECTRIQUE','RELEVAGE','SASKIT','',958,'',null,'SPR1200V75BG');</v>
      </c>
      <c r="K525" s="95">
        <f t="shared" si="37"/>
        <v>525</v>
      </c>
      <c r="M525" s="96" t="s">
        <v>1928</v>
      </c>
      <c r="N525" s="96" t="s">
        <v>1962</v>
      </c>
      <c r="O525" s="95">
        <v>998</v>
      </c>
      <c r="P525" s="116"/>
    </row>
    <row r="526" spans="1:16" x14ac:dyDescent="0.25">
      <c r="A526" s="95">
        <v>526</v>
      </c>
      <c r="B526" s="116" t="s">
        <v>1927</v>
      </c>
      <c r="C526" s="116" t="s">
        <v>1928</v>
      </c>
      <c r="D526" s="116" t="s">
        <v>557</v>
      </c>
      <c r="E526" s="116" t="s">
        <v>296</v>
      </c>
      <c r="F526" s="95">
        <v>998</v>
      </c>
      <c r="I526" s="96" t="s">
        <v>582</v>
      </c>
      <c r="J526" s="96" t="str">
        <f t="shared" si="38"/>
        <v>Insert into SC_Matieres (ligne,typePresta,designation,categorie,fournisseur,unite,prix,detail,prixHorsTransport,Reference) values (526,'MATIERE','POSTE DE RELEVAGE AVEC BARRES DE GUIDAGE H1500 CUVE Ø700 VOX 75 + BOITIER ELECTRIQUE','RELEVAGE','SASKIT','',998,'',null,'SPR1500V75BG');</v>
      </c>
      <c r="K526" s="95">
        <f t="shared" si="37"/>
        <v>526</v>
      </c>
      <c r="M526" s="96" t="s">
        <v>1930</v>
      </c>
      <c r="N526" s="96" t="s">
        <v>1963</v>
      </c>
      <c r="O526" s="95">
        <v>928</v>
      </c>
      <c r="P526" s="116"/>
    </row>
    <row r="527" spans="1:16" x14ac:dyDescent="0.25">
      <c r="A527" s="95">
        <v>527</v>
      </c>
      <c r="B527" s="116" t="s">
        <v>1929</v>
      </c>
      <c r="C527" s="116" t="s">
        <v>1930</v>
      </c>
      <c r="D527" s="116" t="s">
        <v>557</v>
      </c>
      <c r="E527" s="116" t="s">
        <v>296</v>
      </c>
      <c r="F527" s="95">
        <v>928</v>
      </c>
      <c r="I527" s="96" t="s">
        <v>582</v>
      </c>
      <c r="J527" s="96" t="str">
        <f t="shared" si="38"/>
        <v>Insert into SC_Matieres (ligne,typePresta,designation,categorie,fournisseur,unite,prix,detail,prixHorsTransport,Reference) values (527,'MATIERE','POSTE DE RELEVAGE H900 CUVE Ø700 VOX 100 + BOITIER ELECTRIQUE','RELEVAGE','SASKIT','',928,'',null,'SPR900V100');</v>
      </c>
      <c r="K527" s="95">
        <f t="shared" si="37"/>
        <v>527</v>
      </c>
      <c r="M527" s="96" t="s">
        <v>1938</v>
      </c>
      <c r="N527" s="96" t="s">
        <v>1964</v>
      </c>
      <c r="O527" s="95">
        <v>1038</v>
      </c>
      <c r="P527" s="116"/>
    </row>
    <row r="528" spans="1:16" x14ac:dyDescent="0.25">
      <c r="A528" s="95">
        <v>528</v>
      </c>
      <c r="B528" s="116" t="s">
        <v>1931</v>
      </c>
      <c r="C528" s="116" t="s">
        <v>1932</v>
      </c>
      <c r="D528" s="116" t="s">
        <v>557</v>
      </c>
      <c r="E528" s="116" t="s">
        <v>296</v>
      </c>
      <c r="F528" s="95">
        <v>948</v>
      </c>
      <c r="I528" s="96" t="s">
        <v>582</v>
      </c>
      <c r="J528" s="96" t="str">
        <f t="shared" si="38"/>
        <v>Insert into SC_Matieres (ligne,typePresta,designation,categorie,fournisseur,unite,prix,detail,prixHorsTransport,Reference) values (528,'MATIERE','POSTE DE RELEVAGE H1200 CUVE Ø700 VOX 100 + BOITIER ELECTRIQUE','RELEVAGE','SASKIT','',948,'',null,'SPR1200V100');</v>
      </c>
      <c r="K528" s="95">
        <f t="shared" si="37"/>
        <v>528</v>
      </c>
      <c r="M528" s="96" t="s">
        <v>1932</v>
      </c>
      <c r="N528" s="96" t="s">
        <v>1965</v>
      </c>
      <c r="O528" s="95">
        <v>948</v>
      </c>
      <c r="P528" s="116"/>
    </row>
    <row r="529" spans="1:16" x14ac:dyDescent="0.25">
      <c r="A529" s="95">
        <v>529</v>
      </c>
      <c r="B529" s="116" t="s">
        <v>1933</v>
      </c>
      <c r="C529" s="116" t="s">
        <v>1934</v>
      </c>
      <c r="D529" s="116" t="s">
        <v>557</v>
      </c>
      <c r="E529" s="116" t="s">
        <v>296</v>
      </c>
      <c r="F529" s="95">
        <v>998</v>
      </c>
      <c r="I529" s="96" t="s">
        <v>582</v>
      </c>
      <c r="J529" s="96" t="str">
        <f t="shared" si="38"/>
        <v>Insert into SC_Matieres (ligne,typePresta,designation,categorie,fournisseur,unite,prix,detail,prixHorsTransport,Reference) values (529,'MATIERE','POSTE DE RELEVAGE H1500 CUVE Ø700 VOX 100 + BOITIER ELECTRIQUE','RELEVAGE','SASKIT','',998,'',null,'SPR1500V100');</v>
      </c>
      <c r="K529" s="95">
        <f t="shared" si="37"/>
        <v>529</v>
      </c>
      <c r="M529" s="96" t="s">
        <v>1940</v>
      </c>
      <c r="N529" s="96" t="s">
        <v>1966</v>
      </c>
      <c r="O529" s="95">
        <v>1058</v>
      </c>
      <c r="P529" s="116"/>
    </row>
    <row r="530" spans="1:16" x14ac:dyDescent="0.25">
      <c r="A530" s="95">
        <v>530</v>
      </c>
      <c r="B530" s="116" t="s">
        <v>1935</v>
      </c>
      <c r="C530" s="116" t="s">
        <v>1936</v>
      </c>
      <c r="D530" s="116" t="s">
        <v>557</v>
      </c>
      <c r="E530" s="116" t="s">
        <v>296</v>
      </c>
      <c r="F530" s="95">
        <v>1298</v>
      </c>
      <c r="I530" s="96" t="s">
        <v>582</v>
      </c>
      <c r="J530" s="96" t="str">
        <f t="shared" si="38"/>
        <v>Insert into SC_Matieres (ligne,typePresta,designation,categorie,fournisseur,unite,prix,detail,prixHorsTransport,Reference) values (530,'MATIERE','POSTE DE RELEVAGE AVEC BARRES DE GUIDAGE H1900 CUVE Ø700 VOX 100 + BOITIER ELECTRIQUE','RELEVAGE','SASKIT','',1298,'',null,'SPR1900V100BG');</v>
      </c>
      <c r="K530" s="95">
        <f t="shared" si="37"/>
        <v>530</v>
      </c>
      <c r="M530" s="96" t="s">
        <v>1934</v>
      </c>
      <c r="N530" s="96" t="s">
        <v>1967</v>
      </c>
      <c r="O530" s="95">
        <v>998</v>
      </c>
      <c r="P530" s="116"/>
    </row>
    <row r="531" spans="1:16" x14ac:dyDescent="0.25">
      <c r="A531" s="95">
        <v>531</v>
      </c>
      <c r="B531" s="116" t="s">
        <v>1937</v>
      </c>
      <c r="C531" s="116" t="s">
        <v>1938</v>
      </c>
      <c r="D531" s="116" t="s">
        <v>557</v>
      </c>
      <c r="E531" s="116" t="s">
        <v>296</v>
      </c>
      <c r="F531" s="95">
        <v>1038</v>
      </c>
      <c r="I531" s="96" t="s">
        <v>582</v>
      </c>
      <c r="J531" s="96" t="str">
        <f t="shared" si="38"/>
        <v>Insert into SC_Matieres (ligne,typePresta,designation,categorie,fournisseur,unite,prix,detail,prixHorsTransport,Reference) values (531,'MATIERE','POSTE DE RELEVAGE AVEC BARRES DE GUIDAGE H900 CUVE Ø700 VOX 100 + BOITIER ELECTRIQUE','RELEVAGE','SASKIT','',1038,'',null,'SPR900V100BG');</v>
      </c>
      <c r="K531" s="95">
        <f t="shared" si="37"/>
        <v>531</v>
      </c>
      <c r="M531" s="96" t="s">
        <v>1942</v>
      </c>
      <c r="N531" s="96" t="s">
        <v>1968</v>
      </c>
      <c r="O531" s="95">
        <v>1098</v>
      </c>
      <c r="P531" s="116"/>
    </row>
    <row r="532" spans="1:16" x14ac:dyDescent="0.25">
      <c r="A532" s="95">
        <v>532</v>
      </c>
      <c r="B532" s="116" t="s">
        <v>1939</v>
      </c>
      <c r="C532" s="116" t="s">
        <v>1940</v>
      </c>
      <c r="D532" s="116" t="s">
        <v>557</v>
      </c>
      <c r="E532" s="116" t="s">
        <v>296</v>
      </c>
      <c r="F532" s="95">
        <v>1058</v>
      </c>
      <c r="I532" s="96" t="s">
        <v>582</v>
      </c>
      <c r="J532" s="96" t="str">
        <f t="shared" si="38"/>
        <v>Insert into SC_Matieres (ligne,typePresta,designation,categorie,fournisseur,unite,prix,detail,prixHorsTransport,Reference) values (532,'MATIERE','POSTE DE RELEVAGE AVEC BARRES DE GUIDAGE H1200 CUVE Ø700 VOX 100 + BOITIER ELECTRIQUE','RELEVAGE','SASKIT','',1058,'',null,'SPR1200V100BG');</v>
      </c>
      <c r="K532" s="95">
        <f t="shared" si="37"/>
        <v>532</v>
      </c>
      <c r="M532" s="96" t="s">
        <v>1944</v>
      </c>
      <c r="N532" s="96" t="s">
        <v>1969</v>
      </c>
      <c r="O532" s="95">
        <v>938</v>
      </c>
      <c r="P532" s="116"/>
    </row>
    <row r="533" spans="1:16" x14ac:dyDescent="0.25">
      <c r="A533" s="95">
        <v>533</v>
      </c>
      <c r="B533" s="116" t="s">
        <v>1941</v>
      </c>
      <c r="C533" s="116" t="s">
        <v>1942</v>
      </c>
      <c r="D533" s="116" t="s">
        <v>557</v>
      </c>
      <c r="E533" s="116" t="s">
        <v>296</v>
      </c>
      <c r="F533" s="95">
        <v>1098</v>
      </c>
      <c r="I533" s="96" t="s">
        <v>582</v>
      </c>
      <c r="J533" s="96" t="str">
        <f t="shared" si="38"/>
        <v>Insert into SC_Matieres (ligne,typePresta,designation,categorie,fournisseur,unite,prix,detail,prixHorsTransport,Reference) values (533,'MATIERE','POSTE DE RELEVAGE AVEC BARRES DE GUIDAGE H1500 CUVE Ø700 VOX 100 + BOITIER ELECTRIQUE','RELEVAGE','SASKIT','',1098,'',null,'SPR1500V100BG');</v>
      </c>
      <c r="K533" s="95">
        <f t="shared" si="37"/>
        <v>533</v>
      </c>
      <c r="M533" s="96" t="s">
        <v>1952</v>
      </c>
      <c r="N533" s="96" t="s">
        <v>1970</v>
      </c>
      <c r="O533" s="95">
        <v>1048</v>
      </c>
      <c r="P533" s="116"/>
    </row>
    <row r="534" spans="1:16" x14ac:dyDescent="0.25">
      <c r="A534" s="95">
        <v>534</v>
      </c>
      <c r="B534" s="116" t="s">
        <v>1943</v>
      </c>
      <c r="C534" s="116" t="s">
        <v>1944</v>
      </c>
      <c r="D534" s="116" t="s">
        <v>557</v>
      </c>
      <c r="E534" s="116" t="s">
        <v>296</v>
      </c>
      <c r="F534" s="95">
        <v>938</v>
      </c>
      <c r="I534" s="96" t="s">
        <v>582</v>
      </c>
      <c r="J534" s="96" t="str">
        <f t="shared" si="38"/>
        <v>Insert into SC_Matieres (ligne,typePresta,designation,categorie,fournisseur,unite,prix,detail,prixHorsTransport,Reference) values (534,'MATIERE','POSTE DE RELEVAGE H900 CUVE Ø700 VOX 150 + BOITIER ELECTRIQUE','RELEVAGE','SASKIT','',938,'',null,'SPR900V150');</v>
      </c>
      <c r="K534" s="95">
        <f t="shared" si="37"/>
        <v>534</v>
      </c>
      <c r="M534" s="96" t="s">
        <v>1946</v>
      </c>
      <c r="N534" s="96" t="s">
        <v>1971</v>
      </c>
      <c r="O534" s="95">
        <v>958</v>
      </c>
      <c r="P534" s="116"/>
    </row>
    <row r="535" spans="1:16" x14ac:dyDescent="0.25">
      <c r="A535" s="95">
        <v>535</v>
      </c>
      <c r="B535" s="116" t="s">
        <v>1945</v>
      </c>
      <c r="C535" s="116" t="s">
        <v>1946</v>
      </c>
      <c r="D535" s="116" t="s">
        <v>557</v>
      </c>
      <c r="E535" s="116" t="s">
        <v>296</v>
      </c>
      <c r="F535" s="95">
        <v>958</v>
      </c>
      <c r="I535" s="96" t="s">
        <v>582</v>
      </c>
      <c r="J535" s="96" t="str">
        <f t="shared" si="38"/>
        <v>Insert into SC_Matieres (ligne,typePresta,designation,categorie,fournisseur,unite,prix,detail,prixHorsTransport,Reference) values (535,'MATIERE','POSTE DE RELEVAGE H1200 CUVE Ø700 VOX 150 + BOITIER ELECTRIQUE','RELEVAGE','SASKIT','',958,'',null,'SPR1200V150');</v>
      </c>
      <c r="K535" s="95">
        <f t="shared" si="37"/>
        <v>535</v>
      </c>
      <c r="M535" s="96" t="s">
        <v>1954</v>
      </c>
      <c r="N535" s="96" t="s">
        <v>1972</v>
      </c>
      <c r="O535" s="95">
        <v>1068</v>
      </c>
      <c r="P535" s="116"/>
    </row>
    <row r="536" spans="1:16" x14ac:dyDescent="0.25">
      <c r="A536" s="95">
        <v>536</v>
      </c>
      <c r="B536" s="116" t="s">
        <v>1947</v>
      </c>
      <c r="C536" s="116" t="s">
        <v>1948</v>
      </c>
      <c r="D536" s="116" t="s">
        <v>557</v>
      </c>
      <c r="E536" s="116" t="s">
        <v>296</v>
      </c>
      <c r="F536" s="95">
        <v>1008</v>
      </c>
      <c r="I536" s="96" t="s">
        <v>582</v>
      </c>
      <c r="J536" s="96" t="str">
        <f t="shared" si="38"/>
        <v>Insert into SC_Matieres (ligne,typePresta,designation,categorie,fournisseur,unite,prix,detail,prixHorsTransport,Reference) values (536,'MATIERE','POSTE DE RELEVAGE H1500 CUVE Ø700 VOX 150 + BOITIER ELECTRIQUE','RELEVAGE','SASKIT','',1008,'',null,'SPR1500V150');</v>
      </c>
      <c r="K536" s="95">
        <f t="shared" si="37"/>
        <v>536</v>
      </c>
      <c r="M536" s="96" t="s">
        <v>1948</v>
      </c>
      <c r="N536" s="96" t="s">
        <v>1973</v>
      </c>
      <c r="O536" s="95">
        <v>1008</v>
      </c>
      <c r="P536" s="116"/>
    </row>
    <row r="537" spans="1:16" x14ac:dyDescent="0.25">
      <c r="A537" s="95">
        <v>537</v>
      </c>
      <c r="B537" s="116" t="s">
        <v>1949</v>
      </c>
      <c r="C537" s="116" t="s">
        <v>1950</v>
      </c>
      <c r="D537" s="116" t="s">
        <v>557</v>
      </c>
      <c r="E537" s="116" t="s">
        <v>296</v>
      </c>
      <c r="F537" s="95">
        <v>1308</v>
      </c>
      <c r="I537" s="96" t="s">
        <v>582</v>
      </c>
      <c r="J537" s="96" t="str">
        <f t="shared" si="38"/>
        <v>Insert into SC_Matieres (ligne,typePresta,designation,categorie,fournisseur,unite,prix,detail,prixHorsTransport,Reference) values (537,'MATIERE','POSTE DE RELEVAGE AVEC BARRES DE GUIDAGE H1900 CUVE Ø700 VOX 150 + BOITIER ELECTRIQUE','RELEVAGE','SASKIT','',1308,'',null,'SPR1900V150BG');</v>
      </c>
      <c r="K537" s="95">
        <f t="shared" si="37"/>
        <v>537</v>
      </c>
      <c r="M537" s="96" t="s">
        <v>1956</v>
      </c>
      <c r="N537" s="96" t="s">
        <v>1974</v>
      </c>
      <c r="O537" s="95">
        <v>1108</v>
      </c>
      <c r="P537" s="116"/>
    </row>
    <row r="538" spans="1:16" x14ac:dyDescent="0.25">
      <c r="A538" s="95">
        <v>538</v>
      </c>
      <c r="B538" s="116" t="s">
        <v>1951</v>
      </c>
      <c r="C538" s="116" t="s">
        <v>1952</v>
      </c>
      <c r="D538" s="116" t="s">
        <v>557</v>
      </c>
      <c r="E538" s="116" t="s">
        <v>296</v>
      </c>
      <c r="F538" s="95">
        <v>1048</v>
      </c>
      <c r="I538" s="96" t="s">
        <v>582</v>
      </c>
      <c r="J538" s="96" t="str">
        <f t="shared" si="38"/>
        <v>Insert into SC_Matieres (ligne,typePresta,designation,categorie,fournisseur,unite,prix,detail,prixHorsTransport,Reference) values (538,'MATIERE','POSTE DE RELEVAGE AVEC BARRES DE GUIDAGE H900 CUVE Ø700 VOX 150 + BOITIER ELECTRIQUE','RELEVAGE','SASKIT','',1048,'',null,'SPR900V150BG');</v>
      </c>
      <c r="K538" s="95">
        <f t="shared" si="37"/>
        <v>538</v>
      </c>
      <c r="M538" s="96" t="s">
        <v>1922</v>
      </c>
      <c r="N538" s="96" t="s">
        <v>1975</v>
      </c>
      <c r="O538" s="95">
        <v>1198</v>
      </c>
      <c r="P538" s="116"/>
    </row>
    <row r="539" spans="1:16" x14ac:dyDescent="0.25">
      <c r="A539" s="95">
        <v>539</v>
      </c>
      <c r="B539" s="116" t="s">
        <v>1953</v>
      </c>
      <c r="C539" s="116" t="s">
        <v>1954</v>
      </c>
      <c r="D539" s="116" t="s">
        <v>557</v>
      </c>
      <c r="E539" s="116" t="s">
        <v>296</v>
      </c>
      <c r="F539" s="95">
        <v>1068</v>
      </c>
      <c r="I539" s="96" t="s">
        <v>582</v>
      </c>
      <c r="J539" s="96" t="str">
        <f t="shared" si="38"/>
        <v>Insert into SC_Matieres (ligne,typePresta,designation,categorie,fournisseur,unite,prix,detail,prixHorsTransport,Reference) values (539,'MATIERE','POSTE DE RELEVAGE AVEC BARRES DE GUIDAGE H1200 CUVE Ø700 VOX 150 + BOITIER ELECTRIQUE','RELEVAGE','SASKIT','',1068,'',null,'SPR1200V150BG');</v>
      </c>
      <c r="K539" s="95">
        <f t="shared" si="37"/>
        <v>539</v>
      </c>
      <c r="M539" s="96" t="s">
        <v>1936</v>
      </c>
      <c r="N539" s="96" t="s">
        <v>1976</v>
      </c>
      <c r="O539" s="95">
        <v>1298</v>
      </c>
      <c r="P539" s="116"/>
    </row>
    <row r="540" spans="1:16" x14ac:dyDescent="0.25">
      <c r="A540" s="95">
        <v>540</v>
      </c>
      <c r="B540" s="116" t="s">
        <v>1955</v>
      </c>
      <c r="C540" s="116" t="s">
        <v>1956</v>
      </c>
      <c r="D540" s="116" t="s">
        <v>557</v>
      </c>
      <c r="E540" s="116" t="s">
        <v>296</v>
      </c>
      <c r="F540" s="95">
        <v>1108</v>
      </c>
      <c r="I540" s="96" t="s">
        <v>582</v>
      </c>
      <c r="J540" s="96" t="str">
        <f t="shared" si="38"/>
        <v>Insert into SC_Matieres (ligne,typePresta,designation,categorie,fournisseur,unite,prix,detail,prixHorsTransport,Reference) values (540,'MATIERE','POSTE DE RELEVAGE AVEC BARRES DE GUIDAGE H1500 CUVE Ø700 VOX 150 + BOITIER ELECTRIQUE','RELEVAGE','SASKIT','',1108,'',null,'SPR1500V150BG');</v>
      </c>
      <c r="K540" s="95">
        <f t="shared" si="37"/>
        <v>540</v>
      </c>
      <c r="M540" s="96" t="s">
        <v>1950</v>
      </c>
      <c r="N540" s="96" t="s">
        <v>1977</v>
      </c>
      <c r="O540" s="95">
        <v>1308</v>
      </c>
      <c r="P540" s="116"/>
    </row>
    <row r="541" spans="1:16" x14ac:dyDescent="0.25">
      <c r="A541" s="95">
        <v>541</v>
      </c>
      <c r="B541" s="132" t="s">
        <v>2018</v>
      </c>
      <c r="C541" s="125"/>
      <c r="D541" s="125" t="s">
        <v>2019</v>
      </c>
      <c r="E541" s="125" t="s">
        <v>354</v>
      </c>
      <c r="F541" s="127">
        <v>2.8</v>
      </c>
      <c r="K541" s="95">
        <f t="shared" si="37"/>
        <v>541</v>
      </c>
      <c r="O541" s="95"/>
      <c r="P541" s="116"/>
    </row>
    <row r="542" spans="1:16" x14ac:dyDescent="0.25">
      <c r="A542" s="127">
        <v>542</v>
      </c>
      <c r="B542" s="125" t="s">
        <v>2021</v>
      </c>
      <c r="C542" s="69" t="s">
        <v>2092</v>
      </c>
      <c r="D542" s="125" t="s">
        <v>1755</v>
      </c>
      <c r="E542" s="125" t="s">
        <v>296</v>
      </c>
      <c r="F542" s="135">
        <v>928.98377542857156</v>
      </c>
      <c r="K542" s="95">
        <f t="shared" si="37"/>
        <v>542</v>
      </c>
    </row>
    <row r="543" spans="1:16" x14ac:dyDescent="0.25">
      <c r="A543" s="127">
        <v>543</v>
      </c>
      <c r="B543" s="125" t="s">
        <v>2022</v>
      </c>
      <c r="C543" s="69" t="s">
        <v>2093</v>
      </c>
      <c r="D543" s="125" t="s">
        <v>1755</v>
      </c>
      <c r="E543" s="125" t="s">
        <v>296</v>
      </c>
      <c r="F543" s="135">
        <v>1060.4002325714287</v>
      </c>
      <c r="K543" s="95">
        <f t="shared" si="37"/>
        <v>543</v>
      </c>
    </row>
    <row r="544" spans="1:16" x14ac:dyDescent="0.25">
      <c r="A544" s="127">
        <v>544</v>
      </c>
      <c r="B544" s="125" t="s">
        <v>2023</v>
      </c>
      <c r="C544" s="69" t="s">
        <v>2094</v>
      </c>
      <c r="D544" s="125" t="s">
        <v>1755</v>
      </c>
      <c r="E544" s="125" t="s">
        <v>296</v>
      </c>
      <c r="F544" s="135">
        <v>1139.4246897142857</v>
      </c>
      <c r="K544" s="95">
        <f t="shared" si="37"/>
        <v>544</v>
      </c>
    </row>
    <row r="545" spans="1:11" x14ac:dyDescent="0.25">
      <c r="A545" s="127">
        <v>545</v>
      </c>
      <c r="B545" s="125" t="s">
        <v>2024</v>
      </c>
      <c r="C545" s="69" t="s">
        <v>2095</v>
      </c>
      <c r="D545" s="125" t="s">
        <v>1755</v>
      </c>
      <c r="E545" s="125" t="s">
        <v>296</v>
      </c>
      <c r="F545" s="135">
        <v>1248.1656857142859</v>
      </c>
      <c r="K545" s="95">
        <f t="shared" si="37"/>
        <v>545</v>
      </c>
    </row>
    <row r="546" spans="1:11" x14ac:dyDescent="0.25">
      <c r="A546" s="127">
        <v>546</v>
      </c>
      <c r="B546" s="125" t="s">
        <v>2025</v>
      </c>
      <c r="C546" s="69" t="s">
        <v>2096</v>
      </c>
      <c r="D546" s="125" t="s">
        <v>1755</v>
      </c>
      <c r="E546" s="125" t="s">
        <v>296</v>
      </c>
      <c r="F546" s="135">
        <v>1372.9866</v>
      </c>
      <c r="K546" s="95">
        <f t="shared" si="37"/>
        <v>546</v>
      </c>
    </row>
    <row r="547" spans="1:11" x14ac:dyDescent="0.25">
      <c r="A547" s="127">
        <v>547</v>
      </c>
      <c r="B547" s="125" t="s">
        <v>2026</v>
      </c>
      <c r="C547" s="69" t="s">
        <v>2097</v>
      </c>
      <c r="D547" s="125" t="s">
        <v>1755</v>
      </c>
      <c r="E547" s="125" t="s">
        <v>296</v>
      </c>
      <c r="F547" s="135">
        <v>1398.2408262857141</v>
      </c>
      <c r="K547" s="95">
        <f t="shared" si="37"/>
        <v>547</v>
      </c>
    </row>
    <row r="548" spans="1:11" x14ac:dyDescent="0.25">
      <c r="A548" s="127">
        <v>548</v>
      </c>
      <c r="B548" s="125" t="s">
        <v>2027</v>
      </c>
      <c r="C548" s="69" t="s">
        <v>2098</v>
      </c>
      <c r="D548" s="125" t="s">
        <v>1755</v>
      </c>
      <c r="E548" s="125" t="s">
        <v>296</v>
      </c>
      <c r="F548" s="135">
        <v>1487.929592</v>
      </c>
      <c r="K548" s="95">
        <f t="shared" si="37"/>
        <v>548</v>
      </c>
    </row>
    <row r="549" spans="1:11" x14ac:dyDescent="0.25">
      <c r="A549" s="127">
        <v>549</v>
      </c>
      <c r="B549" s="125" t="s">
        <v>2028</v>
      </c>
      <c r="C549" s="69" t="s">
        <v>2099</v>
      </c>
      <c r="D549" s="125" t="s">
        <v>1755</v>
      </c>
      <c r="E549" s="125" t="s">
        <v>296</v>
      </c>
      <c r="F549" s="135">
        <v>1553.8263919999999</v>
      </c>
      <c r="K549" s="95">
        <f t="shared" si="37"/>
        <v>549</v>
      </c>
    </row>
    <row r="550" spans="1:11" x14ac:dyDescent="0.25">
      <c r="A550" s="127">
        <v>550</v>
      </c>
      <c r="B550" s="125" t="s">
        <v>2029</v>
      </c>
      <c r="C550" s="69" t="s">
        <v>2100</v>
      </c>
      <c r="D550" s="125" t="s">
        <v>1755</v>
      </c>
      <c r="E550" s="125" t="s">
        <v>296</v>
      </c>
      <c r="F550" s="135">
        <v>1706.9090434285717</v>
      </c>
      <c r="K550" s="95">
        <f t="shared" si="37"/>
        <v>550</v>
      </c>
    </row>
    <row r="551" spans="1:11" x14ac:dyDescent="0.25">
      <c r="A551" s="127">
        <v>551</v>
      </c>
      <c r="B551" s="125" t="s">
        <v>2030</v>
      </c>
      <c r="C551" s="69" t="s">
        <v>2101</v>
      </c>
      <c r="D551" s="125" t="s">
        <v>1755</v>
      </c>
      <c r="E551" s="125" t="s">
        <v>296</v>
      </c>
      <c r="F551" s="135">
        <v>1893.0695348571428</v>
      </c>
      <c r="K551" s="95">
        <f t="shared" si="37"/>
        <v>551</v>
      </c>
    </row>
    <row r="552" spans="1:11" x14ac:dyDescent="0.25">
      <c r="A552" s="127">
        <v>552</v>
      </c>
      <c r="B552" s="125" t="s">
        <v>2031</v>
      </c>
      <c r="C552" s="69" t="s">
        <v>2102</v>
      </c>
      <c r="D552" s="125" t="s">
        <v>1755</v>
      </c>
      <c r="E552" s="125" t="s">
        <v>296</v>
      </c>
      <c r="F552" s="135">
        <v>2006.7317982857137</v>
      </c>
      <c r="K552" s="95">
        <f t="shared" si="37"/>
        <v>552</v>
      </c>
    </row>
    <row r="553" spans="1:11" x14ac:dyDescent="0.25">
      <c r="A553" s="127">
        <v>553</v>
      </c>
      <c r="B553" s="125" t="s">
        <v>2032</v>
      </c>
      <c r="C553" s="69" t="s">
        <v>2103</v>
      </c>
      <c r="D553" s="125" t="s">
        <v>1755</v>
      </c>
      <c r="E553" s="125" t="s">
        <v>296</v>
      </c>
      <c r="F553" s="135">
        <v>2143.3212377142863</v>
      </c>
      <c r="K553" s="95">
        <f t="shared" si="37"/>
        <v>553</v>
      </c>
    </row>
    <row r="554" spans="1:11" x14ac:dyDescent="0.25">
      <c r="A554" s="127">
        <v>554</v>
      </c>
      <c r="B554" s="125" t="s">
        <v>2033</v>
      </c>
      <c r="C554" s="69" t="s">
        <v>2104</v>
      </c>
      <c r="D554" s="125" t="s">
        <v>1755</v>
      </c>
      <c r="E554" s="125" t="s">
        <v>296</v>
      </c>
      <c r="F554" s="135">
        <v>2034.8339302857144</v>
      </c>
      <c r="K554" s="95">
        <f t="shared" si="37"/>
        <v>554</v>
      </c>
    </row>
    <row r="555" spans="1:11" x14ac:dyDescent="0.25">
      <c r="A555" s="127">
        <v>555</v>
      </c>
      <c r="B555" s="125" t="s">
        <v>2034</v>
      </c>
      <c r="C555" s="69" t="s">
        <v>2105</v>
      </c>
      <c r="D555" s="125" t="s">
        <v>1755</v>
      </c>
      <c r="E555" s="125" t="s">
        <v>296</v>
      </c>
      <c r="F555" s="135">
        <v>2424.9416948571429</v>
      </c>
      <c r="K555" s="95">
        <f t="shared" si="37"/>
        <v>555</v>
      </c>
    </row>
    <row r="556" spans="1:11" x14ac:dyDescent="0.25">
      <c r="A556" s="127">
        <v>556</v>
      </c>
      <c r="B556" s="125" t="s">
        <v>2035</v>
      </c>
      <c r="C556" s="69" t="s">
        <v>2106</v>
      </c>
      <c r="D556" s="125" t="s">
        <v>1755</v>
      </c>
      <c r="E556" s="125" t="s">
        <v>296</v>
      </c>
      <c r="F556" s="135">
        <v>2516.109580571429</v>
      </c>
      <c r="K556" s="95">
        <f t="shared" si="37"/>
        <v>556</v>
      </c>
    </row>
    <row r="557" spans="1:11" x14ac:dyDescent="0.25">
      <c r="A557" s="127">
        <v>557</v>
      </c>
      <c r="B557" s="125" t="s">
        <v>2036</v>
      </c>
      <c r="C557" s="69" t="s">
        <v>2107</v>
      </c>
      <c r="D557" s="125" t="s">
        <v>1755</v>
      </c>
      <c r="E557" s="125" t="s">
        <v>296</v>
      </c>
      <c r="F557" s="135">
        <v>2634.3403822857144</v>
      </c>
      <c r="K557" s="95">
        <f t="shared" si="37"/>
        <v>557</v>
      </c>
    </row>
    <row r="558" spans="1:11" x14ac:dyDescent="0.25">
      <c r="A558" s="127">
        <v>558</v>
      </c>
      <c r="B558" s="125" t="s">
        <v>2037</v>
      </c>
      <c r="C558" s="69" t="s">
        <v>2108</v>
      </c>
      <c r="D558" s="125" t="s">
        <v>1755</v>
      </c>
      <c r="E558" s="125" t="s">
        <v>296</v>
      </c>
      <c r="F558" s="135">
        <v>46.993700000000011</v>
      </c>
      <c r="K558" s="95">
        <f t="shared" si="37"/>
        <v>558</v>
      </c>
    </row>
    <row r="559" spans="1:11" x14ac:dyDescent="0.25">
      <c r="A559" s="127">
        <v>559</v>
      </c>
      <c r="B559" s="125" t="s">
        <v>2038</v>
      </c>
      <c r="C559" s="69" t="s">
        <v>2109</v>
      </c>
      <c r="D559" s="125" t="s">
        <v>1755</v>
      </c>
      <c r="E559" s="125" t="s">
        <v>296</v>
      </c>
      <c r="F559" s="135">
        <v>46.993700000000011</v>
      </c>
      <c r="K559" s="95">
        <f t="shared" si="37"/>
        <v>559</v>
      </c>
    </row>
    <row r="560" spans="1:11" x14ac:dyDescent="0.25">
      <c r="A560" s="127">
        <v>560</v>
      </c>
      <c r="B560" s="125" t="s">
        <v>2039</v>
      </c>
      <c r="C560" s="69" t="s">
        <v>2110</v>
      </c>
      <c r="D560" s="125" t="s">
        <v>1755</v>
      </c>
      <c r="E560" s="125" t="s">
        <v>296</v>
      </c>
      <c r="F560" s="135">
        <v>54.242500000000014</v>
      </c>
      <c r="K560" s="95">
        <f t="shared" si="37"/>
        <v>560</v>
      </c>
    </row>
    <row r="561" spans="1:11" x14ac:dyDescent="0.25">
      <c r="A561" s="127">
        <v>561</v>
      </c>
      <c r="B561" s="125" t="s">
        <v>2040</v>
      </c>
      <c r="C561" s="69" t="s">
        <v>2111</v>
      </c>
      <c r="D561" s="125" t="s">
        <v>1755</v>
      </c>
      <c r="E561" s="125" t="s">
        <v>296</v>
      </c>
      <c r="F561" s="135">
        <v>77.524200000000008</v>
      </c>
      <c r="K561" s="95">
        <f t="shared" si="37"/>
        <v>561</v>
      </c>
    </row>
    <row r="562" spans="1:11" x14ac:dyDescent="0.25">
      <c r="A562" s="127">
        <v>562</v>
      </c>
      <c r="B562" s="125" t="s">
        <v>2041</v>
      </c>
      <c r="C562" s="69" t="s">
        <v>2112</v>
      </c>
      <c r="D562" s="125" t="s">
        <v>1755</v>
      </c>
      <c r="E562" s="125" t="s">
        <v>296</v>
      </c>
      <c r="F562" s="135">
        <v>62.371400000000001</v>
      </c>
      <c r="K562" s="95">
        <f t="shared" si="37"/>
        <v>562</v>
      </c>
    </row>
    <row r="563" spans="1:11" x14ac:dyDescent="0.25">
      <c r="A563" s="127">
        <v>563</v>
      </c>
      <c r="B563" s="125" t="s">
        <v>2042</v>
      </c>
      <c r="C563" s="69" t="s">
        <v>2113</v>
      </c>
      <c r="D563" s="125" t="s">
        <v>1755</v>
      </c>
      <c r="E563" s="125" t="s">
        <v>296</v>
      </c>
      <c r="F563" s="135">
        <v>85.755799999999994</v>
      </c>
      <c r="K563" s="95">
        <f t="shared" si="37"/>
        <v>563</v>
      </c>
    </row>
    <row r="564" spans="1:11" x14ac:dyDescent="0.25">
      <c r="A564" s="127">
        <v>564</v>
      </c>
      <c r="B564" s="125" t="s">
        <v>2043</v>
      </c>
      <c r="C564" s="69" t="s">
        <v>2114</v>
      </c>
      <c r="D564" s="125" t="s">
        <v>1755</v>
      </c>
      <c r="E564" s="125" t="s">
        <v>296</v>
      </c>
      <c r="F564" s="135">
        <v>93.004600000000011</v>
      </c>
      <c r="K564" s="95">
        <f t="shared" si="37"/>
        <v>564</v>
      </c>
    </row>
    <row r="565" spans="1:11" x14ac:dyDescent="0.25">
      <c r="A565" s="127">
        <v>565</v>
      </c>
      <c r="B565" s="125" t="s">
        <v>2044</v>
      </c>
      <c r="C565" s="69" t="s">
        <v>2115</v>
      </c>
      <c r="D565" s="125" t="s">
        <v>1755</v>
      </c>
      <c r="E565" s="125" t="s">
        <v>296</v>
      </c>
      <c r="F565" s="135">
        <v>100.2534</v>
      </c>
      <c r="K565" s="95">
        <f t="shared" si="37"/>
        <v>565</v>
      </c>
    </row>
    <row r="566" spans="1:11" x14ac:dyDescent="0.25">
      <c r="A566" s="127">
        <v>566</v>
      </c>
      <c r="B566" s="125" t="s">
        <v>2045</v>
      </c>
      <c r="C566" s="69" t="s">
        <v>2116</v>
      </c>
      <c r="D566" s="125" t="s">
        <v>1755</v>
      </c>
      <c r="E566" s="125" t="s">
        <v>296</v>
      </c>
      <c r="F566" s="135">
        <v>108.48500000000001</v>
      </c>
      <c r="K566" s="95">
        <f t="shared" si="37"/>
        <v>566</v>
      </c>
    </row>
    <row r="567" spans="1:11" x14ac:dyDescent="0.25">
      <c r="A567" s="127">
        <v>567</v>
      </c>
      <c r="B567" s="125" t="s">
        <v>2046</v>
      </c>
      <c r="C567" s="69" t="s">
        <v>2117</v>
      </c>
      <c r="D567" s="125" t="s">
        <v>1755</v>
      </c>
      <c r="E567" s="125" t="s">
        <v>296</v>
      </c>
      <c r="F567" s="135">
        <v>123.76</v>
      </c>
      <c r="K567" s="95">
        <f t="shared" si="37"/>
        <v>567</v>
      </c>
    </row>
    <row r="568" spans="1:11" x14ac:dyDescent="0.25">
      <c r="A568" s="127">
        <v>568</v>
      </c>
      <c r="B568" s="125" t="s">
        <v>2047</v>
      </c>
      <c r="C568" s="69" t="s">
        <v>2118</v>
      </c>
      <c r="D568" s="125" t="s">
        <v>1755</v>
      </c>
      <c r="E568" s="125" t="s">
        <v>296</v>
      </c>
      <c r="F568" s="135">
        <v>61.163700000000013</v>
      </c>
      <c r="K568" s="95">
        <f t="shared" ref="K568:K573" si="39">A568</f>
        <v>568</v>
      </c>
    </row>
    <row r="569" spans="1:11" x14ac:dyDescent="0.25">
      <c r="A569" s="127">
        <v>569</v>
      </c>
      <c r="B569" s="125" t="s">
        <v>2048</v>
      </c>
      <c r="C569" s="69" t="s">
        <v>2119</v>
      </c>
      <c r="D569" s="125" t="s">
        <v>1755</v>
      </c>
      <c r="E569" s="125" t="s">
        <v>296</v>
      </c>
      <c r="F569" s="135">
        <v>116.5112</v>
      </c>
      <c r="K569" s="95">
        <f t="shared" si="39"/>
        <v>569</v>
      </c>
    </row>
    <row r="570" spans="1:11" x14ac:dyDescent="0.25">
      <c r="A570" s="127">
        <v>570</v>
      </c>
      <c r="B570" s="125" t="s">
        <v>2049</v>
      </c>
      <c r="C570" s="69" t="s">
        <v>2120</v>
      </c>
      <c r="D570" s="125" t="s">
        <v>1755</v>
      </c>
      <c r="E570" s="125" t="s">
        <v>296</v>
      </c>
      <c r="F570" s="135">
        <v>123.76</v>
      </c>
      <c r="K570" s="95">
        <f t="shared" si="39"/>
        <v>570</v>
      </c>
    </row>
    <row r="571" spans="1:11" x14ac:dyDescent="0.25">
      <c r="A571" s="127">
        <v>571</v>
      </c>
      <c r="B571" s="125" t="s">
        <v>2050</v>
      </c>
      <c r="C571" s="69" t="s">
        <v>2121</v>
      </c>
      <c r="D571" s="125" t="s">
        <v>1755</v>
      </c>
      <c r="E571" s="125" t="s">
        <v>296</v>
      </c>
      <c r="F571" s="135">
        <v>123.76</v>
      </c>
      <c r="K571" s="95">
        <f t="shared" si="39"/>
        <v>571</v>
      </c>
    </row>
    <row r="572" spans="1:11" x14ac:dyDescent="0.25">
      <c r="A572" s="127">
        <v>572</v>
      </c>
      <c r="B572" s="125" t="s">
        <v>2051</v>
      </c>
      <c r="C572" s="69" t="s">
        <v>2122</v>
      </c>
      <c r="D572" s="125" t="s">
        <v>1755</v>
      </c>
      <c r="E572" s="125" t="s">
        <v>296</v>
      </c>
      <c r="F572" s="135">
        <v>131.00880000000001</v>
      </c>
      <c r="K572" s="95">
        <f t="shared" si="39"/>
        <v>572</v>
      </c>
    </row>
    <row r="573" spans="1:11" x14ac:dyDescent="0.25">
      <c r="A573" s="127">
        <v>573</v>
      </c>
      <c r="B573" s="125" t="s">
        <v>2052</v>
      </c>
      <c r="C573" s="69" t="s">
        <v>2123</v>
      </c>
      <c r="D573" s="125" t="s">
        <v>1755</v>
      </c>
      <c r="E573" s="125" t="s">
        <v>296</v>
      </c>
      <c r="F573" s="135">
        <v>154.29050000000001</v>
      </c>
      <c r="K573" s="95">
        <f t="shared" si="39"/>
        <v>573</v>
      </c>
    </row>
    <row r="574" spans="1:11" x14ac:dyDescent="0.25">
      <c r="A574" s="127">
        <v>574</v>
      </c>
      <c r="B574" s="127" t="s">
        <v>2056</v>
      </c>
      <c r="C574" s="69" t="s">
        <v>2057</v>
      </c>
      <c r="D574" s="127" t="s">
        <v>388</v>
      </c>
      <c r="E574" s="127" t="s">
        <v>296</v>
      </c>
      <c r="K574" s="95">
        <f>A574</f>
        <v>574</v>
      </c>
    </row>
    <row r="575" spans="1:11" x14ac:dyDescent="0.25">
      <c r="A575" s="127">
        <v>575</v>
      </c>
      <c r="B575" s="127" t="s">
        <v>2058</v>
      </c>
      <c r="C575" s="69" t="s">
        <v>2059</v>
      </c>
      <c r="D575" s="127" t="s">
        <v>388</v>
      </c>
      <c r="E575" s="127" t="s">
        <v>296</v>
      </c>
      <c r="K575" s="95">
        <f>A575</f>
        <v>575</v>
      </c>
    </row>
    <row r="576" spans="1:11" x14ac:dyDescent="0.25">
      <c r="A576" s="127">
        <v>576</v>
      </c>
      <c r="B576" s="127" t="s">
        <v>2060</v>
      </c>
      <c r="C576" s="127" t="s">
        <v>2124</v>
      </c>
      <c r="D576" s="125" t="s">
        <v>1755</v>
      </c>
      <c r="E576" s="127" t="s">
        <v>296</v>
      </c>
      <c r="F576" s="95">
        <v>50</v>
      </c>
      <c r="K576" s="95">
        <f t="shared" ref="K576:K578" si="40">A576</f>
        <v>576</v>
      </c>
    </row>
    <row r="577" spans="1:11" x14ac:dyDescent="0.25">
      <c r="A577" s="95">
        <v>577</v>
      </c>
      <c r="B577" s="125" t="s">
        <v>2125</v>
      </c>
      <c r="C577" s="69" t="s">
        <v>2062</v>
      </c>
      <c r="D577" s="125" t="s">
        <v>388</v>
      </c>
      <c r="E577" s="127" t="s">
        <v>296</v>
      </c>
      <c r="K577" s="95">
        <f t="shared" si="40"/>
        <v>577</v>
      </c>
    </row>
    <row r="578" spans="1:11" x14ac:dyDescent="0.25">
      <c r="A578" s="127">
        <v>578</v>
      </c>
      <c r="B578" s="125" t="s">
        <v>2063</v>
      </c>
      <c r="C578" s="69">
        <v>8110608018</v>
      </c>
      <c r="D578" s="125" t="s">
        <v>532</v>
      </c>
      <c r="E578" s="127" t="s">
        <v>296</v>
      </c>
      <c r="K578" s="95">
        <f t="shared" si="40"/>
        <v>578</v>
      </c>
    </row>
    <row r="579" spans="1:11" x14ac:dyDescent="0.25">
      <c r="C579" s="127"/>
      <c r="E579" s="127"/>
    </row>
    <row r="580" spans="1:11" x14ac:dyDescent="0.25">
      <c r="E580" s="127"/>
    </row>
    <row r="581" spans="1:11" x14ac:dyDescent="0.25">
      <c r="E581" s="127"/>
    </row>
    <row r="582" spans="1:11" x14ac:dyDescent="0.25">
      <c r="E582" s="127"/>
    </row>
  </sheetData>
  <phoneticPr fontId="13" type="noConversion"/>
  <dataValidations count="2">
    <dataValidation type="list" allowBlank="1" showInputMessage="1" showErrorMessage="1" promptTitle="MATIERES" prompt="choisir le produit" sqref="B363">
      <formula1>INDIRECT(A363)</formula1>
    </dataValidation>
    <dataValidation allowBlank="1" showInputMessage="1" showErrorMessage="1" promptTitle="MATIERES" prompt="choisir le produit" sqref="B541 B577:B578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N117"/>
  <sheetViews>
    <sheetView topLeftCell="B19" workbookViewId="0">
      <selection activeCell="B36" sqref="B36"/>
    </sheetView>
  </sheetViews>
  <sheetFormatPr baseColWidth="10" defaultRowHeight="15" x14ac:dyDescent="0.25"/>
  <cols>
    <col min="2" max="2" width="25.7109375" customWidth="1"/>
    <col min="3" max="3" width="28" customWidth="1"/>
    <col min="5" max="19" width="5.5703125" customWidth="1"/>
    <col min="20" max="21" width="10.42578125" customWidth="1"/>
    <col min="22" max="22" width="5.5703125" customWidth="1"/>
    <col min="23" max="40" width="5.5703125" style="14" customWidth="1"/>
  </cols>
  <sheetData>
    <row r="1" spans="2:40" x14ac:dyDescent="0.25">
      <c r="D1" t="s">
        <v>297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s="14" t="str">
        <f>CONCATENATE("INSERT INTO SC_Constantes(RefDimension,Nom,Valeur,DateModif) values (#DIM#,'#NOM#',#Q#,now());",CHAR(10))</f>
        <v xml:space="preserve">INSERT INTO SC_Constantes(RefDimension,Nom,Valeur,DateModif) values (#DIM#,'#NOM#',#Q#,now());
</v>
      </c>
    </row>
    <row r="2" spans="2:40" x14ac:dyDescent="0.25">
      <c r="C2" t="s">
        <v>244</v>
      </c>
      <c r="D2" t="s">
        <v>591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287</v>
      </c>
      <c r="O2" t="s">
        <v>288</v>
      </c>
      <c r="P2" t="s">
        <v>289</v>
      </c>
      <c r="Q2" t="s">
        <v>290</v>
      </c>
      <c r="R2">
        <v>16</v>
      </c>
      <c r="S2" t="s">
        <v>291</v>
      </c>
      <c r="T2" t="s">
        <v>292</v>
      </c>
      <c r="U2" t="s">
        <v>293</v>
      </c>
      <c r="V2" t="s">
        <v>294</v>
      </c>
      <c r="W2" s="14">
        <v>2</v>
      </c>
      <c r="X2" s="14">
        <v>3</v>
      </c>
      <c r="Y2" s="14">
        <v>4</v>
      </c>
      <c r="Z2" s="14">
        <v>5</v>
      </c>
      <c r="AA2" s="14">
        <v>6</v>
      </c>
      <c r="AB2" s="14">
        <v>7</v>
      </c>
      <c r="AC2" s="14">
        <v>8</v>
      </c>
      <c r="AD2" s="14">
        <v>9</v>
      </c>
      <c r="AE2" s="14">
        <v>10</v>
      </c>
      <c r="AF2" s="14" t="s">
        <v>287</v>
      </c>
      <c r="AG2" s="14" t="s">
        <v>288</v>
      </c>
      <c r="AH2" s="14" t="s">
        <v>289</v>
      </c>
      <c r="AI2" s="14" t="s">
        <v>290</v>
      </c>
      <c r="AJ2" s="14">
        <v>16</v>
      </c>
      <c r="AK2" s="14" t="s">
        <v>291</v>
      </c>
      <c r="AL2" s="14" t="s">
        <v>292</v>
      </c>
      <c r="AM2" s="14" t="s">
        <v>293</v>
      </c>
      <c r="AN2" s="14" t="s">
        <v>294</v>
      </c>
    </row>
    <row r="4" spans="2:40" x14ac:dyDescent="0.25">
      <c r="B4" t="s">
        <v>649</v>
      </c>
      <c r="C4" t="s">
        <v>592</v>
      </c>
      <c r="D4" t="s">
        <v>105</v>
      </c>
      <c r="E4">
        <v>4</v>
      </c>
      <c r="F4">
        <v>6</v>
      </c>
      <c r="G4">
        <v>8</v>
      </c>
      <c r="H4">
        <v>10</v>
      </c>
      <c r="I4">
        <v>12</v>
      </c>
      <c r="J4">
        <v>14</v>
      </c>
      <c r="K4">
        <v>16</v>
      </c>
      <c r="L4">
        <v>18</v>
      </c>
      <c r="M4">
        <v>20</v>
      </c>
      <c r="N4">
        <v>24</v>
      </c>
      <c r="O4">
        <v>24</v>
      </c>
      <c r="P4">
        <v>28</v>
      </c>
      <c r="Q4">
        <v>28</v>
      </c>
      <c r="R4">
        <v>32</v>
      </c>
      <c r="S4">
        <v>36</v>
      </c>
      <c r="T4">
        <v>36</v>
      </c>
      <c r="U4">
        <v>40</v>
      </c>
      <c r="V4">
        <v>40</v>
      </c>
      <c r="W4" s="14" t="str">
        <f>IF(E4="","",SUBSTITUTE(SUBSTITUTE(SUBSTITUTE($W$1,"#DIM#",E$1),"#NOM#",$B4),"#Q#",SUBSTITUTE(E4,",",".")))</f>
        <v xml:space="preserve">INSERT INTO SC_Constantes(RefDimension,Nom,Valeur,DateModif) values (1,'SURFACE_FV',4,now());
</v>
      </c>
      <c r="X4" s="14" t="str">
        <f t="shared" ref="X4:AN4" si="0">IF(F4="","",SUBSTITUTE(SUBSTITUTE(SUBSTITUTE($W$1,"#DIM#",F$1),"#NOM#",$B4),"#Q#",SUBSTITUTE(F4,",",".")))</f>
        <v xml:space="preserve">INSERT INTO SC_Constantes(RefDimension,Nom,Valeur,DateModif) values (2,'SURFACE_FV',6,now());
</v>
      </c>
      <c r="Y4" s="14" t="str">
        <f t="shared" si="0"/>
        <v xml:space="preserve">INSERT INTO SC_Constantes(RefDimension,Nom,Valeur,DateModif) values (3,'SURFACE_FV',8,now());
</v>
      </c>
      <c r="Z4" s="14" t="str">
        <f t="shared" si="0"/>
        <v xml:space="preserve">INSERT INTO SC_Constantes(RefDimension,Nom,Valeur,DateModif) values (4,'SURFACE_FV',10,now());
</v>
      </c>
      <c r="AA4" s="14" t="str">
        <f t="shared" si="0"/>
        <v xml:space="preserve">INSERT INTO SC_Constantes(RefDimension,Nom,Valeur,DateModif) values (5,'SURFACE_FV',12,now());
</v>
      </c>
      <c r="AB4" s="14" t="str">
        <f t="shared" si="0"/>
        <v xml:space="preserve">INSERT INTO SC_Constantes(RefDimension,Nom,Valeur,DateModif) values (6,'SURFACE_FV',14,now());
</v>
      </c>
      <c r="AC4" s="14" t="str">
        <f t="shared" si="0"/>
        <v xml:space="preserve">INSERT INTO SC_Constantes(RefDimension,Nom,Valeur,DateModif) values (7,'SURFACE_FV',16,now());
</v>
      </c>
      <c r="AD4" s="14" t="str">
        <f t="shared" si="0"/>
        <v xml:space="preserve">INSERT INTO SC_Constantes(RefDimension,Nom,Valeur,DateModif) values (8,'SURFACE_FV',18,now());
</v>
      </c>
      <c r="AE4" s="14" t="str">
        <f t="shared" si="0"/>
        <v xml:space="preserve">INSERT INTO SC_Constantes(RefDimension,Nom,Valeur,DateModif) values (9,'SURFACE_FV',20,now());
</v>
      </c>
      <c r="AF4" s="14" t="str">
        <f t="shared" si="0"/>
        <v xml:space="preserve">INSERT INTO SC_Constantes(RefDimension,Nom,Valeur,DateModif) values (10,'SURFACE_FV',24,now());
</v>
      </c>
      <c r="AG4" s="14" t="str">
        <f t="shared" si="0"/>
        <v xml:space="preserve">INSERT INTO SC_Constantes(RefDimension,Nom,Valeur,DateModif) values (11,'SURFACE_FV',24,now());
</v>
      </c>
      <c r="AH4" s="14" t="str">
        <f t="shared" si="0"/>
        <v xml:space="preserve">INSERT INTO SC_Constantes(RefDimension,Nom,Valeur,DateModif) values (12,'SURFACE_FV',28,now());
</v>
      </c>
      <c r="AI4" s="14" t="str">
        <f t="shared" si="0"/>
        <v xml:space="preserve">INSERT INTO SC_Constantes(RefDimension,Nom,Valeur,DateModif) values (13,'SURFACE_FV',28,now());
</v>
      </c>
      <c r="AJ4" s="14" t="str">
        <f t="shared" si="0"/>
        <v xml:space="preserve">INSERT INTO SC_Constantes(RefDimension,Nom,Valeur,DateModif) values (14,'SURFACE_FV',32,now());
</v>
      </c>
      <c r="AK4" s="14" t="str">
        <f t="shared" si="0"/>
        <v xml:space="preserve">INSERT INTO SC_Constantes(RefDimension,Nom,Valeur,DateModif) values (15,'SURFACE_FV',36,now());
</v>
      </c>
      <c r="AL4" s="14" t="str">
        <f t="shared" si="0"/>
        <v xml:space="preserve">INSERT INTO SC_Constantes(RefDimension,Nom,Valeur,DateModif) values (16,'SURFACE_FV',36,now());
</v>
      </c>
      <c r="AM4" s="14" t="str">
        <f t="shared" si="0"/>
        <v xml:space="preserve">INSERT INTO SC_Constantes(RefDimension,Nom,Valeur,DateModif) values (17,'SURFACE_FV',40,now());
</v>
      </c>
      <c r="AN4" s="14" t="str">
        <f t="shared" si="0"/>
        <v xml:space="preserve">INSERT INTO SC_Constantes(RefDimension,Nom,Valeur,DateModif) values (18,'SURFACE_FV',40,now());
</v>
      </c>
    </row>
    <row r="5" spans="2:40" x14ac:dyDescent="0.25">
      <c r="B5" t="s">
        <v>647</v>
      </c>
      <c r="C5" t="s">
        <v>592</v>
      </c>
      <c r="D5" t="s">
        <v>105</v>
      </c>
      <c r="E5">
        <v>4</v>
      </c>
      <c r="F5">
        <v>6</v>
      </c>
      <c r="G5">
        <v>8</v>
      </c>
      <c r="H5">
        <v>10</v>
      </c>
      <c r="I5">
        <v>12</v>
      </c>
      <c r="J5">
        <v>14</v>
      </c>
      <c r="K5">
        <v>16</v>
      </c>
      <c r="L5">
        <v>18</v>
      </c>
      <c r="M5">
        <v>20</v>
      </c>
      <c r="N5">
        <v>24</v>
      </c>
      <c r="O5">
        <v>24</v>
      </c>
      <c r="P5">
        <v>28</v>
      </c>
      <c r="Q5">
        <v>28</v>
      </c>
      <c r="R5">
        <v>32</v>
      </c>
      <c r="S5">
        <v>36</v>
      </c>
      <c r="T5">
        <v>36</v>
      </c>
      <c r="U5">
        <v>40</v>
      </c>
      <c r="V5">
        <v>40</v>
      </c>
      <c r="W5" s="14" t="str">
        <f t="shared" ref="W5:W16" si="1">IF(E5="","",SUBSTITUTE(SUBSTITUTE(SUBSTITUTE($W$1,"#DIM#",E$1),"#NOM#",$B5),"#Q#",SUBSTITUTE(E5,",",".")))</f>
        <v xml:space="preserve">INSERT INTO SC_Constantes(RefDimension,Nom,Valeur,DateModif) values (1,'SURFACE_FH',4,now());
</v>
      </c>
      <c r="X5" s="14" t="str">
        <f t="shared" ref="X5:X21" si="2">IF(F5="","",SUBSTITUTE(SUBSTITUTE(SUBSTITUTE($W$1,"#DIM#",F$1),"#NOM#",$B5),"#Q#",SUBSTITUTE(F5,",",".")))</f>
        <v xml:space="preserve">INSERT INTO SC_Constantes(RefDimension,Nom,Valeur,DateModif) values (2,'SURFACE_FH',6,now());
</v>
      </c>
      <c r="Y5" s="14" t="str">
        <f t="shared" ref="Y5:Y21" si="3">IF(G5="","",SUBSTITUTE(SUBSTITUTE(SUBSTITUTE($W$1,"#DIM#",G$1),"#NOM#",$B5),"#Q#",SUBSTITUTE(G5,",",".")))</f>
        <v xml:space="preserve">INSERT INTO SC_Constantes(RefDimension,Nom,Valeur,DateModif) values (3,'SURFACE_FH',8,now());
</v>
      </c>
      <c r="Z5" s="14" t="str">
        <f t="shared" ref="Z5:Z21" si="4">IF(H5="","",SUBSTITUTE(SUBSTITUTE(SUBSTITUTE($W$1,"#DIM#",H$1),"#NOM#",$B5),"#Q#",SUBSTITUTE(H5,",",".")))</f>
        <v xml:space="preserve">INSERT INTO SC_Constantes(RefDimension,Nom,Valeur,DateModif) values (4,'SURFACE_FH',10,now());
</v>
      </c>
      <c r="AA5" s="14" t="str">
        <f t="shared" ref="AA5:AA21" si="5">IF(I5="","",SUBSTITUTE(SUBSTITUTE(SUBSTITUTE($W$1,"#DIM#",I$1),"#NOM#",$B5),"#Q#",SUBSTITUTE(I5,",",".")))</f>
        <v xml:space="preserve">INSERT INTO SC_Constantes(RefDimension,Nom,Valeur,DateModif) values (5,'SURFACE_FH',12,now());
</v>
      </c>
      <c r="AB5" s="14" t="str">
        <f t="shared" ref="AB5:AB21" si="6">IF(J5="","",SUBSTITUTE(SUBSTITUTE(SUBSTITUTE($W$1,"#DIM#",J$1),"#NOM#",$B5),"#Q#",SUBSTITUTE(J5,",",".")))</f>
        <v xml:space="preserve">INSERT INTO SC_Constantes(RefDimension,Nom,Valeur,DateModif) values (6,'SURFACE_FH',14,now());
</v>
      </c>
      <c r="AC5" s="14" t="str">
        <f t="shared" ref="AC5:AC21" si="7">IF(K5="","",SUBSTITUTE(SUBSTITUTE(SUBSTITUTE($W$1,"#DIM#",K$1),"#NOM#",$B5),"#Q#",SUBSTITUTE(K5,",",".")))</f>
        <v xml:space="preserve">INSERT INTO SC_Constantes(RefDimension,Nom,Valeur,DateModif) values (7,'SURFACE_FH',16,now());
</v>
      </c>
      <c r="AD5" s="14" t="str">
        <f t="shared" ref="AD5:AD21" si="8">IF(L5="","",SUBSTITUTE(SUBSTITUTE(SUBSTITUTE($W$1,"#DIM#",L$1),"#NOM#",$B5),"#Q#",SUBSTITUTE(L5,",",".")))</f>
        <v xml:space="preserve">INSERT INTO SC_Constantes(RefDimension,Nom,Valeur,DateModif) values (8,'SURFACE_FH',18,now());
</v>
      </c>
      <c r="AE5" s="14" t="str">
        <f t="shared" ref="AE5:AE21" si="9">IF(M5="","",SUBSTITUTE(SUBSTITUTE(SUBSTITUTE($W$1,"#DIM#",M$1),"#NOM#",$B5),"#Q#",SUBSTITUTE(M5,",",".")))</f>
        <v xml:space="preserve">INSERT INTO SC_Constantes(RefDimension,Nom,Valeur,DateModif) values (9,'SURFACE_FH',20,now());
</v>
      </c>
      <c r="AF5" s="14" t="str">
        <f t="shared" ref="AF5:AF21" si="10">IF(N5="","",SUBSTITUTE(SUBSTITUTE(SUBSTITUTE($W$1,"#DIM#",N$1),"#NOM#",$B5),"#Q#",SUBSTITUTE(N5,",",".")))</f>
        <v xml:space="preserve">INSERT INTO SC_Constantes(RefDimension,Nom,Valeur,DateModif) values (10,'SURFACE_FH',24,now());
</v>
      </c>
      <c r="AG5" s="14" t="str">
        <f t="shared" ref="AG5:AG21" si="11">IF(O5="","",SUBSTITUTE(SUBSTITUTE(SUBSTITUTE($W$1,"#DIM#",O$1),"#NOM#",$B5),"#Q#",SUBSTITUTE(O5,",",".")))</f>
        <v xml:space="preserve">INSERT INTO SC_Constantes(RefDimension,Nom,Valeur,DateModif) values (11,'SURFACE_FH',24,now());
</v>
      </c>
      <c r="AH5" s="14" t="str">
        <f t="shared" ref="AH5:AH21" si="12">IF(P5="","",SUBSTITUTE(SUBSTITUTE(SUBSTITUTE($W$1,"#DIM#",P$1),"#NOM#",$B5),"#Q#",SUBSTITUTE(P5,",",".")))</f>
        <v xml:space="preserve">INSERT INTO SC_Constantes(RefDimension,Nom,Valeur,DateModif) values (12,'SURFACE_FH',28,now());
</v>
      </c>
      <c r="AI5" s="14" t="str">
        <f t="shared" ref="AI5:AI21" si="13">IF(Q5="","",SUBSTITUTE(SUBSTITUTE(SUBSTITUTE($W$1,"#DIM#",Q$1),"#NOM#",$B5),"#Q#",SUBSTITUTE(Q5,",",".")))</f>
        <v xml:space="preserve">INSERT INTO SC_Constantes(RefDimension,Nom,Valeur,DateModif) values (13,'SURFACE_FH',28,now());
</v>
      </c>
      <c r="AJ5" s="14" t="str">
        <f t="shared" ref="AJ5:AJ21" si="14">IF(R5="","",SUBSTITUTE(SUBSTITUTE(SUBSTITUTE($W$1,"#DIM#",R$1),"#NOM#",$B5),"#Q#",SUBSTITUTE(R5,",",".")))</f>
        <v xml:space="preserve">INSERT INTO SC_Constantes(RefDimension,Nom,Valeur,DateModif) values (14,'SURFACE_FH',32,now());
</v>
      </c>
      <c r="AK5" s="14" t="str">
        <f t="shared" ref="AK5:AK21" si="15">IF(S5="","",SUBSTITUTE(SUBSTITUTE(SUBSTITUTE($W$1,"#DIM#",S$1),"#NOM#",$B5),"#Q#",SUBSTITUTE(S5,",",".")))</f>
        <v xml:space="preserve">INSERT INTO SC_Constantes(RefDimension,Nom,Valeur,DateModif) values (15,'SURFACE_FH',36,now());
</v>
      </c>
      <c r="AL5" s="14" t="str">
        <f t="shared" ref="AL5:AL21" si="16">IF(T5="","",SUBSTITUTE(SUBSTITUTE(SUBSTITUTE($W$1,"#DIM#",T$1),"#NOM#",$B5),"#Q#",SUBSTITUTE(T5,",",".")))</f>
        <v xml:space="preserve">INSERT INTO SC_Constantes(RefDimension,Nom,Valeur,DateModif) values (16,'SURFACE_FH',36,now());
</v>
      </c>
      <c r="AM5" s="14" t="str">
        <f t="shared" ref="AM5:AM21" si="17">IF(U5="","",SUBSTITUTE(SUBSTITUTE(SUBSTITUTE($W$1,"#DIM#",U$1),"#NOM#",$B5),"#Q#",SUBSTITUTE(U5,",",".")))</f>
        <v xml:space="preserve">INSERT INTO SC_Constantes(RefDimension,Nom,Valeur,DateModif) values (17,'SURFACE_FH',40,now());
</v>
      </c>
      <c r="AN5" s="14" t="str">
        <f t="shared" ref="AN5:AN21" si="18">IF(V5="","",SUBSTITUTE(SUBSTITUTE(SUBSTITUTE($W$1,"#DIM#",V$1),"#NOM#",$B5),"#Q#",SUBSTITUTE(V5,",",".")))</f>
        <v xml:space="preserve">INSERT INTO SC_Constantes(RefDimension,Nom,Valeur,DateModif) values (18,'SURFACE_FH',40,now());
</v>
      </c>
    </row>
    <row r="6" spans="2:40" x14ac:dyDescent="0.25">
      <c r="B6" t="s">
        <v>648</v>
      </c>
      <c r="C6" t="s">
        <v>592</v>
      </c>
      <c r="D6" t="s">
        <v>105</v>
      </c>
      <c r="E6">
        <v>4</v>
      </c>
      <c r="F6">
        <v>6</v>
      </c>
      <c r="G6">
        <v>8</v>
      </c>
      <c r="H6">
        <v>10</v>
      </c>
      <c r="I6">
        <v>12</v>
      </c>
      <c r="J6">
        <v>14</v>
      </c>
      <c r="K6">
        <v>16</v>
      </c>
      <c r="L6">
        <v>18</v>
      </c>
      <c r="M6">
        <v>20</v>
      </c>
      <c r="N6">
        <v>24</v>
      </c>
      <c r="O6">
        <v>24</v>
      </c>
      <c r="P6">
        <v>28</v>
      </c>
      <c r="Q6">
        <v>28</v>
      </c>
      <c r="R6">
        <v>32</v>
      </c>
      <c r="S6">
        <v>36</v>
      </c>
      <c r="T6">
        <v>36</v>
      </c>
      <c r="U6">
        <v>40</v>
      </c>
      <c r="V6">
        <v>40</v>
      </c>
      <c r="W6" s="14" t="str">
        <f t="shared" si="1"/>
        <v xml:space="preserve">INSERT INTO SC_Constantes(RefDimension,Nom,Valeur,DateModif) values (1,'SURFACE_FVBAC',4,now());
</v>
      </c>
      <c r="X6" s="14" t="str">
        <f t="shared" si="2"/>
        <v xml:space="preserve">INSERT INTO SC_Constantes(RefDimension,Nom,Valeur,DateModif) values (2,'SURFACE_FVBAC',6,now());
</v>
      </c>
      <c r="Y6" s="14" t="str">
        <f t="shared" si="3"/>
        <v xml:space="preserve">INSERT INTO SC_Constantes(RefDimension,Nom,Valeur,DateModif) values (3,'SURFACE_FVBAC',8,now());
</v>
      </c>
      <c r="Z6" s="14" t="str">
        <f t="shared" si="4"/>
        <v xml:space="preserve">INSERT INTO SC_Constantes(RefDimension,Nom,Valeur,DateModif) values (4,'SURFACE_FVBAC',10,now());
</v>
      </c>
      <c r="AA6" s="14" t="str">
        <f t="shared" si="5"/>
        <v xml:space="preserve">INSERT INTO SC_Constantes(RefDimension,Nom,Valeur,DateModif) values (5,'SURFACE_FVBAC',12,now());
</v>
      </c>
      <c r="AB6" s="14" t="str">
        <f t="shared" si="6"/>
        <v xml:space="preserve">INSERT INTO SC_Constantes(RefDimension,Nom,Valeur,DateModif) values (6,'SURFACE_FVBAC',14,now());
</v>
      </c>
      <c r="AC6" s="14" t="str">
        <f t="shared" si="7"/>
        <v xml:space="preserve">INSERT INTO SC_Constantes(RefDimension,Nom,Valeur,DateModif) values (7,'SURFACE_FVBAC',16,now());
</v>
      </c>
      <c r="AD6" s="14" t="str">
        <f t="shared" si="8"/>
        <v xml:space="preserve">INSERT INTO SC_Constantes(RefDimension,Nom,Valeur,DateModif) values (8,'SURFACE_FVBAC',18,now());
</v>
      </c>
      <c r="AE6" s="14" t="str">
        <f t="shared" si="9"/>
        <v xml:space="preserve">INSERT INTO SC_Constantes(RefDimension,Nom,Valeur,DateModif) values (9,'SURFACE_FVBAC',20,now());
</v>
      </c>
      <c r="AF6" s="14" t="str">
        <f t="shared" si="10"/>
        <v xml:space="preserve">INSERT INTO SC_Constantes(RefDimension,Nom,Valeur,DateModif) values (10,'SURFACE_FVBAC',24,now());
</v>
      </c>
      <c r="AG6" s="14" t="str">
        <f t="shared" si="11"/>
        <v xml:space="preserve">INSERT INTO SC_Constantes(RefDimension,Nom,Valeur,DateModif) values (11,'SURFACE_FVBAC',24,now());
</v>
      </c>
      <c r="AH6" s="14" t="str">
        <f t="shared" si="12"/>
        <v xml:space="preserve">INSERT INTO SC_Constantes(RefDimension,Nom,Valeur,DateModif) values (12,'SURFACE_FVBAC',28,now());
</v>
      </c>
      <c r="AI6" s="14" t="str">
        <f t="shared" si="13"/>
        <v xml:space="preserve">INSERT INTO SC_Constantes(RefDimension,Nom,Valeur,DateModif) values (13,'SURFACE_FVBAC',28,now());
</v>
      </c>
      <c r="AJ6" s="14" t="str">
        <f t="shared" si="14"/>
        <v xml:space="preserve">INSERT INTO SC_Constantes(RefDimension,Nom,Valeur,DateModif) values (14,'SURFACE_FVBAC',32,now());
</v>
      </c>
      <c r="AK6" s="14" t="str">
        <f t="shared" si="15"/>
        <v xml:space="preserve">INSERT INTO SC_Constantes(RefDimension,Nom,Valeur,DateModif) values (15,'SURFACE_FVBAC',36,now());
</v>
      </c>
      <c r="AL6" s="14" t="str">
        <f t="shared" si="16"/>
        <v xml:space="preserve">INSERT INTO SC_Constantes(RefDimension,Nom,Valeur,DateModif) values (16,'SURFACE_FVBAC',36,now());
</v>
      </c>
      <c r="AM6" s="14" t="str">
        <f t="shared" si="17"/>
        <v xml:space="preserve">INSERT INTO SC_Constantes(RefDimension,Nom,Valeur,DateModif) values (17,'SURFACE_FVBAC',40,now());
</v>
      </c>
      <c r="AN6" s="14" t="str">
        <f t="shared" si="18"/>
        <v xml:space="preserve">INSERT INTO SC_Constantes(RefDimension,Nom,Valeur,DateModif) values (18,'SURFACE_FVBAC',40,now());
</v>
      </c>
    </row>
    <row r="7" spans="2:40" x14ac:dyDescent="0.25">
      <c r="B7" t="s">
        <v>604</v>
      </c>
      <c r="C7" t="s">
        <v>593</v>
      </c>
      <c r="D7" t="s">
        <v>594</v>
      </c>
      <c r="E7">
        <v>8.1999999999999993</v>
      </c>
      <c r="F7">
        <v>10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  <c r="N7">
        <v>20</v>
      </c>
      <c r="O7">
        <v>22</v>
      </c>
      <c r="P7">
        <v>23</v>
      </c>
      <c r="Q7">
        <v>22</v>
      </c>
      <c r="R7">
        <v>24</v>
      </c>
      <c r="S7">
        <v>25</v>
      </c>
      <c r="T7">
        <v>26</v>
      </c>
      <c r="U7">
        <v>28</v>
      </c>
      <c r="V7">
        <v>26</v>
      </c>
      <c r="W7" s="14" t="str">
        <f t="shared" si="1"/>
        <v xml:space="preserve">INSERT INTO SC_Constantes(RefDimension,Nom,Valeur,DateModif) values (1,'PERIMETRE_FV',8.2,now());
</v>
      </c>
      <c r="X7" s="14" t="str">
        <f t="shared" si="2"/>
        <v xml:space="preserve">INSERT INTO SC_Constantes(RefDimension,Nom,Valeur,DateModif) values (2,'PERIMETRE_FV',10,now());
</v>
      </c>
      <c r="Y7" s="14" t="str">
        <f t="shared" si="3"/>
        <v xml:space="preserve">INSERT INTO SC_Constantes(RefDimension,Nom,Valeur,DateModif) values (3,'PERIMETRE_FV',12,now());
</v>
      </c>
      <c r="Z7" s="14" t="str">
        <f t="shared" si="4"/>
        <v xml:space="preserve">INSERT INTO SC_Constantes(RefDimension,Nom,Valeur,DateModif) values (4,'PERIMETRE_FV',13,now());
</v>
      </c>
      <c r="AA7" s="14" t="str">
        <f t="shared" si="5"/>
        <v xml:space="preserve">INSERT INTO SC_Constantes(RefDimension,Nom,Valeur,DateModif) values (5,'PERIMETRE_FV',14,now());
</v>
      </c>
      <c r="AB7" s="14" t="str">
        <f t="shared" si="6"/>
        <v xml:space="preserve">INSERT INTO SC_Constantes(RefDimension,Nom,Valeur,DateModif) values (6,'PERIMETRE_FV',15,now());
</v>
      </c>
      <c r="AC7" s="14" t="str">
        <f t="shared" si="7"/>
        <v xml:space="preserve">INSERT INTO SC_Constantes(RefDimension,Nom,Valeur,DateModif) values (7,'PERIMETRE_FV',16,now());
</v>
      </c>
      <c r="AD7" s="14" t="str">
        <f t="shared" si="8"/>
        <v xml:space="preserve">INSERT INTO SC_Constantes(RefDimension,Nom,Valeur,DateModif) values (8,'PERIMETRE_FV',17,now());
</v>
      </c>
      <c r="AE7" s="14" t="str">
        <f t="shared" si="9"/>
        <v xml:space="preserve">INSERT INTO SC_Constantes(RefDimension,Nom,Valeur,DateModif) values (9,'PERIMETRE_FV',18,now());
</v>
      </c>
      <c r="AF7" s="14" t="str">
        <f t="shared" si="10"/>
        <v xml:space="preserve">INSERT INTO SC_Constantes(RefDimension,Nom,Valeur,DateModif) values (10,'PERIMETRE_FV',20,now());
</v>
      </c>
      <c r="AG7" s="14" t="str">
        <f t="shared" si="11"/>
        <v xml:space="preserve">INSERT INTO SC_Constantes(RefDimension,Nom,Valeur,DateModif) values (11,'PERIMETRE_FV',22,now());
</v>
      </c>
      <c r="AH7" s="14" t="str">
        <f t="shared" si="12"/>
        <v xml:space="preserve">INSERT INTO SC_Constantes(RefDimension,Nom,Valeur,DateModif) values (12,'PERIMETRE_FV',23,now());
</v>
      </c>
      <c r="AI7" s="14" t="str">
        <f t="shared" si="13"/>
        <v xml:space="preserve">INSERT INTO SC_Constantes(RefDimension,Nom,Valeur,DateModif) values (13,'PERIMETRE_FV',22,now());
</v>
      </c>
      <c r="AJ7" s="14" t="str">
        <f t="shared" si="14"/>
        <v xml:space="preserve">INSERT INTO SC_Constantes(RefDimension,Nom,Valeur,DateModif) values (14,'PERIMETRE_FV',24,now());
</v>
      </c>
      <c r="AK7" s="14" t="str">
        <f t="shared" si="15"/>
        <v xml:space="preserve">INSERT INTO SC_Constantes(RefDimension,Nom,Valeur,DateModif) values (15,'PERIMETRE_FV',25,now());
</v>
      </c>
      <c r="AL7" s="14" t="str">
        <f t="shared" si="16"/>
        <v xml:space="preserve">INSERT INTO SC_Constantes(RefDimension,Nom,Valeur,DateModif) values (16,'PERIMETRE_FV',26,now());
</v>
      </c>
      <c r="AM7" s="14" t="str">
        <f t="shared" si="17"/>
        <v xml:space="preserve">INSERT INTO SC_Constantes(RefDimension,Nom,Valeur,DateModif) values (17,'PERIMETRE_FV',28,now());
</v>
      </c>
      <c r="AN7" s="14" t="str">
        <f t="shared" si="18"/>
        <v xml:space="preserve">INSERT INTO SC_Constantes(RefDimension,Nom,Valeur,DateModif) values (18,'PERIMETRE_FV',26,now());
</v>
      </c>
    </row>
    <row r="8" spans="2:40" x14ac:dyDescent="0.25">
      <c r="B8" t="s">
        <v>605</v>
      </c>
      <c r="C8" t="s">
        <v>595</v>
      </c>
      <c r="D8" t="s">
        <v>594</v>
      </c>
      <c r="E8">
        <v>8</v>
      </c>
      <c r="F8">
        <v>11</v>
      </c>
      <c r="G8">
        <v>12</v>
      </c>
      <c r="H8">
        <v>14</v>
      </c>
      <c r="I8">
        <v>16</v>
      </c>
      <c r="J8">
        <v>18</v>
      </c>
      <c r="K8">
        <v>20</v>
      </c>
      <c r="L8">
        <v>19.399999999999999</v>
      </c>
      <c r="M8">
        <v>21</v>
      </c>
      <c r="N8">
        <v>24.2</v>
      </c>
      <c r="O8">
        <v>24.2</v>
      </c>
      <c r="P8">
        <v>25.6</v>
      </c>
      <c r="Q8">
        <v>25.6</v>
      </c>
      <c r="R8">
        <v>27.4</v>
      </c>
      <c r="S8">
        <v>30</v>
      </c>
      <c r="T8">
        <v>30</v>
      </c>
      <c r="U8">
        <v>31.4</v>
      </c>
      <c r="V8">
        <v>31.4</v>
      </c>
      <c r="W8" s="14" t="str">
        <f t="shared" si="1"/>
        <v xml:space="preserve">INSERT INTO SC_Constantes(RefDimension,Nom,Valeur,DateModif) values (1,'PERIMETRE_FH',8,now());
</v>
      </c>
      <c r="X8" s="14" t="str">
        <f t="shared" si="2"/>
        <v xml:space="preserve">INSERT INTO SC_Constantes(RefDimension,Nom,Valeur,DateModif) values (2,'PERIMETRE_FH',11,now());
</v>
      </c>
      <c r="Y8" s="14" t="str">
        <f t="shared" si="3"/>
        <v xml:space="preserve">INSERT INTO SC_Constantes(RefDimension,Nom,Valeur,DateModif) values (3,'PERIMETRE_FH',12,now());
</v>
      </c>
      <c r="Z8" s="14" t="str">
        <f t="shared" si="4"/>
        <v xml:space="preserve">INSERT INTO SC_Constantes(RefDimension,Nom,Valeur,DateModif) values (4,'PERIMETRE_FH',14,now());
</v>
      </c>
      <c r="AA8" s="14" t="str">
        <f t="shared" si="5"/>
        <v xml:space="preserve">INSERT INTO SC_Constantes(RefDimension,Nom,Valeur,DateModif) values (5,'PERIMETRE_FH',16,now());
</v>
      </c>
      <c r="AB8" s="14" t="str">
        <f t="shared" si="6"/>
        <v xml:space="preserve">INSERT INTO SC_Constantes(RefDimension,Nom,Valeur,DateModif) values (6,'PERIMETRE_FH',18,now());
</v>
      </c>
      <c r="AC8" s="14" t="str">
        <f t="shared" si="7"/>
        <v xml:space="preserve">INSERT INTO SC_Constantes(RefDimension,Nom,Valeur,DateModif) values (7,'PERIMETRE_FH',20,now());
</v>
      </c>
      <c r="AD8" s="14" t="str">
        <f t="shared" si="8"/>
        <v xml:space="preserve">INSERT INTO SC_Constantes(RefDimension,Nom,Valeur,DateModif) values (8,'PERIMETRE_FH',19.4,now());
</v>
      </c>
      <c r="AE8" s="14" t="str">
        <f t="shared" si="9"/>
        <v xml:space="preserve">INSERT INTO SC_Constantes(RefDimension,Nom,Valeur,DateModif) values (9,'PERIMETRE_FH',21,now());
</v>
      </c>
      <c r="AF8" s="14" t="str">
        <f t="shared" si="10"/>
        <v xml:space="preserve">INSERT INTO SC_Constantes(RefDimension,Nom,Valeur,DateModif) values (10,'PERIMETRE_FH',24.2,now());
</v>
      </c>
      <c r="AG8" s="14" t="str">
        <f t="shared" si="11"/>
        <v xml:space="preserve">INSERT INTO SC_Constantes(RefDimension,Nom,Valeur,DateModif) values (11,'PERIMETRE_FH',24.2,now());
</v>
      </c>
      <c r="AH8" s="14" t="str">
        <f t="shared" si="12"/>
        <v xml:space="preserve">INSERT INTO SC_Constantes(RefDimension,Nom,Valeur,DateModif) values (12,'PERIMETRE_FH',25.6,now());
</v>
      </c>
      <c r="AI8" s="14" t="str">
        <f t="shared" si="13"/>
        <v xml:space="preserve">INSERT INTO SC_Constantes(RefDimension,Nom,Valeur,DateModif) values (13,'PERIMETRE_FH',25.6,now());
</v>
      </c>
      <c r="AJ8" s="14" t="str">
        <f t="shared" si="14"/>
        <v xml:space="preserve">INSERT INTO SC_Constantes(RefDimension,Nom,Valeur,DateModif) values (14,'PERIMETRE_FH',27.4,now());
</v>
      </c>
      <c r="AK8" s="14" t="str">
        <f t="shared" si="15"/>
        <v xml:space="preserve">INSERT INTO SC_Constantes(RefDimension,Nom,Valeur,DateModif) values (15,'PERIMETRE_FH',30,now());
</v>
      </c>
      <c r="AL8" s="14" t="str">
        <f t="shared" si="16"/>
        <v xml:space="preserve">INSERT INTO SC_Constantes(RefDimension,Nom,Valeur,DateModif) values (16,'PERIMETRE_FH',30,now());
</v>
      </c>
      <c r="AM8" s="14" t="str">
        <f t="shared" si="17"/>
        <v xml:space="preserve">INSERT INTO SC_Constantes(RefDimension,Nom,Valeur,DateModif) values (17,'PERIMETRE_FH',31.4,now());
</v>
      </c>
      <c r="AN8" s="14" t="str">
        <f t="shared" si="18"/>
        <v xml:space="preserve">INSERT INTO SC_Constantes(RefDimension,Nom,Valeur,DateModif) values (18,'PERIMETRE_FH',31.4,now());
</v>
      </c>
    </row>
    <row r="9" spans="2:40" x14ac:dyDescent="0.25">
      <c r="B9" t="s">
        <v>606</v>
      </c>
      <c r="C9" t="s">
        <v>596</v>
      </c>
      <c r="D9" t="s">
        <v>594</v>
      </c>
      <c r="E9">
        <v>16.2</v>
      </c>
      <c r="F9">
        <v>21</v>
      </c>
      <c r="G9">
        <v>24</v>
      </c>
      <c r="H9">
        <v>27</v>
      </c>
      <c r="I9">
        <v>30</v>
      </c>
      <c r="J9">
        <v>33</v>
      </c>
      <c r="K9">
        <v>36</v>
      </c>
      <c r="L9">
        <v>36.4</v>
      </c>
      <c r="M9">
        <v>39</v>
      </c>
      <c r="N9">
        <v>44.2</v>
      </c>
      <c r="O9">
        <v>46.2</v>
      </c>
      <c r="P9">
        <v>48.6</v>
      </c>
      <c r="Q9">
        <v>47.6</v>
      </c>
      <c r="R9">
        <v>51.4</v>
      </c>
      <c r="S9">
        <v>55</v>
      </c>
      <c r="T9">
        <v>56</v>
      </c>
      <c r="U9">
        <v>59.4</v>
      </c>
      <c r="V9">
        <v>57.4</v>
      </c>
      <c r="W9" s="14" t="str">
        <f t="shared" si="1"/>
        <v xml:space="preserve">INSERT INTO SC_Constantes(RefDimension,Nom,Valeur,DateModif) values (1,'PERIMETRE_FVFH',16.2,now());
</v>
      </c>
      <c r="X9" s="14" t="str">
        <f t="shared" si="2"/>
        <v xml:space="preserve">INSERT INTO SC_Constantes(RefDimension,Nom,Valeur,DateModif) values (2,'PERIMETRE_FVFH',21,now());
</v>
      </c>
      <c r="Y9" s="14" t="str">
        <f t="shared" si="3"/>
        <v xml:space="preserve">INSERT INTO SC_Constantes(RefDimension,Nom,Valeur,DateModif) values (3,'PERIMETRE_FVFH',24,now());
</v>
      </c>
      <c r="Z9" s="14" t="str">
        <f t="shared" si="4"/>
        <v xml:space="preserve">INSERT INTO SC_Constantes(RefDimension,Nom,Valeur,DateModif) values (4,'PERIMETRE_FVFH',27,now());
</v>
      </c>
      <c r="AA9" s="14" t="str">
        <f t="shared" si="5"/>
        <v xml:space="preserve">INSERT INTO SC_Constantes(RefDimension,Nom,Valeur,DateModif) values (5,'PERIMETRE_FVFH',30,now());
</v>
      </c>
      <c r="AB9" s="14" t="str">
        <f t="shared" si="6"/>
        <v xml:space="preserve">INSERT INTO SC_Constantes(RefDimension,Nom,Valeur,DateModif) values (6,'PERIMETRE_FVFH',33,now());
</v>
      </c>
      <c r="AC9" s="14" t="str">
        <f t="shared" si="7"/>
        <v xml:space="preserve">INSERT INTO SC_Constantes(RefDimension,Nom,Valeur,DateModif) values (7,'PERIMETRE_FVFH',36,now());
</v>
      </c>
      <c r="AD9" s="14" t="str">
        <f t="shared" si="8"/>
        <v xml:space="preserve">INSERT INTO SC_Constantes(RefDimension,Nom,Valeur,DateModif) values (8,'PERIMETRE_FVFH',36.4,now());
</v>
      </c>
      <c r="AE9" s="14" t="str">
        <f t="shared" si="9"/>
        <v xml:space="preserve">INSERT INTO SC_Constantes(RefDimension,Nom,Valeur,DateModif) values (9,'PERIMETRE_FVFH',39,now());
</v>
      </c>
      <c r="AF9" s="14" t="str">
        <f t="shared" si="10"/>
        <v xml:space="preserve">INSERT INTO SC_Constantes(RefDimension,Nom,Valeur,DateModif) values (10,'PERIMETRE_FVFH',44.2,now());
</v>
      </c>
      <c r="AG9" s="14" t="str">
        <f t="shared" si="11"/>
        <v xml:space="preserve">INSERT INTO SC_Constantes(RefDimension,Nom,Valeur,DateModif) values (11,'PERIMETRE_FVFH',46.2,now());
</v>
      </c>
      <c r="AH9" s="14" t="str">
        <f t="shared" si="12"/>
        <v xml:space="preserve">INSERT INTO SC_Constantes(RefDimension,Nom,Valeur,DateModif) values (12,'PERIMETRE_FVFH',48.6,now());
</v>
      </c>
      <c r="AI9" s="14" t="str">
        <f t="shared" si="13"/>
        <v xml:space="preserve">INSERT INTO SC_Constantes(RefDimension,Nom,Valeur,DateModif) values (13,'PERIMETRE_FVFH',47.6,now());
</v>
      </c>
      <c r="AJ9" s="14" t="str">
        <f t="shared" si="14"/>
        <v xml:space="preserve">INSERT INTO SC_Constantes(RefDimension,Nom,Valeur,DateModif) values (14,'PERIMETRE_FVFH',51.4,now());
</v>
      </c>
      <c r="AK9" s="14" t="str">
        <f t="shared" si="15"/>
        <v xml:space="preserve">INSERT INTO SC_Constantes(RefDimension,Nom,Valeur,DateModif) values (15,'PERIMETRE_FVFH',55,now());
</v>
      </c>
      <c r="AL9" s="14" t="str">
        <f t="shared" si="16"/>
        <v xml:space="preserve">INSERT INTO SC_Constantes(RefDimension,Nom,Valeur,DateModif) values (16,'PERIMETRE_FVFH',56,now());
</v>
      </c>
      <c r="AM9" s="14" t="str">
        <f t="shared" si="17"/>
        <v xml:space="preserve">INSERT INTO SC_Constantes(RefDimension,Nom,Valeur,DateModif) values (17,'PERIMETRE_FVFH',59.4,now());
</v>
      </c>
      <c r="AN9" s="14" t="str">
        <f t="shared" si="18"/>
        <v xml:space="preserve">INSERT INTO SC_Constantes(RefDimension,Nom,Valeur,DateModif) values (18,'PERIMETRE_FVFH',57.4,now());
</v>
      </c>
    </row>
    <row r="10" spans="2:40" x14ac:dyDescent="0.25">
      <c r="B10" t="s">
        <v>618</v>
      </c>
      <c r="C10" t="s">
        <v>597</v>
      </c>
      <c r="D10" t="s">
        <v>594</v>
      </c>
      <c r="F10">
        <v>11</v>
      </c>
      <c r="H10">
        <v>16</v>
      </c>
      <c r="I10">
        <v>17</v>
      </c>
      <c r="M10">
        <v>22</v>
      </c>
      <c r="N10">
        <v>24</v>
      </c>
      <c r="O10">
        <v>24</v>
      </c>
      <c r="U10">
        <v>35</v>
      </c>
      <c r="V10">
        <v>35</v>
      </c>
      <c r="W10" s="14" t="str">
        <f t="shared" si="1"/>
        <v/>
      </c>
      <c r="X10" s="14" t="str">
        <f t="shared" si="2"/>
        <v xml:space="preserve">INSERT INTO SC_Constantes(RefDimension,Nom,Valeur,DateModif) values (2,'PERIMETRE_FVBAC',11,now());
</v>
      </c>
      <c r="Y10" s="14" t="str">
        <f t="shared" si="3"/>
        <v/>
      </c>
      <c r="Z10" s="14" t="str">
        <f t="shared" si="4"/>
        <v xml:space="preserve">INSERT INTO SC_Constantes(RefDimension,Nom,Valeur,DateModif) values (4,'PERIMETRE_FVBAC',16,now());
</v>
      </c>
      <c r="AA10" s="14" t="str">
        <f t="shared" si="5"/>
        <v xml:space="preserve">INSERT INTO SC_Constantes(RefDimension,Nom,Valeur,DateModif) values (5,'PERIMETRE_FVBAC',17,now());
</v>
      </c>
      <c r="AB10" s="14" t="str">
        <f t="shared" si="6"/>
        <v/>
      </c>
      <c r="AC10" s="14" t="str">
        <f t="shared" si="7"/>
        <v/>
      </c>
      <c r="AD10" s="14" t="str">
        <f t="shared" si="8"/>
        <v/>
      </c>
      <c r="AE10" s="14" t="str">
        <f t="shared" si="9"/>
        <v xml:space="preserve">INSERT INTO SC_Constantes(RefDimension,Nom,Valeur,DateModif) values (9,'PERIMETRE_FVBAC',22,now());
</v>
      </c>
      <c r="AF10" s="14" t="str">
        <f t="shared" si="10"/>
        <v xml:space="preserve">INSERT INTO SC_Constantes(RefDimension,Nom,Valeur,DateModif) values (10,'PERIMETRE_FVBAC',24,now());
</v>
      </c>
      <c r="AG10" s="14" t="str">
        <f t="shared" si="11"/>
        <v xml:space="preserve">INSERT INTO SC_Constantes(RefDimension,Nom,Valeur,DateModif) values (11,'PERIMETRE_FVBAC',24,now());
</v>
      </c>
      <c r="AH10" s="14" t="str">
        <f t="shared" si="12"/>
        <v/>
      </c>
      <c r="AI10" s="14" t="str">
        <f t="shared" si="13"/>
        <v/>
      </c>
      <c r="AJ10" s="14" t="str">
        <f t="shared" si="14"/>
        <v/>
      </c>
      <c r="AK10" s="14" t="str">
        <f t="shared" si="15"/>
        <v/>
      </c>
      <c r="AL10" s="14" t="str">
        <f t="shared" si="16"/>
        <v/>
      </c>
      <c r="AM10" s="14" t="str">
        <f t="shared" si="17"/>
        <v xml:space="preserve">INSERT INTO SC_Constantes(RefDimension,Nom,Valeur,DateModif) values (17,'PERIMETRE_FVBAC',35,now());
</v>
      </c>
      <c r="AN10" s="14" t="str">
        <f t="shared" si="18"/>
        <v xml:space="preserve">INSERT INTO SC_Constantes(RefDimension,Nom,Valeur,DateModif) values (18,'PERIMETRE_FVBAC',35,now());
</v>
      </c>
    </row>
    <row r="11" spans="2:40" x14ac:dyDescent="0.25">
      <c r="B11" t="s">
        <v>646</v>
      </c>
      <c r="C11" t="s">
        <v>598</v>
      </c>
      <c r="D11" t="s">
        <v>594</v>
      </c>
      <c r="F11">
        <v>11</v>
      </c>
      <c r="H11">
        <v>19.600000000000001</v>
      </c>
      <c r="I11">
        <v>22</v>
      </c>
      <c r="M11">
        <v>39.200000000000003</v>
      </c>
      <c r="N11">
        <v>44</v>
      </c>
      <c r="O11">
        <v>44</v>
      </c>
      <c r="U11">
        <v>78.400000000000006</v>
      </c>
      <c r="V11">
        <v>78.400000000000006</v>
      </c>
      <c r="W11" s="14" t="str">
        <f t="shared" si="1"/>
        <v/>
      </c>
      <c r="X11" s="14" t="str">
        <f t="shared" si="2"/>
        <v xml:space="preserve">INSERT INTO SC_Constantes(RefDimension,Nom,Valeur,DateModif) values (2,'PERIMETRE_FVBAC_CUMUL',11,now());
</v>
      </c>
      <c r="Y11" s="14" t="str">
        <f t="shared" si="3"/>
        <v/>
      </c>
      <c r="Z11" s="14" t="str">
        <f t="shared" si="4"/>
        <v xml:space="preserve">INSERT INTO SC_Constantes(RefDimension,Nom,Valeur,DateModif) values (4,'PERIMETRE_FVBAC_CUMUL',19.6,now());
</v>
      </c>
      <c r="AA11" s="14" t="str">
        <f t="shared" si="5"/>
        <v xml:space="preserve">INSERT INTO SC_Constantes(RefDimension,Nom,Valeur,DateModif) values (5,'PERIMETRE_FVBAC_CUMUL',22,now());
</v>
      </c>
      <c r="AB11" s="14" t="str">
        <f t="shared" si="6"/>
        <v/>
      </c>
      <c r="AC11" s="14" t="str">
        <f t="shared" si="7"/>
        <v/>
      </c>
      <c r="AD11" s="14" t="str">
        <f t="shared" si="8"/>
        <v/>
      </c>
      <c r="AE11" s="14" t="str">
        <f t="shared" si="9"/>
        <v xml:space="preserve">INSERT INTO SC_Constantes(RefDimension,Nom,Valeur,DateModif) values (9,'PERIMETRE_FVBAC_CUMUL',39.2,now());
</v>
      </c>
      <c r="AF11" s="14" t="str">
        <f t="shared" si="10"/>
        <v xml:space="preserve">INSERT INTO SC_Constantes(RefDimension,Nom,Valeur,DateModif) values (10,'PERIMETRE_FVBAC_CUMUL',44,now());
</v>
      </c>
      <c r="AG11" s="14" t="str">
        <f t="shared" si="11"/>
        <v xml:space="preserve">INSERT INTO SC_Constantes(RefDimension,Nom,Valeur,DateModif) values (11,'PERIMETRE_FVBAC_CUMUL',44,now());
</v>
      </c>
      <c r="AH11" s="14" t="str">
        <f t="shared" si="12"/>
        <v/>
      </c>
      <c r="AI11" s="14" t="str">
        <f t="shared" si="13"/>
        <v/>
      </c>
      <c r="AJ11" s="14" t="str">
        <f t="shared" si="14"/>
        <v/>
      </c>
      <c r="AK11" s="14" t="str">
        <f t="shared" si="15"/>
        <v/>
      </c>
      <c r="AL11" s="14" t="str">
        <f t="shared" si="16"/>
        <v/>
      </c>
      <c r="AM11" s="14" t="str">
        <f t="shared" si="17"/>
        <v xml:space="preserve">INSERT INTO SC_Constantes(RefDimension,Nom,Valeur,DateModif) values (17,'PERIMETRE_FVBAC_CUMUL',78.4,now());
</v>
      </c>
      <c r="AN11" s="14" t="str">
        <f t="shared" si="18"/>
        <v xml:space="preserve">INSERT INTO SC_Constantes(RefDimension,Nom,Valeur,DateModif) values (18,'PERIMETRE_FVBAC_CUMUL',78.4,now());
</v>
      </c>
    </row>
    <row r="12" spans="2:40" x14ac:dyDescent="0.25">
      <c r="B12" t="s">
        <v>608</v>
      </c>
      <c r="C12" t="s">
        <v>599</v>
      </c>
      <c r="D12" t="s">
        <v>594</v>
      </c>
      <c r="E12">
        <v>1.6</v>
      </c>
      <c r="F12">
        <v>2</v>
      </c>
      <c r="G12">
        <v>2</v>
      </c>
      <c r="H12">
        <v>2.5</v>
      </c>
      <c r="I12">
        <v>3</v>
      </c>
      <c r="J12">
        <v>3.5</v>
      </c>
      <c r="K12">
        <v>4</v>
      </c>
      <c r="L12">
        <v>4</v>
      </c>
      <c r="M12">
        <v>4</v>
      </c>
      <c r="N12">
        <v>4</v>
      </c>
      <c r="O12">
        <v>3</v>
      </c>
      <c r="P12">
        <v>3.5</v>
      </c>
      <c r="Q12">
        <v>4</v>
      </c>
      <c r="R12">
        <v>4</v>
      </c>
      <c r="S12">
        <v>4.5</v>
      </c>
      <c r="T12">
        <v>4</v>
      </c>
      <c r="U12">
        <v>4</v>
      </c>
      <c r="V12">
        <v>5</v>
      </c>
      <c r="W12" s="14" t="str">
        <f t="shared" si="1"/>
        <v xml:space="preserve">INSERT INTO SC_Constantes(RefDimension,Nom,Valeur,DateModif) values (1,'LONGUEUR_FV',1.6,now());
</v>
      </c>
      <c r="X12" s="14" t="str">
        <f t="shared" si="2"/>
        <v xml:space="preserve">INSERT INTO SC_Constantes(RefDimension,Nom,Valeur,DateModif) values (2,'LONGUEUR_FV',2,now());
</v>
      </c>
      <c r="Y12" s="14" t="str">
        <f t="shared" si="3"/>
        <v xml:space="preserve">INSERT INTO SC_Constantes(RefDimension,Nom,Valeur,DateModif) values (3,'LONGUEUR_FV',2,now());
</v>
      </c>
      <c r="Z12" s="14" t="str">
        <f t="shared" si="4"/>
        <v xml:space="preserve">INSERT INTO SC_Constantes(RefDimension,Nom,Valeur,DateModif) values (4,'LONGUEUR_FV',2.5,now());
</v>
      </c>
      <c r="AA12" s="14" t="str">
        <f t="shared" si="5"/>
        <v xml:space="preserve">INSERT INTO SC_Constantes(RefDimension,Nom,Valeur,DateModif) values (5,'LONGUEUR_FV',3,now());
</v>
      </c>
      <c r="AB12" s="14" t="str">
        <f t="shared" si="6"/>
        <v xml:space="preserve">INSERT INTO SC_Constantes(RefDimension,Nom,Valeur,DateModif) values (6,'LONGUEUR_FV',3.5,now());
</v>
      </c>
      <c r="AC12" s="14" t="str">
        <f t="shared" si="7"/>
        <v xml:space="preserve">INSERT INTO SC_Constantes(RefDimension,Nom,Valeur,DateModif) values (7,'LONGUEUR_FV',4,now());
</v>
      </c>
      <c r="AD12" s="14" t="str">
        <f t="shared" si="8"/>
        <v xml:space="preserve">INSERT INTO SC_Constantes(RefDimension,Nom,Valeur,DateModif) values (8,'LONGUEUR_FV',4,now());
</v>
      </c>
      <c r="AE12" s="14" t="str">
        <f t="shared" si="9"/>
        <v xml:space="preserve">INSERT INTO SC_Constantes(RefDimension,Nom,Valeur,DateModif) values (9,'LONGUEUR_FV',4,now());
</v>
      </c>
      <c r="AF12" s="14" t="str">
        <f t="shared" si="10"/>
        <v xml:space="preserve">INSERT INTO SC_Constantes(RefDimension,Nom,Valeur,DateModif) values (10,'LONGUEUR_FV',4,now());
</v>
      </c>
      <c r="AG12" s="14" t="str">
        <f t="shared" si="11"/>
        <v xml:space="preserve">INSERT INTO SC_Constantes(RefDimension,Nom,Valeur,DateModif) values (11,'LONGUEUR_FV',3,now());
</v>
      </c>
      <c r="AH12" s="14" t="str">
        <f t="shared" si="12"/>
        <v xml:space="preserve">INSERT INTO SC_Constantes(RefDimension,Nom,Valeur,DateModif) values (12,'LONGUEUR_FV',3.5,now());
</v>
      </c>
      <c r="AI12" s="14" t="str">
        <f t="shared" si="13"/>
        <v xml:space="preserve">INSERT INTO SC_Constantes(RefDimension,Nom,Valeur,DateModif) values (13,'LONGUEUR_FV',4,now());
</v>
      </c>
      <c r="AJ12" s="14" t="str">
        <f t="shared" si="14"/>
        <v xml:space="preserve">INSERT INTO SC_Constantes(RefDimension,Nom,Valeur,DateModif) values (14,'LONGUEUR_FV',4,now());
</v>
      </c>
      <c r="AK12" s="14" t="str">
        <f t="shared" si="15"/>
        <v xml:space="preserve">INSERT INTO SC_Constantes(RefDimension,Nom,Valeur,DateModif) values (15,'LONGUEUR_FV',4.5,now());
</v>
      </c>
      <c r="AL12" s="14" t="str">
        <f t="shared" si="16"/>
        <v xml:space="preserve">INSERT INTO SC_Constantes(RefDimension,Nom,Valeur,DateModif) values (16,'LONGUEUR_FV',4,now());
</v>
      </c>
      <c r="AM12" s="14" t="str">
        <f t="shared" si="17"/>
        <v xml:space="preserve">INSERT INTO SC_Constantes(RefDimension,Nom,Valeur,DateModif) values (17,'LONGUEUR_FV',4,now());
</v>
      </c>
      <c r="AN12" s="14" t="str">
        <f t="shared" si="18"/>
        <v xml:space="preserve">INSERT INTO SC_Constantes(RefDimension,Nom,Valeur,DateModif) values (18,'LONGUEUR_FV',5,now());
</v>
      </c>
    </row>
    <row r="13" spans="2:40" x14ac:dyDescent="0.25">
      <c r="B13" t="s">
        <v>609</v>
      </c>
      <c r="C13" t="s">
        <v>600</v>
      </c>
      <c r="D13" t="s">
        <v>594</v>
      </c>
      <c r="E13">
        <v>2.5</v>
      </c>
      <c r="F13">
        <v>3</v>
      </c>
      <c r="G13">
        <v>4</v>
      </c>
      <c r="H13">
        <v>4</v>
      </c>
      <c r="I13">
        <v>4</v>
      </c>
      <c r="J13">
        <v>4</v>
      </c>
      <c r="K13">
        <v>4</v>
      </c>
      <c r="L13">
        <v>4.5</v>
      </c>
      <c r="M13">
        <v>5</v>
      </c>
      <c r="N13">
        <v>6</v>
      </c>
      <c r="O13">
        <v>8</v>
      </c>
      <c r="P13">
        <v>8</v>
      </c>
      <c r="Q13">
        <v>7</v>
      </c>
      <c r="R13">
        <v>8</v>
      </c>
      <c r="S13">
        <v>8</v>
      </c>
      <c r="T13">
        <v>9</v>
      </c>
      <c r="U13">
        <v>10</v>
      </c>
      <c r="V13">
        <v>8</v>
      </c>
      <c r="W13" s="14" t="str">
        <f t="shared" si="1"/>
        <v xml:space="preserve">INSERT INTO SC_Constantes(RefDimension,Nom,Valeur,DateModif) values (1,'LARGEUR_FV',2.5,now());
</v>
      </c>
      <c r="X13" s="14" t="str">
        <f t="shared" si="2"/>
        <v xml:space="preserve">INSERT INTO SC_Constantes(RefDimension,Nom,Valeur,DateModif) values (2,'LARGEUR_FV',3,now());
</v>
      </c>
      <c r="Y13" s="14" t="str">
        <f t="shared" si="3"/>
        <v xml:space="preserve">INSERT INTO SC_Constantes(RefDimension,Nom,Valeur,DateModif) values (3,'LARGEUR_FV',4,now());
</v>
      </c>
      <c r="Z13" s="14" t="str">
        <f t="shared" si="4"/>
        <v xml:space="preserve">INSERT INTO SC_Constantes(RefDimension,Nom,Valeur,DateModif) values (4,'LARGEUR_FV',4,now());
</v>
      </c>
      <c r="AA13" s="14" t="str">
        <f t="shared" si="5"/>
        <v xml:space="preserve">INSERT INTO SC_Constantes(RefDimension,Nom,Valeur,DateModif) values (5,'LARGEUR_FV',4,now());
</v>
      </c>
      <c r="AB13" s="14" t="str">
        <f t="shared" si="6"/>
        <v xml:space="preserve">INSERT INTO SC_Constantes(RefDimension,Nom,Valeur,DateModif) values (6,'LARGEUR_FV',4,now());
</v>
      </c>
      <c r="AC13" s="14" t="str">
        <f t="shared" si="7"/>
        <v xml:space="preserve">INSERT INTO SC_Constantes(RefDimension,Nom,Valeur,DateModif) values (7,'LARGEUR_FV',4,now());
</v>
      </c>
      <c r="AD13" s="14" t="str">
        <f t="shared" si="8"/>
        <v xml:space="preserve">INSERT INTO SC_Constantes(RefDimension,Nom,Valeur,DateModif) values (8,'LARGEUR_FV',4.5,now());
</v>
      </c>
      <c r="AE13" s="14" t="str">
        <f t="shared" si="9"/>
        <v xml:space="preserve">INSERT INTO SC_Constantes(RefDimension,Nom,Valeur,DateModif) values (9,'LARGEUR_FV',5,now());
</v>
      </c>
      <c r="AF13" s="14" t="str">
        <f t="shared" si="10"/>
        <v xml:space="preserve">INSERT INTO SC_Constantes(RefDimension,Nom,Valeur,DateModif) values (10,'LARGEUR_FV',6,now());
</v>
      </c>
      <c r="AG13" s="14" t="str">
        <f t="shared" si="11"/>
        <v xml:space="preserve">INSERT INTO SC_Constantes(RefDimension,Nom,Valeur,DateModif) values (11,'LARGEUR_FV',8,now());
</v>
      </c>
      <c r="AH13" s="14" t="str">
        <f t="shared" si="12"/>
        <v xml:space="preserve">INSERT INTO SC_Constantes(RefDimension,Nom,Valeur,DateModif) values (12,'LARGEUR_FV',8,now());
</v>
      </c>
      <c r="AI13" s="14" t="str">
        <f t="shared" si="13"/>
        <v xml:space="preserve">INSERT INTO SC_Constantes(RefDimension,Nom,Valeur,DateModif) values (13,'LARGEUR_FV',7,now());
</v>
      </c>
      <c r="AJ13" s="14" t="str">
        <f t="shared" si="14"/>
        <v xml:space="preserve">INSERT INTO SC_Constantes(RefDimension,Nom,Valeur,DateModif) values (14,'LARGEUR_FV',8,now());
</v>
      </c>
      <c r="AK13" s="14" t="str">
        <f t="shared" si="15"/>
        <v xml:space="preserve">INSERT INTO SC_Constantes(RefDimension,Nom,Valeur,DateModif) values (15,'LARGEUR_FV',8,now());
</v>
      </c>
      <c r="AL13" s="14" t="str">
        <f t="shared" si="16"/>
        <v xml:space="preserve">INSERT INTO SC_Constantes(RefDimension,Nom,Valeur,DateModif) values (16,'LARGEUR_FV',9,now());
</v>
      </c>
      <c r="AM13" s="14" t="str">
        <f t="shared" si="17"/>
        <v xml:space="preserve">INSERT INTO SC_Constantes(RefDimension,Nom,Valeur,DateModif) values (17,'LARGEUR_FV',10,now());
</v>
      </c>
      <c r="AN13" s="14" t="str">
        <f t="shared" si="18"/>
        <v xml:space="preserve">INSERT INTO SC_Constantes(RefDimension,Nom,Valeur,DateModif) values (18,'LARGEUR_FV',8,now());
</v>
      </c>
    </row>
    <row r="14" spans="2:40" x14ac:dyDescent="0.25">
      <c r="B14" t="s">
        <v>610</v>
      </c>
      <c r="C14" t="s">
        <v>601</v>
      </c>
      <c r="D14" t="s">
        <v>594</v>
      </c>
      <c r="E14">
        <v>1.25</v>
      </c>
      <c r="F14" s="91">
        <v>1.5</v>
      </c>
      <c r="G14" s="91">
        <v>2</v>
      </c>
      <c r="H14" s="91">
        <v>2</v>
      </c>
      <c r="I14" s="91">
        <v>2</v>
      </c>
      <c r="J14" s="91">
        <v>2</v>
      </c>
      <c r="K14" s="91">
        <v>2</v>
      </c>
      <c r="L14" s="91">
        <v>2.5</v>
      </c>
      <c r="M14" s="91">
        <v>2.5</v>
      </c>
      <c r="N14" s="91">
        <v>2.5</v>
      </c>
      <c r="O14" s="91">
        <v>2.5</v>
      </c>
      <c r="P14" s="91">
        <v>2.8</v>
      </c>
      <c r="Q14" s="91">
        <v>2.8</v>
      </c>
      <c r="R14" s="91">
        <v>3</v>
      </c>
      <c r="S14" s="91">
        <v>3</v>
      </c>
      <c r="T14" s="91">
        <v>3</v>
      </c>
      <c r="U14" s="91">
        <v>3.2</v>
      </c>
      <c r="V14" s="91">
        <v>3.2</v>
      </c>
      <c r="W14" s="14" t="str">
        <f t="shared" si="1"/>
        <v xml:space="preserve">INSERT INTO SC_Constantes(RefDimension,Nom,Valeur,DateModif) values (1,'LARGEUR_FH',1.25,now());
</v>
      </c>
      <c r="X14" s="14" t="str">
        <f t="shared" si="2"/>
        <v xml:space="preserve">INSERT INTO SC_Constantes(RefDimension,Nom,Valeur,DateModif) values (2,'LARGEUR_FH',1.5,now());
</v>
      </c>
      <c r="Y14" s="14" t="str">
        <f t="shared" si="3"/>
        <v xml:space="preserve">INSERT INTO SC_Constantes(RefDimension,Nom,Valeur,DateModif) values (3,'LARGEUR_FH',2,now());
</v>
      </c>
      <c r="Z14" s="14" t="str">
        <f t="shared" si="4"/>
        <v xml:space="preserve">INSERT INTO SC_Constantes(RefDimension,Nom,Valeur,DateModif) values (4,'LARGEUR_FH',2,now());
</v>
      </c>
      <c r="AA14" s="14" t="str">
        <f t="shared" si="5"/>
        <v xml:space="preserve">INSERT INTO SC_Constantes(RefDimension,Nom,Valeur,DateModif) values (5,'LARGEUR_FH',2,now());
</v>
      </c>
      <c r="AB14" s="14" t="str">
        <f t="shared" si="6"/>
        <v xml:space="preserve">INSERT INTO SC_Constantes(RefDimension,Nom,Valeur,DateModif) values (6,'LARGEUR_FH',2,now());
</v>
      </c>
      <c r="AC14" s="14" t="str">
        <f t="shared" si="7"/>
        <v xml:space="preserve">INSERT INTO SC_Constantes(RefDimension,Nom,Valeur,DateModif) values (7,'LARGEUR_FH',2,now());
</v>
      </c>
      <c r="AD14" s="14" t="str">
        <f t="shared" si="8"/>
        <v xml:space="preserve">INSERT INTO SC_Constantes(RefDimension,Nom,Valeur,DateModif) values (8,'LARGEUR_FH',2.5,now());
</v>
      </c>
      <c r="AE14" s="14" t="str">
        <f t="shared" si="9"/>
        <v xml:space="preserve">INSERT INTO SC_Constantes(RefDimension,Nom,Valeur,DateModif) values (9,'LARGEUR_FH',2.5,now());
</v>
      </c>
      <c r="AF14" s="14" t="str">
        <f t="shared" si="10"/>
        <v xml:space="preserve">INSERT INTO SC_Constantes(RefDimension,Nom,Valeur,DateModif) values (10,'LARGEUR_FH',2.5,now());
</v>
      </c>
      <c r="AG14" s="14" t="str">
        <f t="shared" si="11"/>
        <v xml:space="preserve">INSERT INTO SC_Constantes(RefDimension,Nom,Valeur,DateModif) values (11,'LARGEUR_FH',2.5,now());
</v>
      </c>
      <c r="AH14" s="14" t="str">
        <f t="shared" si="12"/>
        <v xml:space="preserve">INSERT INTO SC_Constantes(RefDimension,Nom,Valeur,DateModif) values (12,'LARGEUR_FH',2.8,now());
</v>
      </c>
      <c r="AI14" s="14" t="str">
        <f t="shared" si="13"/>
        <v xml:space="preserve">INSERT INTO SC_Constantes(RefDimension,Nom,Valeur,DateModif) values (13,'LARGEUR_FH',2.8,now());
</v>
      </c>
      <c r="AJ14" s="14" t="str">
        <f t="shared" si="14"/>
        <v xml:space="preserve">INSERT INTO SC_Constantes(RefDimension,Nom,Valeur,DateModif) values (14,'LARGEUR_FH',3,now());
</v>
      </c>
      <c r="AK14" s="14" t="str">
        <f t="shared" si="15"/>
        <v xml:space="preserve">INSERT INTO SC_Constantes(RefDimension,Nom,Valeur,DateModif) values (15,'LARGEUR_FH',3,now());
</v>
      </c>
      <c r="AL14" s="14" t="str">
        <f t="shared" si="16"/>
        <v xml:space="preserve">INSERT INTO SC_Constantes(RefDimension,Nom,Valeur,DateModif) values (16,'LARGEUR_FH',3,now());
</v>
      </c>
      <c r="AM14" s="14" t="str">
        <f t="shared" si="17"/>
        <v xml:space="preserve">INSERT INTO SC_Constantes(RefDimension,Nom,Valeur,DateModif) values (17,'LARGEUR_FH',3.2,now());
</v>
      </c>
      <c r="AN14" s="14" t="str">
        <f t="shared" si="18"/>
        <v xml:space="preserve">INSERT INTO SC_Constantes(RefDimension,Nom,Valeur,DateModif) values (18,'LARGEUR_FH',3.2,now());
</v>
      </c>
    </row>
    <row r="15" spans="2:40" x14ac:dyDescent="0.25">
      <c r="B15" t="s">
        <v>611</v>
      </c>
      <c r="C15" t="s">
        <v>602</v>
      </c>
      <c r="D15" t="s">
        <v>594</v>
      </c>
      <c r="E15">
        <v>3.2</v>
      </c>
      <c r="F15" s="91">
        <v>4</v>
      </c>
      <c r="G15" s="91">
        <v>4</v>
      </c>
      <c r="H15" s="91">
        <v>5</v>
      </c>
      <c r="I15" s="91">
        <v>6</v>
      </c>
      <c r="J15" s="91">
        <v>7</v>
      </c>
      <c r="K15" s="91">
        <v>8</v>
      </c>
      <c r="L15" s="91">
        <v>7.2</v>
      </c>
      <c r="M15" s="91">
        <v>8</v>
      </c>
      <c r="N15" s="91">
        <v>9.6</v>
      </c>
      <c r="O15" s="91">
        <v>9.6</v>
      </c>
      <c r="P15" s="91">
        <v>10</v>
      </c>
      <c r="Q15" s="91">
        <v>10</v>
      </c>
      <c r="R15" s="91">
        <v>10.7</v>
      </c>
      <c r="S15" s="91">
        <v>12</v>
      </c>
      <c r="T15" s="91">
        <v>12</v>
      </c>
      <c r="U15" s="91">
        <v>12.5</v>
      </c>
      <c r="V15" s="91">
        <v>12.5</v>
      </c>
      <c r="W15" s="14" t="str">
        <f t="shared" si="1"/>
        <v xml:space="preserve">INSERT INTO SC_Constantes(RefDimension,Nom,Valeur,DateModif) values (1,'LONGUEUR_FH',3.2,now());
</v>
      </c>
      <c r="X15" s="14" t="str">
        <f t="shared" si="2"/>
        <v xml:space="preserve">INSERT INTO SC_Constantes(RefDimension,Nom,Valeur,DateModif) values (2,'LONGUEUR_FH',4,now());
</v>
      </c>
      <c r="Y15" s="14" t="str">
        <f t="shared" si="3"/>
        <v xml:space="preserve">INSERT INTO SC_Constantes(RefDimension,Nom,Valeur,DateModif) values (3,'LONGUEUR_FH',4,now());
</v>
      </c>
      <c r="Z15" s="14" t="str">
        <f t="shared" si="4"/>
        <v xml:space="preserve">INSERT INTO SC_Constantes(RefDimension,Nom,Valeur,DateModif) values (4,'LONGUEUR_FH',5,now());
</v>
      </c>
      <c r="AA15" s="14" t="str">
        <f t="shared" si="5"/>
        <v xml:space="preserve">INSERT INTO SC_Constantes(RefDimension,Nom,Valeur,DateModif) values (5,'LONGUEUR_FH',6,now());
</v>
      </c>
      <c r="AB15" s="14" t="str">
        <f t="shared" si="6"/>
        <v xml:space="preserve">INSERT INTO SC_Constantes(RefDimension,Nom,Valeur,DateModif) values (6,'LONGUEUR_FH',7,now());
</v>
      </c>
      <c r="AC15" s="14" t="str">
        <f t="shared" si="7"/>
        <v xml:space="preserve">INSERT INTO SC_Constantes(RefDimension,Nom,Valeur,DateModif) values (7,'LONGUEUR_FH',8,now());
</v>
      </c>
      <c r="AD15" s="14" t="str">
        <f t="shared" si="8"/>
        <v xml:space="preserve">INSERT INTO SC_Constantes(RefDimension,Nom,Valeur,DateModif) values (8,'LONGUEUR_FH',7.2,now());
</v>
      </c>
      <c r="AE15" s="14" t="str">
        <f t="shared" si="9"/>
        <v xml:space="preserve">INSERT INTO SC_Constantes(RefDimension,Nom,Valeur,DateModif) values (9,'LONGUEUR_FH',8,now());
</v>
      </c>
      <c r="AF15" s="14" t="str">
        <f t="shared" si="10"/>
        <v xml:space="preserve">INSERT INTO SC_Constantes(RefDimension,Nom,Valeur,DateModif) values (10,'LONGUEUR_FH',9.6,now());
</v>
      </c>
      <c r="AG15" s="14" t="str">
        <f t="shared" si="11"/>
        <v xml:space="preserve">INSERT INTO SC_Constantes(RefDimension,Nom,Valeur,DateModif) values (11,'LONGUEUR_FH',9.6,now());
</v>
      </c>
      <c r="AH15" s="14" t="str">
        <f t="shared" si="12"/>
        <v xml:space="preserve">INSERT INTO SC_Constantes(RefDimension,Nom,Valeur,DateModif) values (12,'LONGUEUR_FH',10,now());
</v>
      </c>
      <c r="AI15" s="14" t="str">
        <f t="shared" si="13"/>
        <v xml:space="preserve">INSERT INTO SC_Constantes(RefDimension,Nom,Valeur,DateModif) values (13,'LONGUEUR_FH',10,now());
</v>
      </c>
      <c r="AJ15" s="14" t="str">
        <f t="shared" si="14"/>
        <v xml:space="preserve">INSERT INTO SC_Constantes(RefDimension,Nom,Valeur,DateModif) values (14,'LONGUEUR_FH',10.7,now());
</v>
      </c>
      <c r="AK15" s="14" t="str">
        <f t="shared" si="15"/>
        <v xml:space="preserve">INSERT INTO SC_Constantes(RefDimension,Nom,Valeur,DateModif) values (15,'LONGUEUR_FH',12,now());
</v>
      </c>
      <c r="AL15" s="14" t="str">
        <f t="shared" si="16"/>
        <v xml:space="preserve">INSERT INTO SC_Constantes(RefDimension,Nom,Valeur,DateModif) values (16,'LONGUEUR_FH',12,now());
</v>
      </c>
      <c r="AM15" s="14" t="str">
        <f t="shared" si="17"/>
        <v xml:space="preserve">INSERT INTO SC_Constantes(RefDimension,Nom,Valeur,DateModif) values (17,'LONGUEUR_FH',12.5,now());
</v>
      </c>
      <c r="AN15" s="14" t="str">
        <f t="shared" si="18"/>
        <v xml:space="preserve">INSERT INTO SC_Constantes(RefDimension,Nom,Valeur,DateModif) values (18,'LONGUEUR_FH',12.5,now());
</v>
      </c>
    </row>
    <row r="16" spans="2:40" x14ac:dyDescent="0.25">
      <c r="B16" t="s">
        <v>653</v>
      </c>
      <c r="C16" t="s">
        <v>603</v>
      </c>
      <c r="D16" t="s">
        <v>594</v>
      </c>
      <c r="E16">
        <v>0.5</v>
      </c>
      <c r="F16" s="91">
        <v>0.5</v>
      </c>
      <c r="G16" s="91">
        <v>0.5</v>
      </c>
      <c r="H16" s="91">
        <v>0.5</v>
      </c>
      <c r="I16" s="91">
        <v>0.5</v>
      </c>
      <c r="J16" s="91">
        <v>0.5</v>
      </c>
      <c r="K16" s="91">
        <v>0.5</v>
      </c>
      <c r="L16" s="91">
        <v>0.5</v>
      </c>
      <c r="M16" s="91">
        <v>0.5</v>
      </c>
      <c r="N16" s="91">
        <v>0.5</v>
      </c>
      <c r="O16" s="91">
        <v>0.5</v>
      </c>
      <c r="P16" s="91">
        <v>0.5</v>
      </c>
      <c r="Q16" s="91">
        <v>0.5</v>
      </c>
      <c r="R16" s="91">
        <v>0.8</v>
      </c>
      <c r="S16" s="91">
        <v>0.8</v>
      </c>
      <c r="T16" s="91">
        <v>0.8</v>
      </c>
      <c r="U16" s="91">
        <v>0.8</v>
      </c>
      <c r="V16" s="91">
        <v>0.8</v>
      </c>
      <c r="W16" s="14" t="str">
        <f t="shared" si="1"/>
        <v xml:space="preserve">INSERT INTO SC_Constantes(RefDimension,Nom,Valeur,DateModif) values (1,'LONGUEUR_GABION_FH',0.5,now());
</v>
      </c>
      <c r="X16" s="14" t="str">
        <f t="shared" si="2"/>
        <v xml:space="preserve">INSERT INTO SC_Constantes(RefDimension,Nom,Valeur,DateModif) values (2,'LONGUEUR_GABION_FH',0.5,now());
</v>
      </c>
      <c r="Y16" s="14" t="str">
        <f t="shared" si="3"/>
        <v xml:space="preserve">INSERT INTO SC_Constantes(RefDimension,Nom,Valeur,DateModif) values (3,'LONGUEUR_GABION_FH',0.5,now());
</v>
      </c>
      <c r="Z16" s="14" t="str">
        <f t="shared" si="4"/>
        <v xml:space="preserve">INSERT INTO SC_Constantes(RefDimension,Nom,Valeur,DateModif) values (4,'LONGUEUR_GABION_FH',0.5,now());
</v>
      </c>
      <c r="AA16" s="14" t="str">
        <f t="shared" si="5"/>
        <v xml:space="preserve">INSERT INTO SC_Constantes(RefDimension,Nom,Valeur,DateModif) values (5,'LONGUEUR_GABION_FH',0.5,now());
</v>
      </c>
      <c r="AB16" s="14" t="str">
        <f t="shared" si="6"/>
        <v xml:space="preserve">INSERT INTO SC_Constantes(RefDimension,Nom,Valeur,DateModif) values (6,'LONGUEUR_GABION_FH',0.5,now());
</v>
      </c>
      <c r="AC16" s="14" t="str">
        <f t="shared" si="7"/>
        <v xml:space="preserve">INSERT INTO SC_Constantes(RefDimension,Nom,Valeur,DateModif) values (7,'LONGUEUR_GABION_FH',0.5,now());
</v>
      </c>
      <c r="AD16" s="14" t="str">
        <f t="shared" si="8"/>
        <v xml:space="preserve">INSERT INTO SC_Constantes(RefDimension,Nom,Valeur,DateModif) values (8,'LONGUEUR_GABION_FH',0.5,now());
</v>
      </c>
      <c r="AE16" s="14" t="str">
        <f t="shared" si="9"/>
        <v xml:space="preserve">INSERT INTO SC_Constantes(RefDimension,Nom,Valeur,DateModif) values (9,'LONGUEUR_GABION_FH',0.5,now());
</v>
      </c>
      <c r="AF16" s="14" t="str">
        <f t="shared" si="10"/>
        <v xml:space="preserve">INSERT INTO SC_Constantes(RefDimension,Nom,Valeur,DateModif) values (10,'LONGUEUR_GABION_FH',0.5,now());
</v>
      </c>
      <c r="AG16" s="14" t="str">
        <f t="shared" si="11"/>
        <v xml:space="preserve">INSERT INTO SC_Constantes(RefDimension,Nom,Valeur,DateModif) values (11,'LONGUEUR_GABION_FH',0.5,now());
</v>
      </c>
      <c r="AH16" s="14" t="str">
        <f t="shared" si="12"/>
        <v xml:space="preserve">INSERT INTO SC_Constantes(RefDimension,Nom,Valeur,DateModif) values (12,'LONGUEUR_GABION_FH',0.5,now());
</v>
      </c>
      <c r="AI16" s="14" t="str">
        <f t="shared" si="13"/>
        <v xml:space="preserve">INSERT INTO SC_Constantes(RefDimension,Nom,Valeur,DateModif) values (13,'LONGUEUR_GABION_FH',0.5,now());
</v>
      </c>
      <c r="AJ16" s="14" t="str">
        <f t="shared" si="14"/>
        <v xml:space="preserve">INSERT INTO SC_Constantes(RefDimension,Nom,Valeur,DateModif) values (14,'LONGUEUR_GABION_FH',0.8,now());
</v>
      </c>
      <c r="AK16" s="14" t="str">
        <f t="shared" si="15"/>
        <v xml:space="preserve">INSERT INTO SC_Constantes(RefDimension,Nom,Valeur,DateModif) values (15,'LONGUEUR_GABION_FH',0.8,now());
</v>
      </c>
      <c r="AL16" s="14" t="str">
        <f t="shared" si="16"/>
        <v xml:space="preserve">INSERT INTO SC_Constantes(RefDimension,Nom,Valeur,DateModif) values (16,'LONGUEUR_GABION_FH',0.8,now());
</v>
      </c>
      <c r="AM16" s="14" t="str">
        <f t="shared" si="17"/>
        <v xml:space="preserve">INSERT INTO SC_Constantes(RefDimension,Nom,Valeur,DateModif) values (17,'LONGUEUR_GABION_FH',0.8,now());
</v>
      </c>
      <c r="AN16" s="14" t="str">
        <f t="shared" si="18"/>
        <v xml:space="preserve">INSERT INTO SC_Constantes(RefDimension,Nom,Valeur,DateModif) values (18,'LONGUEUR_GABION_FH',0.8,now());
</v>
      </c>
    </row>
    <row r="17" spans="1:40" x14ac:dyDescent="0.25">
      <c r="B17" t="s">
        <v>654</v>
      </c>
      <c r="C17" t="s">
        <v>651</v>
      </c>
      <c r="D17" t="s">
        <v>652</v>
      </c>
      <c r="E17" s="15">
        <v>1</v>
      </c>
      <c r="F17" s="134">
        <v>1</v>
      </c>
      <c r="G17" s="134">
        <v>1</v>
      </c>
      <c r="H17" s="134">
        <v>1</v>
      </c>
      <c r="I17" s="134">
        <v>3</v>
      </c>
      <c r="J17" s="134">
        <v>2</v>
      </c>
      <c r="K17" s="134">
        <v>3</v>
      </c>
      <c r="L17" s="134">
        <v>3</v>
      </c>
      <c r="M17" s="134">
        <v>4</v>
      </c>
      <c r="N17" s="91"/>
      <c r="O17" s="91"/>
      <c r="P17" s="134"/>
      <c r="Q17" s="91"/>
      <c r="R17" s="134"/>
      <c r="S17" s="91"/>
      <c r="T17" s="91"/>
      <c r="U17" s="91"/>
      <c r="V17" s="134"/>
      <c r="W17" s="14" t="str">
        <f t="shared" ref="W17:W46" si="19">IF(E17="","",SUBSTITUTE(SUBSTITUTE(SUBSTITUTE($W$1,"#DIM#",E$1),"#NOM#",$B17),"#Q#",SUBSTITUTE(E17,",",".")))</f>
        <v xml:space="preserve">INSERT INTO SC_Constantes(RefDimension,Nom,Valeur,DateModif) values (1,'NB_BARRE_T40_FV',1,now());
</v>
      </c>
      <c r="X17" s="14" t="str">
        <f t="shared" si="2"/>
        <v xml:space="preserve">INSERT INTO SC_Constantes(RefDimension,Nom,Valeur,DateModif) values (2,'NB_BARRE_T40_FV',1,now());
</v>
      </c>
      <c r="Y17" s="14" t="str">
        <f t="shared" si="3"/>
        <v xml:space="preserve">INSERT INTO SC_Constantes(RefDimension,Nom,Valeur,DateModif) values (3,'NB_BARRE_T40_FV',1,now());
</v>
      </c>
      <c r="Z17" s="14" t="str">
        <f t="shared" si="4"/>
        <v xml:space="preserve">INSERT INTO SC_Constantes(RefDimension,Nom,Valeur,DateModif) values (4,'NB_BARRE_T40_FV',1,now());
</v>
      </c>
      <c r="AA17" s="14" t="str">
        <f t="shared" si="5"/>
        <v xml:space="preserve">INSERT INTO SC_Constantes(RefDimension,Nom,Valeur,DateModif) values (5,'NB_BARRE_T40_FV',3,now());
</v>
      </c>
      <c r="AB17" s="14" t="str">
        <f t="shared" si="6"/>
        <v xml:space="preserve">INSERT INTO SC_Constantes(RefDimension,Nom,Valeur,DateModif) values (6,'NB_BARRE_T40_FV',2,now());
</v>
      </c>
      <c r="AC17" s="14" t="str">
        <f t="shared" si="7"/>
        <v xml:space="preserve">INSERT INTO SC_Constantes(RefDimension,Nom,Valeur,DateModif) values (7,'NB_BARRE_T40_FV',3,now());
</v>
      </c>
      <c r="AD17" s="14" t="str">
        <f t="shared" si="8"/>
        <v xml:space="preserve">INSERT INTO SC_Constantes(RefDimension,Nom,Valeur,DateModif) values (8,'NB_BARRE_T40_FV',3,now());
</v>
      </c>
      <c r="AE17" s="14" t="str">
        <f t="shared" si="9"/>
        <v xml:space="preserve">INSERT INTO SC_Constantes(RefDimension,Nom,Valeur,DateModif) values (9,'NB_BARRE_T40_FV',4,now());
</v>
      </c>
      <c r="AF17" s="14" t="str">
        <f t="shared" si="10"/>
        <v/>
      </c>
      <c r="AG17" s="14" t="str">
        <f t="shared" si="11"/>
        <v/>
      </c>
      <c r="AH17" s="14" t="str">
        <f t="shared" si="12"/>
        <v/>
      </c>
      <c r="AI17" s="14" t="str">
        <f t="shared" si="13"/>
        <v/>
      </c>
      <c r="AJ17" s="14" t="str">
        <f t="shared" si="14"/>
        <v/>
      </c>
      <c r="AK17" s="14" t="str">
        <f t="shared" si="15"/>
        <v/>
      </c>
      <c r="AL17" s="14" t="str">
        <f t="shared" si="16"/>
        <v/>
      </c>
      <c r="AM17" s="14" t="str">
        <f t="shared" si="17"/>
        <v/>
      </c>
      <c r="AN17" s="14" t="str">
        <f t="shared" si="18"/>
        <v/>
      </c>
    </row>
    <row r="18" spans="1:40" x14ac:dyDescent="0.25">
      <c r="B18" t="s">
        <v>659</v>
      </c>
      <c r="C18" t="s">
        <v>655</v>
      </c>
      <c r="D18" t="s">
        <v>652</v>
      </c>
      <c r="E18" s="15"/>
      <c r="F18" s="134"/>
      <c r="G18" s="134"/>
      <c r="H18" s="134"/>
      <c r="I18" s="134"/>
      <c r="J18" s="134"/>
      <c r="K18" s="134"/>
      <c r="L18" s="134"/>
      <c r="M18" s="134"/>
      <c r="N18" s="134">
        <v>6</v>
      </c>
      <c r="O18" s="134">
        <v>7</v>
      </c>
      <c r="P18" s="134"/>
      <c r="Q18" s="134">
        <v>6</v>
      </c>
      <c r="R18" s="134"/>
      <c r="S18" s="134"/>
      <c r="T18" s="134"/>
      <c r="U18" s="134"/>
      <c r="V18" s="134"/>
      <c r="W18" s="14" t="str">
        <f t="shared" si="19"/>
        <v/>
      </c>
      <c r="X18" s="14" t="str">
        <f t="shared" si="2"/>
        <v/>
      </c>
      <c r="Y18" s="14" t="str">
        <f t="shared" si="3"/>
        <v/>
      </c>
      <c r="Z18" s="14" t="str">
        <f t="shared" si="4"/>
        <v/>
      </c>
      <c r="AA18" s="14" t="str">
        <f t="shared" si="5"/>
        <v/>
      </c>
      <c r="AB18" s="14" t="str">
        <f t="shared" si="6"/>
        <v/>
      </c>
      <c r="AC18" s="14" t="str">
        <f t="shared" si="7"/>
        <v/>
      </c>
      <c r="AD18" s="14" t="str">
        <f t="shared" si="8"/>
        <v/>
      </c>
      <c r="AE18" s="14" t="str">
        <f t="shared" si="9"/>
        <v/>
      </c>
      <c r="AF18" s="14" t="str">
        <f t="shared" si="10"/>
        <v xml:space="preserve">INSERT INTO SC_Constantes(RefDimension,Nom,Valeur,DateModif) values (10,'NB_BARRE_T45_FV',6,now());
</v>
      </c>
      <c r="AG18" s="14" t="str">
        <f t="shared" si="11"/>
        <v xml:space="preserve">INSERT INTO SC_Constantes(RefDimension,Nom,Valeur,DateModif) values (11,'NB_BARRE_T45_FV',7,now());
</v>
      </c>
      <c r="AH18" s="14" t="str">
        <f t="shared" si="12"/>
        <v/>
      </c>
      <c r="AI18" s="14" t="str">
        <f t="shared" si="13"/>
        <v xml:space="preserve">INSERT INTO SC_Constantes(RefDimension,Nom,Valeur,DateModif) values (13,'NB_BARRE_T45_FV',6,now());
</v>
      </c>
      <c r="AJ18" s="14" t="str">
        <f t="shared" si="14"/>
        <v/>
      </c>
      <c r="AK18" s="14" t="str">
        <f t="shared" si="15"/>
        <v/>
      </c>
      <c r="AL18" s="14" t="str">
        <f t="shared" si="16"/>
        <v/>
      </c>
      <c r="AM18" s="14" t="str">
        <f t="shared" si="17"/>
        <v/>
      </c>
      <c r="AN18" s="14" t="str">
        <f t="shared" si="18"/>
        <v/>
      </c>
    </row>
    <row r="19" spans="1:40" x14ac:dyDescent="0.25">
      <c r="B19" t="s">
        <v>660</v>
      </c>
      <c r="C19" t="s">
        <v>656</v>
      </c>
      <c r="D19" t="s">
        <v>652</v>
      </c>
      <c r="E19" s="15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>
        <v>4</v>
      </c>
      <c r="Q19" s="134"/>
      <c r="R19" s="134">
        <v>6</v>
      </c>
      <c r="S19" s="134">
        <v>6</v>
      </c>
      <c r="T19" s="134">
        <v>8</v>
      </c>
      <c r="U19" s="134">
        <v>9</v>
      </c>
      <c r="V19" s="134">
        <v>8</v>
      </c>
      <c r="W19" s="14" t="str">
        <f t="shared" si="19"/>
        <v/>
      </c>
      <c r="X19" s="14" t="str">
        <f t="shared" si="2"/>
        <v/>
      </c>
      <c r="Y19" s="14" t="str">
        <f t="shared" si="3"/>
        <v/>
      </c>
      <c r="Z19" s="14" t="str">
        <f t="shared" si="4"/>
        <v/>
      </c>
      <c r="AA19" s="14" t="str">
        <f t="shared" si="5"/>
        <v/>
      </c>
      <c r="AB19" s="14" t="str">
        <f t="shared" si="6"/>
        <v/>
      </c>
      <c r="AC19" s="14" t="str">
        <f t="shared" si="7"/>
        <v/>
      </c>
      <c r="AD19" s="14" t="str">
        <f t="shared" si="8"/>
        <v/>
      </c>
      <c r="AE19" s="14" t="str">
        <f t="shared" si="9"/>
        <v/>
      </c>
      <c r="AF19" s="14" t="str">
        <f t="shared" si="10"/>
        <v/>
      </c>
      <c r="AG19" s="14" t="str">
        <f t="shared" si="11"/>
        <v/>
      </c>
      <c r="AH19" s="14" t="str">
        <f t="shared" si="12"/>
        <v xml:space="preserve">INSERT INTO SC_Constantes(RefDimension,Nom,Valeur,DateModif) values (12,'NB_BARRE_T50_FV',4,now());
</v>
      </c>
      <c r="AI19" s="14" t="str">
        <f t="shared" si="13"/>
        <v/>
      </c>
      <c r="AJ19" s="14" t="str">
        <f t="shared" si="14"/>
        <v xml:space="preserve">INSERT INTO SC_Constantes(RefDimension,Nom,Valeur,DateModif) values (14,'NB_BARRE_T50_FV',6,now());
</v>
      </c>
      <c r="AK19" s="14" t="str">
        <f t="shared" si="15"/>
        <v xml:space="preserve">INSERT INTO SC_Constantes(RefDimension,Nom,Valeur,DateModif) values (15,'NB_BARRE_T50_FV',6,now());
</v>
      </c>
      <c r="AL19" s="14" t="str">
        <f t="shared" si="16"/>
        <v xml:space="preserve">INSERT INTO SC_Constantes(RefDimension,Nom,Valeur,DateModif) values (16,'NB_BARRE_T50_FV',8,now());
</v>
      </c>
      <c r="AM19" s="14" t="str">
        <f t="shared" si="17"/>
        <v xml:space="preserve">INSERT INTO SC_Constantes(RefDimension,Nom,Valeur,DateModif) values (17,'NB_BARRE_T50_FV',9,now());
</v>
      </c>
      <c r="AN19" s="14" t="str">
        <f t="shared" si="18"/>
        <v xml:space="preserve">INSERT INTO SC_Constantes(RefDimension,Nom,Valeur,DateModif) values (18,'NB_BARRE_T50_FV',8,now());
</v>
      </c>
    </row>
    <row r="20" spans="1:40" x14ac:dyDescent="0.25">
      <c r="B20" t="s">
        <v>661</v>
      </c>
      <c r="C20" t="s">
        <v>657</v>
      </c>
      <c r="D20" t="s">
        <v>594</v>
      </c>
      <c r="E20" s="16"/>
      <c r="F20" s="134">
        <v>3.06</v>
      </c>
      <c r="G20" s="134">
        <v>4.0599999999999996</v>
      </c>
      <c r="H20" s="134">
        <v>4.0599999999999996</v>
      </c>
      <c r="I20" s="134">
        <v>3.06</v>
      </c>
      <c r="J20" s="134">
        <v>4.0599999999999996</v>
      </c>
      <c r="K20" s="134">
        <v>4.0599999999999996</v>
      </c>
      <c r="L20" s="134">
        <v>4.0599999999999996</v>
      </c>
      <c r="M20" s="134">
        <v>4.0599999999999996</v>
      </c>
      <c r="N20" s="134">
        <v>3.03</v>
      </c>
      <c r="O20" s="134"/>
      <c r="P20" s="134">
        <v>4.03</v>
      </c>
      <c r="Q20" s="134">
        <v>3.53</v>
      </c>
      <c r="R20" s="134">
        <v>4.03</v>
      </c>
      <c r="S20" s="134">
        <v>4.03</v>
      </c>
      <c r="T20" s="134">
        <v>4.03</v>
      </c>
      <c r="U20" s="134">
        <v>4.03</v>
      </c>
      <c r="V20" s="134">
        <v>4.03</v>
      </c>
      <c r="W20" s="14" t="str">
        <f t="shared" si="19"/>
        <v/>
      </c>
      <c r="X20" s="14" t="str">
        <f t="shared" si="2"/>
        <v xml:space="preserve">INSERT INTO SC_Constantes(RefDimension,Nom,Valeur,DateModif) values (2,'LONGUEUR_BARRE_T_FV',3.06,now());
</v>
      </c>
      <c r="Y20" s="14" t="str">
        <f t="shared" si="3"/>
        <v xml:space="preserve">INSERT INTO SC_Constantes(RefDimension,Nom,Valeur,DateModif) values (3,'LONGUEUR_BARRE_T_FV',4.06,now());
</v>
      </c>
      <c r="Z20" s="14" t="str">
        <f t="shared" si="4"/>
        <v xml:space="preserve">INSERT INTO SC_Constantes(RefDimension,Nom,Valeur,DateModif) values (4,'LONGUEUR_BARRE_T_FV',4.06,now());
</v>
      </c>
      <c r="AA20" s="14" t="str">
        <f t="shared" si="5"/>
        <v xml:space="preserve">INSERT INTO SC_Constantes(RefDimension,Nom,Valeur,DateModif) values (5,'LONGUEUR_BARRE_T_FV',3.06,now());
</v>
      </c>
      <c r="AB20" s="14" t="str">
        <f t="shared" si="6"/>
        <v xml:space="preserve">INSERT INTO SC_Constantes(RefDimension,Nom,Valeur,DateModif) values (6,'LONGUEUR_BARRE_T_FV',4.06,now());
</v>
      </c>
      <c r="AC20" s="14" t="str">
        <f t="shared" si="7"/>
        <v xml:space="preserve">INSERT INTO SC_Constantes(RefDimension,Nom,Valeur,DateModif) values (7,'LONGUEUR_BARRE_T_FV',4.06,now());
</v>
      </c>
      <c r="AD20" s="14" t="str">
        <f t="shared" si="8"/>
        <v xml:space="preserve">INSERT INTO SC_Constantes(RefDimension,Nom,Valeur,DateModif) values (8,'LONGUEUR_BARRE_T_FV',4.06,now());
</v>
      </c>
      <c r="AE20" s="14" t="str">
        <f t="shared" si="9"/>
        <v xml:space="preserve">INSERT INTO SC_Constantes(RefDimension,Nom,Valeur,DateModif) values (9,'LONGUEUR_BARRE_T_FV',4.06,now());
</v>
      </c>
      <c r="AF20" s="14" t="str">
        <f t="shared" si="10"/>
        <v xml:space="preserve">INSERT INTO SC_Constantes(RefDimension,Nom,Valeur,DateModif) values (10,'LONGUEUR_BARRE_T_FV',3.03,now());
</v>
      </c>
      <c r="AG20" s="14" t="str">
        <f t="shared" si="11"/>
        <v/>
      </c>
      <c r="AH20" s="14" t="str">
        <f t="shared" si="12"/>
        <v xml:space="preserve">INSERT INTO SC_Constantes(RefDimension,Nom,Valeur,DateModif) values (12,'LONGUEUR_BARRE_T_FV',4.03,now());
</v>
      </c>
      <c r="AI20" s="14" t="str">
        <f t="shared" si="13"/>
        <v xml:space="preserve">INSERT INTO SC_Constantes(RefDimension,Nom,Valeur,DateModif) values (13,'LONGUEUR_BARRE_T_FV',3.53,now());
</v>
      </c>
      <c r="AJ20" s="14" t="str">
        <f t="shared" si="14"/>
        <v xml:space="preserve">INSERT INTO SC_Constantes(RefDimension,Nom,Valeur,DateModif) values (14,'LONGUEUR_BARRE_T_FV',4.03,now());
</v>
      </c>
      <c r="AK20" s="14" t="str">
        <f t="shared" si="15"/>
        <v xml:space="preserve">INSERT INTO SC_Constantes(RefDimension,Nom,Valeur,DateModif) values (15,'LONGUEUR_BARRE_T_FV',4.03,now());
</v>
      </c>
      <c r="AL20" s="14" t="str">
        <f t="shared" si="16"/>
        <v xml:space="preserve">INSERT INTO SC_Constantes(RefDimension,Nom,Valeur,DateModif) values (16,'LONGUEUR_BARRE_T_FV',4.03,now());
</v>
      </c>
      <c r="AM20" s="14" t="str">
        <f t="shared" si="17"/>
        <v xml:space="preserve">INSERT INTO SC_Constantes(RefDimension,Nom,Valeur,DateModif) values (17,'LONGUEUR_BARRE_T_FV',4.03,now());
</v>
      </c>
      <c r="AN20" s="14" t="str">
        <f t="shared" si="18"/>
        <v xml:space="preserve">INSERT INTO SC_Constantes(RefDimension,Nom,Valeur,DateModif) values (18,'LONGUEUR_BARRE_T_FV',4.03,now());
</v>
      </c>
    </row>
    <row r="21" spans="1:40" x14ac:dyDescent="0.25">
      <c r="B21" t="s">
        <v>662</v>
      </c>
      <c r="C21" t="s">
        <v>658</v>
      </c>
      <c r="D21" t="s">
        <v>594</v>
      </c>
      <c r="E21" s="18"/>
      <c r="F21" s="134">
        <v>2.4</v>
      </c>
      <c r="G21" s="134"/>
      <c r="H21" s="134">
        <v>2.5</v>
      </c>
      <c r="I21" s="134">
        <v>3</v>
      </c>
      <c r="J21" s="134"/>
      <c r="K21" s="134"/>
      <c r="L21" s="134"/>
      <c r="M21" s="134">
        <v>5.5</v>
      </c>
      <c r="N21" s="134">
        <v>7</v>
      </c>
      <c r="O21" s="134">
        <v>7</v>
      </c>
      <c r="P21" s="134"/>
      <c r="Q21" s="134"/>
      <c r="R21" s="134"/>
      <c r="S21" s="134"/>
      <c r="T21" s="134"/>
      <c r="U21" s="134"/>
      <c r="V21" s="134"/>
      <c r="W21" s="14" t="str">
        <f t="shared" si="19"/>
        <v/>
      </c>
      <c r="X21" s="14" t="str">
        <f t="shared" si="2"/>
        <v xml:space="preserve">INSERT INTO SC_Constantes(RefDimension,Nom,Valeur,DateModif) values (2,'LONGUEUR_BAC_FVBAC',2.4,now());
</v>
      </c>
      <c r="Y21" s="14" t="str">
        <f t="shared" si="3"/>
        <v/>
      </c>
      <c r="Z21" s="14" t="str">
        <f t="shared" si="4"/>
        <v xml:space="preserve">INSERT INTO SC_Constantes(RefDimension,Nom,Valeur,DateModif) values (4,'LONGUEUR_BAC_FVBAC',2.5,now());
</v>
      </c>
      <c r="AA21" s="14" t="str">
        <f t="shared" si="5"/>
        <v xml:space="preserve">INSERT INTO SC_Constantes(RefDimension,Nom,Valeur,DateModif) values (5,'LONGUEUR_BAC_FVBAC',3,now());
</v>
      </c>
      <c r="AB21" s="14" t="str">
        <f t="shared" si="6"/>
        <v/>
      </c>
      <c r="AC21" s="14" t="str">
        <f t="shared" si="7"/>
        <v/>
      </c>
      <c r="AD21" s="14" t="str">
        <f t="shared" si="8"/>
        <v/>
      </c>
      <c r="AE21" s="14" t="str">
        <f t="shared" si="9"/>
        <v xml:space="preserve">INSERT INTO SC_Constantes(RefDimension,Nom,Valeur,DateModif) values (9,'LONGUEUR_BAC_FVBAC',5.5,now());
</v>
      </c>
      <c r="AF21" s="14" t="str">
        <f t="shared" si="10"/>
        <v xml:space="preserve">INSERT INTO SC_Constantes(RefDimension,Nom,Valeur,DateModif) values (10,'LONGUEUR_BAC_FVBAC',7,now());
</v>
      </c>
      <c r="AG21" s="14" t="str">
        <f t="shared" si="11"/>
        <v xml:space="preserve">INSERT INTO SC_Constantes(RefDimension,Nom,Valeur,DateModif) values (11,'LONGUEUR_BAC_FVBAC',7,now());
</v>
      </c>
      <c r="AH21" s="14" t="str">
        <f t="shared" si="12"/>
        <v/>
      </c>
      <c r="AI21" s="14" t="str">
        <f t="shared" si="13"/>
        <v/>
      </c>
      <c r="AJ21" s="14" t="str">
        <f t="shared" si="14"/>
        <v/>
      </c>
      <c r="AK21" s="14" t="str">
        <f t="shared" si="15"/>
        <v/>
      </c>
      <c r="AL21" s="14" t="str">
        <f t="shared" si="16"/>
        <v/>
      </c>
      <c r="AM21" s="14" t="str">
        <f t="shared" si="17"/>
        <v/>
      </c>
      <c r="AN21" s="14" t="str">
        <f t="shared" si="18"/>
        <v/>
      </c>
    </row>
    <row r="22" spans="1:40" x14ac:dyDescent="0.25">
      <c r="C22" s="16"/>
      <c r="D22" s="17"/>
      <c r="E22" s="18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4" t="str">
        <f t="shared" si="19"/>
        <v/>
      </c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</row>
    <row r="23" spans="1:40" x14ac:dyDescent="0.25">
      <c r="B23" t="s">
        <v>719</v>
      </c>
      <c r="C23" t="s">
        <v>718</v>
      </c>
      <c r="E23" s="18"/>
      <c r="F23" s="16">
        <v>1</v>
      </c>
      <c r="G23" s="16"/>
      <c r="H23" s="16">
        <v>2</v>
      </c>
      <c r="I23" s="16">
        <v>2</v>
      </c>
      <c r="J23" s="16"/>
      <c r="K23" s="16"/>
      <c r="L23" s="16"/>
      <c r="M23" s="16">
        <v>4</v>
      </c>
      <c r="N23" s="16">
        <v>4</v>
      </c>
      <c r="O23" s="16">
        <v>4</v>
      </c>
      <c r="P23" s="16"/>
      <c r="Q23" s="16"/>
      <c r="R23" s="16"/>
      <c r="S23" s="16"/>
      <c r="T23" s="16"/>
      <c r="U23" s="16">
        <v>8</v>
      </c>
      <c r="V23" s="16">
        <v>8</v>
      </c>
      <c r="W23" s="14" t="str">
        <f t="shared" si="19"/>
        <v/>
      </c>
      <c r="X23" s="14" t="str">
        <f t="shared" ref="X23" si="20">IF(F23="","",SUBSTITUTE(SUBSTITUTE(SUBSTITUTE($W$1,"#DIM#",F$1),"#NOM#",$B23),"#Q#",SUBSTITUTE(F23,",",".")))</f>
        <v xml:space="preserve">INSERT INTO SC_Constantes(RefDimension,Nom,Valeur,DateModif) values (2,'NB_BAC_FVBAC',1,now());
</v>
      </c>
      <c r="Y23" s="14" t="str">
        <f t="shared" ref="Y23" si="21">IF(G23="","",SUBSTITUTE(SUBSTITUTE(SUBSTITUTE($W$1,"#DIM#",G$1),"#NOM#",$B23),"#Q#",SUBSTITUTE(G23,",",".")))</f>
        <v/>
      </c>
      <c r="Z23" s="14" t="str">
        <f t="shared" ref="Z23" si="22">IF(H23="","",SUBSTITUTE(SUBSTITUTE(SUBSTITUTE($W$1,"#DIM#",H$1),"#NOM#",$B23),"#Q#",SUBSTITUTE(H23,",",".")))</f>
        <v xml:space="preserve">INSERT INTO SC_Constantes(RefDimension,Nom,Valeur,DateModif) values (4,'NB_BAC_FVBAC',2,now());
</v>
      </c>
      <c r="AA23" s="14" t="str">
        <f t="shared" ref="AA23" si="23">IF(I23="","",SUBSTITUTE(SUBSTITUTE(SUBSTITUTE($W$1,"#DIM#",I$1),"#NOM#",$B23),"#Q#",SUBSTITUTE(I23,",",".")))</f>
        <v xml:space="preserve">INSERT INTO SC_Constantes(RefDimension,Nom,Valeur,DateModif) values (5,'NB_BAC_FVBAC',2,now());
</v>
      </c>
      <c r="AB23" s="14" t="str">
        <f t="shared" ref="AB23" si="24">IF(J23="","",SUBSTITUTE(SUBSTITUTE(SUBSTITUTE($W$1,"#DIM#",J$1),"#NOM#",$B23),"#Q#",SUBSTITUTE(J23,",",".")))</f>
        <v/>
      </c>
      <c r="AC23" s="14" t="str">
        <f t="shared" ref="AC23" si="25">IF(K23="","",SUBSTITUTE(SUBSTITUTE(SUBSTITUTE($W$1,"#DIM#",K$1),"#NOM#",$B23),"#Q#",SUBSTITUTE(K23,",",".")))</f>
        <v/>
      </c>
      <c r="AD23" s="14" t="str">
        <f t="shared" ref="AD23" si="26">IF(L23="","",SUBSTITUTE(SUBSTITUTE(SUBSTITUTE($W$1,"#DIM#",L$1),"#NOM#",$B23),"#Q#",SUBSTITUTE(L23,",",".")))</f>
        <v/>
      </c>
      <c r="AE23" s="14" t="str">
        <f t="shared" ref="AE23" si="27">IF(M23="","",SUBSTITUTE(SUBSTITUTE(SUBSTITUTE($W$1,"#DIM#",M$1),"#NOM#",$B23),"#Q#",SUBSTITUTE(M23,",",".")))</f>
        <v xml:space="preserve">INSERT INTO SC_Constantes(RefDimension,Nom,Valeur,DateModif) values (9,'NB_BAC_FVBAC',4,now());
</v>
      </c>
      <c r="AF23" s="14" t="str">
        <f t="shared" ref="AF23" si="28">IF(N23="","",SUBSTITUTE(SUBSTITUTE(SUBSTITUTE($W$1,"#DIM#",N$1),"#NOM#",$B23),"#Q#",SUBSTITUTE(N23,",",".")))</f>
        <v xml:space="preserve">INSERT INTO SC_Constantes(RefDimension,Nom,Valeur,DateModif) values (10,'NB_BAC_FVBAC',4,now());
</v>
      </c>
      <c r="AG23" s="14" t="str">
        <f t="shared" ref="AG23" si="29">IF(O23="","",SUBSTITUTE(SUBSTITUTE(SUBSTITUTE($W$1,"#DIM#",O$1),"#NOM#",$B23),"#Q#",SUBSTITUTE(O23,",",".")))</f>
        <v xml:space="preserve">INSERT INTO SC_Constantes(RefDimension,Nom,Valeur,DateModif) values (11,'NB_BAC_FVBAC',4,now());
</v>
      </c>
      <c r="AH23" s="14" t="str">
        <f t="shared" ref="AH23" si="30">IF(P23="","",SUBSTITUTE(SUBSTITUTE(SUBSTITUTE($W$1,"#DIM#",P$1),"#NOM#",$B23),"#Q#",SUBSTITUTE(P23,",",".")))</f>
        <v/>
      </c>
      <c r="AI23" s="14" t="str">
        <f t="shared" ref="AI23" si="31">IF(Q23="","",SUBSTITUTE(SUBSTITUTE(SUBSTITUTE($W$1,"#DIM#",Q$1),"#NOM#",$B23),"#Q#",SUBSTITUTE(Q23,",",".")))</f>
        <v/>
      </c>
      <c r="AJ23" s="14" t="str">
        <f t="shared" ref="AJ23" si="32">IF(R23="","",SUBSTITUTE(SUBSTITUTE(SUBSTITUTE($W$1,"#DIM#",R$1),"#NOM#",$B23),"#Q#",SUBSTITUTE(R23,",",".")))</f>
        <v/>
      </c>
      <c r="AK23" s="14" t="str">
        <f t="shared" ref="AK23" si="33">IF(S23="","",SUBSTITUTE(SUBSTITUTE(SUBSTITUTE($W$1,"#DIM#",S$1),"#NOM#",$B23),"#Q#",SUBSTITUTE(S23,",",".")))</f>
        <v/>
      </c>
      <c r="AL23" s="14" t="str">
        <f t="shared" ref="AL23" si="34">IF(T23="","",SUBSTITUTE(SUBSTITUTE(SUBSTITUTE($W$1,"#DIM#",T$1),"#NOM#",$B23),"#Q#",SUBSTITUTE(T23,",",".")))</f>
        <v/>
      </c>
      <c r="AM23" s="14" t="str">
        <f t="shared" ref="AM23" si="35">IF(U23="","",SUBSTITUTE(SUBSTITUTE(SUBSTITUTE($W$1,"#DIM#",U$1),"#NOM#",$B23),"#Q#",SUBSTITUTE(U23,",",".")))</f>
        <v xml:space="preserve">INSERT INTO SC_Constantes(RefDimension,Nom,Valeur,DateModif) values (17,'NB_BAC_FVBAC',8,now());
</v>
      </c>
      <c r="AN23" s="14" t="str">
        <f t="shared" ref="AN23" si="36">IF(V23="","",SUBSTITUTE(SUBSTITUTE(SUBSTITUTE($W$1,"#DIM#",V$1),"#NOM#",$B23),"#Q#",SUBSTITUTE(V23,",",".")))</f>
        <v xml:space="preserve">INSERT INTO SC_Constantes(RefDimension,Nom,Valeur,DateModif) values (18,'NB_BAC_FVBAC',8,now());
</v>
      </c>
    </row>
    <row r="24" spans="1:40" x14ac:dyDescent="0.25">
      <c r="W24" s="14" t="str">
        <f t="shared" si="19"/>
        <v/>
      </c>
    </row>
    <row r="25" spans="1:40" x14ac:dyDescent="0.25">
      <c r="A25">
        <v>46</v>
      </c>
      <c r="B25" t="s">
        <v>894</v>
      </c>
      <c r="C25" t="s">
        <v>867</v>
      </c>
      <c r="D25" t="s">
        <v>42</v>
      </c>
      <c r="E25">
        <v>2.75</v>
      </c>
      <c r="F25">
        <v>3</v>
      </c>
      <c r="G25">
        <v>3.5</v>
      </c>
      <c r="H25">
        <v>3.5</v>
      </c>
      <c r="I25">
        <v>3.5</v>
      </c>
      <c r="J25">
        <v>3.5</v>
      </c>
      <c r="K25">
        <v>3.5</v>
      </c>
      <c r="L25">
        <v>3.75</v>
      </c>
      <c r="M25">
        <v>4</v>
      </c>
      <c r="N25">
        <v>4.5</v>
      </c>
      <c r="O25">
        <v>5.5</v>
      </c>
      <c r="P25">
        <v>5.5</v>
      </c>
      <c r="Q25">
        <v>5</v>
      </c>
      <c r="R25">
        <v>5.5</v>
      </c>
      <c r="S25">
        <v>5.5</v>
      </c>
      <c r="T25">
        <v>6</v>
      </c>
      <c r="U25">
        <v>6.5</v>
      </c>
      <c r="V25">
        <v>5.5</v>
      </c>
      <c r="W25" s="14" t="str">
        <f t="shared" si="19"/>
        <v xml:space="preserve">INSERT INTO SC_Constantes(RefDimension,Nom,Valeur,DateModif) values (1,'REL_PVCDN50_FV',2.75,now());
</v>
      </c>
      <c r="X25" s="14" t="str">
        <f t="shared" ref="X25:X60" si="37">IF(F25="","",SUBSTITUTE(SUBSTITUTE(SUBSTITUTE($W$1,"#DIM#",F$1),"#NOM#",$B25),"#Q#",SUBSTITUTE(F25,",",".")))</f>
        <v xml:space="preserve">INSERT INTO SC_Constantes(RefDimension,Nom,Valeur,DateModif) values (2,'REL_PVCDN50_FV',3,now());
</v>
      </c>
      <c r="Y25" s="14" t="str">
        <f t="shared" ref="Y25:Y46" si="38">IF(G25="","",SUBSTITUTE(SUBSTITUTE(SUBSTITUTE($W$1,"#DIM#",G$1),"#NOM#",$B25),"#Q#",SUBSTITUTE(G25,",",".")))</f>
        <v xml:space="preserve">INSERT INTO SC_Constantes(RefDimension,Nom,Valeur,DateModif) values (3,'REL_PVCDN50_FV',3.5,now());
</v>
      </c>
      <c r="Z25" s="14" t="str">
        <f t="shared" ref="Z25:Z46" si="39">IF(H25="","",SUBSTITUTE(SUBSTITUTE(SUBSTITUTE($W$1,"#DIM#",H$1),"#NOM#",$B25),"#Q#",SUBSTITUTE(H25,",",".")))</f>
        <v xml:space="preserve">INSERT INTO SC_Constantes(RefDimension,Nom,Valeur,DateModif) values (4,'REL_PVCDN50_FV',3.5,now());
</v>
      </c>
      <c r="AA25" s="14" t="str">
        <f t="shared" ref="AA25:AA46" si="40">IF(I25="","",SUBSTITUTE(SUBSTITUTE(SUBSTITUTE($W$1,"#DIM#",I$1),"#NOM#",$B25),"#Q#",SUBSTITUTE(I25,",",".")))</f>
        <v xml:space="preserve">INSERT INTO SC_Constantes(RefDimension,Nom,Valeur,DateModif) values (5,'REL_PVCDN50_FV',3.5,now());
</v>
      </c>
      <c r="AB25" s="14" t="str">
        <f t="shared" ref="AB25:AB46" si="41">IF(J25="","",SUBSTITUTE(SUBSTITUTE(SUBSTITUTE($W$1,"#DIM#",J$1),"#NOM#",$B25),"#Q#",SUBSTITUTE(J25,",",".")))</f>
        <v xml:space="preserve">INSERT INTO SC_Constantes(RefDimension,Nom,Valeur,DateModif) values (6,'REL_PVCDN50_FV',3.5,now());
</v>
      </c>
      <c r="AC25" s="14" t="str">
        <f t="shared" ref="AC25:AC46" si="42">IF(K25="","",SUBSTITUTE(SUBSTITUTE(SUBSTITUTE($W$1,"#DIM#",K$1),"#NOM#",$B25),"#Q#",SUBSTITUTE(K25,",",".")))</f>
        <v xml:space="preserve">INSERT INTO SC_Constantes(RefDimension,Nom,Valeur,DateModif) values (7,'REL_PVCDN50_FV',3.5,now());
</v>
      </c>
      <c r="AD25" s="14" t="str">
        <f t="shared" ref="AD25:AD46" si="43">IF(L25="","",SUBSTITUTE(SUBSTITUTE(SUBSTITUTE($W$1,"#DIM#",L$1),"#NOM#",$B25),"#Q#",SUBSTITUTE(L25,",",".")))</f>
        <v xml:space="preserve">INSERT INTO SC_Constantes(RefDimension,Nom,Valeur,DateModif) values (8,'REL_PVCDN50_FV',3.75,now());
</v>
      </c>
      <c r="AE25" s="14" t="str">
        <f t="shared" ref="AE25:AE46" si="44">IF(M25="","",SUBSTITUTE(SUBSTITUTE(SUBSTITUTE($W$1,"#DIM#",M$1),"#NOM#",$B25),"#Q#",SUBSTITUTE(M25,",",".")))</f>
        <v xml:space="preserve">INSERT INTO SC_Constantes(RefDimension,Nom,Valeur,DateModif) values (9,'REL_PVCDN50_FV',4,now());
</v>
      </c>
      <c r="AF25" s="14" t="str">
        <f t="shared" ref="AF25:AF46" si="45">IF(N25="","",SUBSTITUTE(SUBSTITUTE(SUBSTITUTE($W$1,"#DIM#",N$1),"#NOM#",$B25),"#Q#",SUBSTITUTE(N25,",",".")))</f>
        <v xml:space="preserve">INSERT INTO SC_Constantes(RefDimension,Nom,Valeur,DateModif) values (10,'REL_PVCDN50_FV',4.5,now());
</v>
      </c>
      <c r="AG25" s="14" t="str">
        <f t="shared" ref="AG25:AG46" si="46">IF(O25="","",SUBSTITUTE(SUBSTITUTE(SUBSTITUTE($W$1,"#DIM#",O$1),"#NOM#",$B25),"#Q#",SUBSTITUTE(O25,",",".")))</f>
        <v xml:space="preserve">INSERT INTO SC_Constantes(RefDimension,Nom,Valeur,DateModif) values (11,'REL_PVCDN50_FV',5.5,now());
</v>
      </c>
      <c r="AH25" s="14" t="str">
        <f t="shared" ref="AH25:AH46" si="47">IF(P25="","",SUBSTITUTE(SUBSTITUTE(SUBSTITUTE($W$1,"#DIM#",P$1),"#NOM#",$B25),"#Q#",SUBSTITUTE(P25,",",".")))</f>
        <v xml:space="preserve">INSERT INTO SC_Constantes(RefDimension,Nom,Valeur,DateModif) values (12,'REL_PVCDN50_FV',5.5,now());
</v>
      </c>
      <c r="AI25" s="14" t="str">
        <f t="shared" ref="AI25:AI46" si="48">IF(Q25="","",SUBSTITUTE(SUBSTITUTE(SUBSTITUTE($W$1,"#DIM#",Q$1),"#NOM#",$B25),"#Q#",SUBSTITUTE(Q25,",",".")))</f>
        <v xml:space="preserve">INSERT INTO SC_Constantes(RefDimension,Nom,Valeur,DateModif) values (13,'REL_PVCDN50_FV',5,now());
</v>
      </c>
      <c r="AJ25" s="14" t="str">
        <f t="shared" ref="AJ25:AJ46" si="49">IF(R25="","",SUBSTITUTE(SUBSTITUTE(SUBSTITUTE($W$1,"#DIM#",R$1),"#NOM#",$B25),"#Q#",SUBSTITUTE(R25,",",".")))</f>
        <v xml:space="preserve">INSERT INTO SC_Constantes(RefDimension,Nom,Valeur,DateModif) values (14,'REL_PVCDN50_FV',5.5,now());
</v>
      </c>
      <c r="AK25" s="14" t="str">
        <f t="shared" ref="AK25:AK46" si="50">IF(S25="","",SUBSTITUTE(SUBSTITUTE(SUBSTITUTE($W$1,"#DIM#",S$1),"#NOM#",$B25),"#Q#",SUBSTITUTE(S25,",",".")))</f>
        <v xml:space="preserve">INSERT INTO SC_Constantes(RefDimension,Nom,Valeur,DateModif) values (15,'REL_PVCDN50_FV',5.5,now());
</v>
      </c>
      <c r="AL25" s="14" t="str">
        <f t="shared" ref="AL25:AL46" si="51">IF(T25="","",SUBSTITUTE(SUBSTITUTE(SUBSTITUTE($W$1,"#DIM#",T$1),"#NOM#",$B25),"#Q#",SUBSTITUTE(T25,",",".")))</f>
        <v xml:space="preserve">INSERT INTO SC_Constantes(RefDimension,Nom,Valeur,DateModif) values (16,'REL_PVCDN50_FV',6,now());
</v>
      </c>
      <c r="AM25" s="14" t="str">
        <f t="shared" ref="AM25:AM46" si="52">IF(U25="","",SUBSTITUTE(SUBSTITUTE(SUBSTITUTE($W$1,"#DIM#",U$1),"#NOM#",$B25),"#Q#",SUBSTITUTE(U25,",",".")))</f>
        <v xml:space="preserve">INSERT INTO SC_Constantes(RefDimension,Nom,Valeur,DateModif) values (17,'REL_PVCDN50_FV',6.5,now());
</v>
      </c>
      <c r="AN25" s="14" t="str">
        <f t="shared" ref="AN25:AN46" si="53">IF(V25="","",SUBSTITUTE(SUBSTITUTE(SUBSTITUTE($W$1,"#DIM#",V$1),"#NOM#",$B25),"#Q#",SUBSTITUTE(V25,",",".")))</f>
        <v xml:space="preserve">INSERT INTO SC_Constantes(RefDimension,Nom,Valeur,DateModif) values (18,'REL_PVCDN50_FV',5.5,now());
</v>
      </c>
    </row>
    <row r="26" spans="1:40" x14ac:dyDescent="0.25">
      <c r="A26">
        <v>47</v>
      </c>
      <c r="B26" t="s">
        <v>895</v>
      </c>
      <c r="C26" t="s">
        <v>868</v>
      </c>
      <c r="D26" t="s">
        <v>496</v>
      </c>
      <c r="E26" s="69">
        <v>6</v>
      </c>
      <c r="F26" s="69">
        <v>6</v>
      </c>
      <c r="G26" s="69">
        <v>6</v>
      </c>
      <c r="H26" s="69">
        <v>6</v>
      </c>
      <c r="I26" s="69">
        <v>6</v>
      </c>
      <c r="J26" s="69">
        <v>6</v>
      </c>
      <c r="K26" s="69">
        <v>6</v>
      </c>
      <c r="L26" s="69">
        <v>6</v>
      </c>
      <c r="M26" s="69">
        <v>6</v>
      </c>
      <c r="N26" s="69">
        <v>8</v>
      </c>
      <c r="O26" s="69">
        <v>8</v>
      </c>
      <c r="P26" s="69">
        <v>8</v>
      </c>
      <c r="Q26" s="69">
        <v>8</v>
      </c>
      <c r="R26" s="69">
        <v>8</v>
      </c>
      <c r="S26" s="69">
        <v>8</v>
      </c>
      <c r="T26" s="69">
        <v>8</v>
      </c>
      <c r="U26" s="69">
        <v>8</v>
      </c>
      <c r="V26" s="69">
        <v>8</v>
      </c>
      <c r="W26" s="14" t="str">
        <f t="shared" si="19"/>
        <v xml:space="preserve">INSERT INTO SC_Constantes(RefDimension,Nom,Valeur,DateModif) values (1,'REL_COUDES90DN50_FV',6,now());
</v>
      </c>
      <c r="X26" s="14" t="str">
        <f t="shared" si="37"/>
        <v xml:space="preserve">INSERT INTO SC_Constantes(RefDimension,Nom,Valeur,DateModif) values (2,'REL_COUDES90DN50_FV',6,now());
</v>
      </c>
      <c r="Y26" s="14" t="str">
        <f t="shared" si="38"/>
        <v xml:space="preserve">INSERT INTO SC_Constantes(RefDimension,Nom,Valeur,DateModif) values (3,'REL_COUDES90DN50_FV',6,now());
</v>
      </c>
      <c r="Z26" s="14" t="str">
        <f t="shared" si="39"/>
        <v xml:space="preserve">INSERT INTO SC_Constantes(RefDimension,Nom,Valeur,DateModif) values (4,'REL_COUDES90DN50_FV',6,now());
</v>
      </c>
      <c r="AA26" s="14" t="str">
        <f t="shared" si="40"/>
        <v xml:space="preserve">INSERT INTO SC_Constantes(RefDimension,Nom,Valeur,DateModif) values (5,'REL_COUDES90DN50_FV',6,now());
</v>
      </c>
      <c r="AB26" s="14" t="str">
        <f t="shared" si="41"/>
        <v xml:space="preserve">INSERT INTO SC_Constantes(RefDimension,Nom,Valeur,DateModif) values (6,'REL_COUDES90DN50_FV',6,now());
</v>
      </c>
      <c r="AC26" s="14" t="str">
        <f t="shared" si="42"/>
        <v xml:space="preserve">INSERT INTO SC_Constantes(RefDimension,Nom,Valeur,DateModif) values (7,'REL_COUDES90DN50_FV',6,now());
</v>
      </c>
      <c r="AD26" s="14" t="str">
        <f t="shared" si="43"/>
        <v xml:space="preserve">INSERT INTO SC_Constantes(RefDimension,Nom,Valeur,DateModif) values (8,'REL_COUDES90DN50_FV',6,now());
</v>
      </c>
      <c r="AE26" s="14" t="str">
        <f t="shared" si="44"/>
        <v xml:space="preserve">INSERT INTO SC_Constantes(RefDimension,Nom,Valeur,DateModif) values (9,'REL_COUDES90DN50_FV',6,now());
</v>
      </c>
      <c r="AF26" s="14" t="str">
        <f t="shared" si="45"/>
        <v xml:space="preserve">INSERT INTO SC_Constantes(RefDimension,Nom,Valeur,DateModif) values (10,'REL_COUDES90DN50_FV',8,now());
</v>
      </c>
      <c r="AG26" s="14" t="str">
        <f t="shared" si="46"/>
        <v xml:space="preserve">INSERT INTO SC_Constantes(RefDimension,Nom,Valeur,DateModif) values (11,'REL_COUDES90DN50_FV',8,now());
</v>
      </c>
      <c r="AH26" s="14" t="str">
        <f t="shared" si="47"/>
        <v xml:space="preserve">INSERT INTO SC_Constantes(RefDimension,Nom,Valeur,DateModif) values (12,'REL_COUDES90DN50_FV',8,now());
</v>
      </c>
      <c r="AI26" s="14" t="str">
        <f t="shared" si="48"/>
        <v xml:space="preserve">INSERT INTO SC_Constantes(RefDimension,Nom,Valeur,DateModif) values (13,'REL_COUDES90DN50_FV',8,now());
</v>
      </c>
      <c r="AJ26" s="14" t="str">
        <f t="shared" si="49"/>
        <v xml:space="preserve">INSERT INTO SC_Constantes(RefDimension,Nom,Valeur,DateModif) values (14,'REL_COUDES90DN50_FV',8,now());
</v>
      </c>
      <c r="AK26" s="14" t="str">
        <f t="shared" si="50"/>
        <v xml:space="preserve">INSERT INTO SC_Constantes(RefDimension,Nom,Valeur,DateModif) values (15,'REL_COUDES90DN50_FV',8,now());
</v>
      </c>
      <c r="AL26" s="14" t="str">
        <f t="shared" si="51"/>
        <v xml:space="preserve">INSERT INTO SC_Constantes(RefDimension,Nom,Valeur,DateModif) values (16,'REL_COUDES90DN50_FV',8,now());
</v>
      </c>
      <c r="AM26" s="14" t="str">
        <f t="shared" si="52"/>
        <v xml:space="preserve">INSERT INTO SC_Constantes(RefDimension,Nom,Valeur,DateModif) values (17,'REL_COUDES90DN50_FV',8,now());
</v>
      </c>
      <c r="AN26" s="14" t="str">
        <f t="shared" si="53"/>
        <v xml:space="preserve">INSERT INTO SC_Constantes(RefDimension,Nom,Valeur,DateModif) values (18,'REL_COUDES90DN50_FV',8,now());
</v>
      </c>
    </row>
    <row r="27" spans="1:40" x14ac:dyDescent="0.25">
      <c r="A27">
        <v>48</v>
      </c>
      <c r="B27" t="s">
        <v>896</v>
      </c>
      <c r="C27" t="s">
        <v>869</v>
      </c>
      <c r="D27" t="s">
        <v>496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 s="14" t="str">
        <f t="shared" si="19"/>
        <v xml:space="preserve">INSERT INTO SC_Constantes(RefDimension,Nom,Valeur,DateModif) values (1,'REL_REPARTITEURS_FV',2,now());
</v>
      </c>
      <c r="X27" s="14" t="str">
        <f t="shared" si="37"/>
        <v xml:space="preserve">INSERT INTO SC_Constantes(RefDimension,Nom,Valeur,DateModif) values (2,'REL_REPARTITEURS_FV',2,now());
</v>
      </c>
      <c r="Y27" s="14" t="str">
        <f t="shared" si="38"/>
        <v xml:space="preserve">INSERT INTO SC_Constantes(RefDimension,Nom,Valeur,DateModif) values (3,'REL_REPARTITEURS_FV',2,now());
</v>
      </c>
      <c r="Z27" s="14" t="str">
        <f t="shared" si="39"/>
        <v xml:space="preserve">INSERT INTO SC_Constantes(RefDimension,Nom,Valeur,DateModif) values (4,'REL_REPARTITEURS_FV',2,now());
</v>
      </c>
      <c r="AA27" s="14" t="str">
        <f t="shared" si="40"/>
        <v xml:space="preserve">INSERT INTO SC_Constantes(RefDimension,Nom,Valeur,DateModif) values (5,'REL_REPARTITEURS_FV',2,now());
</v>
      </c>
      <c r="AB27" s="14" t="str">
        <f t="shared" si="41"/>
        <v xml:space="preserve">INSERT INTO SC_Constantes(RefDimension,Nom,Valeur,DateModif) values (6,'REL_REPARTITEURS_FV',2,now());
</v>
      </c>
      <c r="AC27" s="14" t="str">
        <f t="shared" si="42"/>
        <v xml:space="preserve">INSERT INTO SC_Constantes(RefDimension,Nom,Valeur,DateModif) values (7,'REL_REPARTITEURS_FV',2,now());
</v>
      </c>
      <c r="AD27" s="14" t="str">
        <f t="shared" si="43"/>
        <v xml:space="preserve">INSERT INTO SC_Constantes(RefDimension,Nom,Valeur,DateModif) values (8,'REL_REPARTITEURS_FV',2,now());
</v>
      </c>
      <c r="AE27" s="14" t="str">
        <f t="shared" si="44"/>
        <v xml:space="preserve">INSERT INTO SC_Constantes(RefDimension,Nom,Valeur,DateModif) values (9,'REL_REPARTITEURS_FV',2,now());
</v>
      </c>
      <c r="AF27" s="14" t="str">
        <f t="shared" si="45"/>
        <v xml:space="preserve">INSERT INTO SC_Constantes(RefDimension,Nom,Valeur,DateModif) values (10,'REL_REPARTITEURS_FV',4,now());
</v>
      </c>
      <c r="AG27" s="14" t="str">
        <f t="shared" si="46"/>
        <v xml:space="preserve">INSERT INTO SC_Constantes(RefDimension,Nom,Valeur,DateModif) values (11,'REL_REPARTITEURS_FV',4,now());
</v>
      </c>
      <c r="AH27" s="14" t="str">
        <f t="shared" si="47"/>
        <v xml:space="preserve">INSERT INTO SC_Constantes(RefDimension,Nom,Valeur,DateModif) values (12,'REL_REPARTITEURS_FV',4,now());
</v>
      </c>
      <c r="AI27" s="14" t="str">
        <f t="shared" si="48"/>
        <v xml:space="preserve">INSERT INTO SC_Constantes(RefDimension,Nom,Valeur,DateModif) values (13,'REL_REPARTITEURS_FV',4,now());
</v>
      </c>
      <c r="AJ27" s="14" t="str">
        <f t="shared" si="49"/>
        <v xml:space="preserve">INSERT INTO SC_Constantes(RefDimension,Nom,Valeur,DateModif) values (14,'REL_REPARTITEURS_FV',4,now());
</v>
      </c>
      <c r="AK27" s="14" t="str">
        <f t="shared" si="50"/>
        <v xml:space="preserve">INSERT INTO SC_Constantes(RefDimension,Nom,Valeur,DateModif) values (15,'REL_REPARTITEURS_FV',4,now());
</v>
      </c>
      <c r="AL27" s="14" t="str">
        <f t="shared" si="51"/>
        <v xml:space="preserve">INSERT INTO SC_Constantes(RefDimension,Nom,Valeur,DateModif) values (16,'REL_REPARTITEURS_FV',4,now());
</v>
      </c>
      <c r="AM27" s="14" t="str">
        <f t="shared" si="52"/>
        <v xml:space="preserve">INSERT INTO SC_Constantes(RefDimension,Nom,Valeur,DateModif) values (17,'REL_REPARTITEURS_FV',4,now());
</v>
      </c>
      <c r="AN27" s="14" t="str">
        <f t="shared" si="53"/>
        <v xml:space="preserve">INSERT INTO SC_Constantes(RefDimension,Nom,Valeur,DateModif) values (18,'REL_REPARTITEURS_FV',4,now());
</v>
      </c>
    </row>
    <row r="28" spans="1:40" x14ac:dyDescent="0.25">
      <c r="A28">
        <v>49</v>
      </c>
      <c r="B28" t="s">
        <v>897</v>
      </c>
      <c r="C28" t="s">
        <v>870</v>
      </c>
      <c r="D28" t="s">
        <v>496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 s="14" t="str">
        <f t="shared" si="19"/>
        <v xml:space="preserve">INSERT INTO SC_Constantes(RefDimension,Nom,Valeur,DateModif) values (1,'REL_T_PRESSION_FV',1,now());
</v>
      </c>
      <c r="X28" s="14" t="str">
        <f t="shared" si="37"/>
        <v xml:space="preserve">INSERT INTO SC_Constantes(RefDimension,Nom,Valeur,DateModif) values (2,'REL_T_PRESSION_FV',1,now());
</v>
      </c>
      <c r="Y28" s="14" t="str">
        <f t="shared" si="38"/>
        <v xml:space="preserve">INSERT INTO SC_Constantes(RefDimension,Nom,Valeur,DateModif) values (3,'REL_T_PRESSION_FV',1,now());
</v>
      </c>
      <c r="Z28" s="14" t="str">
        <f t="shared" si="39"/>
        <v xml:space="preserve">INSERT INTO SC_Constantes(RefDimension,Nom,Valeur,DateModif) values (4,'REL_T_PRESSION_FV',1,now());
</v>
      </c>
      <c r="AA28" s="14" t="str">
        <f t="shared" si="40"/>
        <v xml:space="preserve">INSERT INTO SC_Constantes(RefDimension,Nom,Valeur,DateModif) values (5,'REL_T_PRESSION_FV',1,now());
</v>
      </c>
      <c r="AB28" s="14" t="str">
        <f t="shared" si="41"/>
        <v xml:space="preserve">INSERT INTO SC_Constantes(RefDimension,Nom,Valeur,DateModif) values (6,'REL_T_PRESSION_FV',1,now());
</v>
      </c>
      <c r="AC28" s="14" t="str">
        <f t="shared" si="42"/>
        <v xml:space="preserve">INSERT INTO SC_Constantes(RefDimension,Nom,Valeur,DateModif) values (7,'REL_T_PRESSION_FV',1,now());
</v>
      </c>
      <c r="AD28" s="14" t="str">
        <f t="shared" si="43"/>
        <v xml:space="preserve">INSERT INTO SC_Constantes(RefDimension,Nom,Valeur,DateModif) values (8,'REL_T_PRESSION_FV',1,now());
</v>
      </c>
      <c r="AE28" s="14" t="str">
        <f t="shared" si="44"/>
        <v xml:space="preserve">INSERT INTO SC_Constantes(RefDimension,Nom,Valeur,DateModif) values (9,'REL_T_PRESSION_FV',1,now());
</v>
      </c>
      <c r="AF28" s="14" t="str">
        <f t="shared" si="45"/>
        <v xml:space="preserve">INSERT INTO SC_Constantes(RefDimension,Nom,Valeur,DateModif) values (10,'REL_T_PRESSION_FV',3,now());
</v>
      </c>
      <c r="AG28" s="14" t="str">
        <f t="shared" si="46"/>
        <v xml:space="preserve">INSERT INTO SC_Constantes(RefDimension,Nom,Valeur,DateModif) values (11,'REL_T_PRESSION_FV',3,now());
</v>
      </c>
      <c r="AH28" s="14" t="str">
        <f t="shared" si="47"/>
        <v xml:space="preserve">INSERT INTO SC_Constantes(RefDimension,Nom,Valeur,DateModif) values (12,'REL_T_PRESSION_FV',3,now());
</v>
      </c>
      <c r="AI28" s="14" t="str">
        <f t="shared" si="48"/>
        <v xml:space="preserve">INSERT INTO SC_Constantes(RefDimension,Nom,Valeur,DateModif) values (13,'REL_T_PRESSION_FV',3,now());
</v>
      </c>
      <c r="AJ28" s="14" t="str">
        <f t="shared" si="49"/>
        <v xml:space="preserve">INSERT INTO SC_Constantes(RefDimension,Nom,Valeur,DateModif) values (14,'REL_T_PRESSION_FV',3,now());
</v>
      </c>
      <c r="AK28" s="14" t="str">
        <f t="shared" si="50"/>
        <v xml:space="preserve">INSERT INTO SC_Constantes(RefDimension,Nom,Valeur,DateModif) values (15,'REL_T_PRESSION_FV',3,now());
</v>
      </c>
      <c r="AL28" s="14" t="str">
        <f t="shared" si="51"/>
        <v xml:space="preserve">INSERT INTO SC_Constantes(RefDimension,Nom,Valeur,DateModif) values (16,'REL_T_PRESSION_FV',3,now());
</v>
      </c>
      <c r="AM28" s="14" t="str">
        <f t="shared" si="52"/>
        <v xml:space="preserve">INSERT INTO SC_Constantes(RefDimension,Nom,Valeur,DateModif) values (17,'REL_T_PRESSION_FV',3,now());
</v>
      </c>
      <c r="AN28" s="14" t="str">
        <f t="shared" si="53"/>
        <v xml:space="preserve">INSERT INTO SC_Constantes(RefDimension,Nom,Valeur,DateModif) values (18,'REL_T_PRESSION_FV',3,now());
</v>
      </c>
    </row>
    <row r="29" spans="1:40" x14ac:dyDescent="0.25">
      <c r="A29">
        <v>50</v>
      </c>
      <c r="B29" t="s">
        <v>898</v>
      </c>
      <c r="C29" t="s">
        <v>871</v>
      </c>
      <c r="E29">
        <v>1.6</v>
      </c>
      <c r="F29">
        <v>1.6</v>
      </c>
      <c r="G29">
        <v>1.6</v>
      </c>
      <c r="H29">
        <v>1.6</v>
      </c>
      <c r="I29">
        <v>1.6</v>
      </c>
      <c r="J29">
        <v>1.6</v>
      </c>
      <c r="K29">
        <v>1.6</v>
      </c>
      <c r="L29">
        <v>1.6</v>
      </c>
      <c r="M29">
        <v>1.6</v>
      </c>
      <c r="N29">
        <v>1.6</v>
      </c>
      <c r="O29">
        <v>1.6</v>
      </c>
      <c r="P29">
        <v>1.6</v>
      </c>
      <c r="Q29">
        <v>1.6</v>
      </c>
      <c r="R29">
        <v>1.6</v>
      </c>
      <c r="S29">
        <v>1.6</v>
      </c>
      <c r="T29">
        <v>1.6</v>
      </c>
      <c r="U29">
        <v>1.6</v>
      </c>
      <c r="V29">
        <v>1.6</v>
      </c>
      <c r="W29" s="14" t="str">
        <f t="shared" si="19"/>
        <v xml:space="preserve">INSERT INTO SC_Constantes(RefDimension,Nom,Valeur,DateModif) values (1,'REL_PVCDN50_SUP_FV',1.6,now());
</v>
      </c>
      <c r="X29" s="14" t="str">
        <f t="shared" si="37"/>
        <v xml:space="preserve">INSERT INTO SC_Constantes(RefDimension,Nom,Valeur,DateModif) values (2,'REL_PVCDN50_SUP_FV',1.6,now());
</v>
      </c>
      <c r="Y29" s="14" t="str">
        <f t="shared" si="38"/>
        <v xml:space="preserve">INSERT INTO SC_Constantes(RefDimension,Nom,Valeur,DateModif) values (3,'REL_PVCDN50_SUP_FV',1.6,now());
</v>
      </c>
      <c r="Z29" s="14" t="str">
        <f t="shared" si="39"/>
        <v xml:space="preserve">INSERT INTO SC_Constantes(RefDimension,Nom,Valeur,DateModif) values (4,'REL_PVCDN50_SUP_FV',1.6,now());
</v>
      </c>
      <c r="AA29" s="14" t="str">
        <f t="shared" si="40"/>
        <v xml:space="preserve">INSERT INTO SC_Constantes(RefDimension,Nom,Valeur,DateModif) values (5,'REL_PVCDN50_SUP_FV',1.6,now());
</v>
      </c>
      <c r="AB29" s="14" t="str">
        <f t="shared" si="41"/>
        <v xml:space="preserve">INSERT INTO SC_Constantes(RefDimension,Nom,Valeur,DateModif) values (6,'REL_PVCDN50_SUP_FV',1.6,now());
</v>
      </c>
      <c r="AC29" s="14" t="str">
        <f t="shared" si="42"/>
        <v xml:space="preserve">INSERT INTO SC_Constantes(RefDimension,Nom,Valeur,DateModif) values (7,'REL_PVCDN50_SUP_FV',1.6,now());
</v>
      </c>
      <c r="AD29" s="14" t="str">
        <f t="shared" si="43"/>
        <v xml:space="preserve">INSERT INTO SC_Constantes(RefDimension,Nom,Valeur,DateModif) values (8,'REL_PVCDN50_SUP_FV',1.6,now());
</v>
      </c>
      <c r="AE29" s="14" t="str">
        <f t="shared" si="44"/>
        <v xml:space="preserve">INSERT INTO SC_Constantes(RefDimension,Nom,Valeur,DateModif) values (9,'REL_PVCDN50_SUP_FV',1.6,now());
</v>
      </c>
      <c r="AF29" s="14" t="str">
        <f t="shared" si="45"/>
        <v xml:space="preserve">INSERT INTO SC_Constantes(RefDimension,Nom,Valeur,DateModif) values (10,'REL_PVCDN50_SUP_FV',1.6,now());
</v>
      </c>
      <c r="AG29" s="14" t="str">
        <f t="shared" si="46"/>
        <v xml:space="preserve">INSERT INTO SC_Constantes(RefDimension,Nom,Valeur,DateModif) values (11,'REL_PVCDN50_SUP_FV',1.6,now());
</v>
      </c>
      <c r="AH29" s="14" t="str">
        <f t="shared" si="47"/>
        <v xml:space="preserve">INSERT INTO SC_Constantes(RefDimension,Nom,Valeur,DateModif) values (12,'REL_PVCDN50_SUP_FV',1.6,now());
</v>
      </c>
      <c r="AI29" s="14" t="str">
        <f t="shared" si="48"/>
        <v xml:space="preserve">INSERT INTO SC_Constantes(RefDimension,Nom,Valeur,DateModif) values (13,'REL_PVCDN50_SUP_FV',1.6,now());
</v>
      </c>
      <c r="AJ29" s="14" t="str">
        <f t="shared" si="49"/>
        <v xml:space="preserve">INSERT INTO SC_Constantes(RefDimension,Nom,Valeur,DateModif) values (14,'REL_PVCDN50_SUP_FV',1.6,now());
</v>
      </c>
      <c r="AK29" s="14" t="str">
        <f t="shared" si="50"/>
        <v xml:space="preserve">INSERT INTO SC_Constantes(RefDimension,Nom,Valeur,DateModif) values (15,'REL_PVCDN50_SUP_FV',1.6,now());
</v>
      </c>
      <c r="AL29" s="14" t="str">
        <f t="shared" si="51"/>
        <v xml:space="preserve">INSERT INTO SC_Constantes(RefDimension,Nom,Valeur,DateModif) values (16,'REL_PVCDN50_SUP_FV',1.6,now());
</v>
      </c>
      <c r="AM29" s="14" t="str">
        <f t="shared" si="52"/>
        <v xml:space="preserve">INSERT INTO SC_Constantes(RefDimension,Nom,Valeur,DateModif) values (17,'REL_PVCDN50_SUP_FV',1.6,now());
</v>
      </c>
      <c r="AN29" s="14" t="str">
        <f t="shared" si="53"/>
        <v xml:space="preserve">INSERT INTO SC_Constantes(RefDimension,Nom,Valeur,DateModif) values (18,'REL_PVCDN50_SUP_FV',1.6,now());
</v>
      </c>
    </row>
    <row r="30" spans="1:40" x14ac:dyDescent="0.25">
      <c r="A30">
        <v>51</v>
      </c>
      <c r="B30" t="s">
        <v>899</v>
      </c>
      <c r="C30" t="s">
        <v>872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 s="14" t="str">
        <f t="shared" si="19"/>
        <v xml:space="preserve">INSERT INTO SC_Constantes(RefDimension,Nom,Valeur,DateModif) values (1,'REL_COUDES90DN50_SUP_FV',2,now());
</v>
      </c>
      <c r="X30" s="14" t="str">
        <f t="shared" si="37"/>
        <v xml:space="preserve">INSERT INTO SC_Constantes(RefDimension,Nom,Valeur,DateModif) values (2,'REL_COUDES90DN50_SUP_FV',2,now());
</v>
      </c>
      <c r="Y30" s="14" t="str">
        <f t="shared" si="38"/>
        <v xml:space="preserve">INSERT INTO SC_Constantes(RefDimension,Nom,Valeur,DateModif) values (3,'REL_COUDES90DN50_SUP_FV',2,now());
</v>
      </c>
      <c r="Z30" s="14" t="str">
        <f t="shared" si="39"/>
        <v xml:space="preserve">INSERT INTO SC_Constantes(RefDimension,Nom,Valeur,DateModif) values (4,'REL_COUDES90DN50_SUP_FV',2,now());
</v>
      </c>
      <c r="AA30" s="14" t="str">
        <f t="shared" si="40"/>
        <v xml:space="preserve">INSERT INTO SC_Constantes(RefDimension,Nom,Valeur,DateModif) values (5,'REL_COUDES90DN50_SUP_FV',2,now());
</v>
      </c>
      <c r="AB30" s="14" t="str">
        <f t="shared" si="41"/>
        <v xml:space="preserve">INSERT INTO SC_Constantes(RefDimension,Nom,Valeur,DateModif) values (6,'REL_COUDES90DN50_SUP_FV',2,now());
</v>
      </c>
      <c r="AC30" s="14" t="str">
        <f t="shared" si="42"/>
        <v xml:space="preserve">INSERT INTO SC_Constantes(RefDimension,Nom,Valeur,DateModif) values (7,'REL_COUDES90DN50_SUP_FV',2,now());
</v>
      </c>
      <c r="AD30" s="14" t="str">
        <f t="shared" si="43"/>
        <v xml:space="preserve">INSERT INTO SC_Constantes(RefDimension,Nom,Valeur,DateModif) values (8,'REL_COUDES90DN50_SUP_FV',2,now());
</v>
      </c>
      <c r="AE30" s="14" t="str">
        <f t="shared" si="44"/>
        <v xml:space="preserve">INSERT INTO SC_Constantes(RefDimension,Nom,Valeur,DateModif) values (9,'REL_COUDES90DN50_SUP_FV',2,now());
</v>
      </c>
      <c r="AF30" s="14" t="str">
        <f t="shared" si="45"/>
        <v xml:space="preserve">INSERT INTO SC_Constantes(RefDimension,Nom,Valeur,DateModif) values (10,'REL_COUDES90DN50_SUP_FV',2,now());
</v>
      </c>
      <c r="AG30" s="14" t="str">
        <f t="shared" si="46"/>
        <v xml:space="preserve">INSERT INTO SC_Constantes(RefDimension,Nom,Valeur,DateModif) values (11,'REL_COUDES90DN50_SUP_FV',2,now());
</v>
      </c>
      <c r="AH30" s="14" t="str">
        <f t="shared" si="47"/>
        <v xml:space="preserve">INSERT INTO SC_Constantes(RefDimension,Nom,Valeur,DateModif) values (12,'REL_COUDES90DN50_SUP_FV',2,now());
</v>
      </c>
      <c r="AI30" s="14" t="str">
        <f t="shared" si="48"/>
        <v xml:space="preserve">INSERT INTO SC_Constantes(RefDimension,Nom,Valeur,DateModif) values (13,'REL_COUDES90DN50_SUP_FV',2,now());
</v>
      </c>
      <c r="AJ30" s="14" t="str">
        <f t="shared" si="49"/>
        <v xml:space="preserve">INSERT INTO SC_Constantes(RefDimension,Nom,Valeur,DateModif) values (14,'REL_COUDES90DN50_SUP_FV',2,now());
</v>
      </c>
      <c r="AK30" s="14" t="str">
        <f t="shared" si="50"/>
        <v xml:space="preserve">INSERT INTO SC_Constantes(RefDimension,Nom,Valeur,DateModif) values (15,'REL_COUDES90DN50_SUP_FV',2,now());
</v>
      </c>
      <c r="AL30" s="14" t="str">
        <f t="shared" si="51"/>
        <v xml:space="preserve">INSERT INTO SC_Constantes(RefDimension,Nom,Valeur,DateModif) values (16,'REL_COUDES90DN50_SUP_FV',2,now());
</v>
      </c>
      <c r="AM30" s="14" t="str">
        <f t="shared" si="52"/>
        <v xml:space="preserve">INSERT INTO SC_Constantes(RefDimension,Nom,Valeur,DateModif) values (17,'REL_COUDES90DN50_SUP_FV',2,now());
</v>
      </c>
      <c r="AN30" s="14" t="str">
        <f t="shared" si="53"/>
        <v xml:space="preserve">INSERT INTO SC_Constantes(RefDimension,Nom,Valeur,DateModif) values (18,'REL_COUDES90DN50_SUP_FV',2,now());
</v>
      </c>
    </row>
    <row r="31" spans="1:40" x14ac:dyDescent="0.25">
      <c r="A31">
        <v>52</v>
      </c>
      <c r="B31" t="s">
        <v>900</v>
      </c>
      <c r="C31" t="s">
        <v>873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>
        <v>0.8</v>
      </c>
      <c r="P31">
        <v>0.8</v>
      </c>
      <c r="Q31">
        <v>0.8</v>
      </c>
      <c r="R31">
        <v>0.8</v>
      </c>
      <c r="S31">
        <v>0.8</v>
      </c>
      <c r="T31">
        <v>0.8</v>
      </c>
      <c r="U31">
        <v>0.8</v>
      </c>
      <c r="V31">
        <v>0.8</v>
      </c>
      <c r="W31" s="14" t="str">
        <f t="shared" si="19"/>
        <v xml:space="preserve">INSERT INTO SC_Constantes(RefDimension,Nom,Valeur,DateModif) values (1,'REL_PVCDN50_SUP_SE_FV',0.8,now());
</v>
      </c>
      <c r="X31" s="14" t="str">
        <f t="shared" si="37"/>
        <v xml:space="preserve">INSERT INTO SC_Constantes(RefDimension,Nom,Valeur,DateModif) values (2,'REL_PVCDN50_SUP_SE_FV',0.8,now());
</v>
      </c>
      <c r="Y31" s="14" t="str">
        <f t="shared" si="38"/>
        <v xml:space="preserve">INSERT INTO SC_Constantes(RefDimension,Nom,Valeur,DateModif) values (3,'REL_PVCDN50_SUP_SE_FV',0.8,now());
</v>
      </c>
      <c r="Z31" s="14" t="str">
        <f t="shared" si="39"/>
        <v xml:space="preserve">INSERT INTO SC_Constantes(RefDimension,Nom,Valeur,DateModif) values (4,'REL_PVCDN50_SUP_SE_FV',0.8,now());
</v>
      </c>
      <c r="AA31" s="14" t="str">
        <f t="shared" si="40"/>
        <v xml:space="preserve">INSERT INTO SC_Constantes(RefDimension,Nom,Valeur,DateModif) values (5,'REL_PVCDN50_SUP_SE_FV',0.8,now());
</v>
      </c>
      <c r="AB31" s="14" t="str">
        <f t="shared" si="41"/>
        <v xml:space="preserve">INSERT INTO SC_Constantes(RefDimension,Nom,Valeur,DateModif) values (6,'REL_PVCDN50_SUP_SE_FV',0.8,now());
</v>
      </c>
      <c r="AC31" s="14" t="str">
        <f t="shared" si="42"/>
        <v xml:space="preserve">INSERT INTO SC_Constantes(RefDimension,Nom,Valeur,DateModif) values (7,'REL_PVCDN50_SUP_SE_FV',0.8,now());
</v>
      </c>
      <c r="AD31" s="14" t="str">
        <f t="shared" si="43"/>
        <v xml:space="preserve">INSERT INTO SC_Constantes(RefDimension,Nom,Valeur,DateModif) values (8,'REL_PVCDN50_SUP_SE_FV',0.8,now());
</v>
      </c>
      <c r="AE31" s="14" t="str">
        <f t="shared" si="44"/>
        <v xml:space="preserve">INSERT INTO SC_Constantes(RefDimension,Nom,Valeur,DateModif) values (9,'REL_PVCDN50_SUP_SE_FV',0.8,now());
</v>
      </c>
      <c r="AF31" s="14" t="str">
        <f t="shared" si="45"/>
        <v xml:space="preserve">INSERT INTO SC_Constantes(RefDimension,Nom,Valeur,DateModif) values (10,'REL_PVCDN50_SUP_SE_FV',0.8,now());
</v>
      </c>
      <c r="AG31" s="14" t="str">
        <f t="shared" si="46"/>
        <v xml:space="preserve">INSERT INTO SC_Constantes(RefDimension,Nom,Valeur,DateModif) values (11,'REL_PVCDN50_SUP_SE_FV',0.8,now());
</v>
      </c>
      <c r="AH31" s="14" t="str">
        <f t="shared" si="47"/>
        <v xml:space="preserve">INSERT INTO SC_Constantes(RefDimension,Nom,Valeur,DateModif) values (12,'REL_PVCDN50_SUP_SE_FV',0.8,now());
</v>
      </c>
      <c r="AI31" s="14" t="str">
        <f t="shared" si="48"/>
        <v xml:space="preserve">INSERT INTO SC_Constantes(RefDimension,Nom,Valeur,DateModif) values (13,'REL_PVCDN50_SUP_SE_FV',0.8,now());
</v>
      </c>
      <c r="AJ31" s="14" t="str">
        <f t="shared" si="49"/>
        <v xml:space="preserve">INSERT INTO SC_Constantes(RefDimension,Nom,Valeur,DateModif) values (14,'REL_PVCDN50_SUP_SE_FV',0.8,now());
</v>
      </c>
      <c r="AK31" s="14" t="str">
        <f t="shared" si="50"/>
        <v xml:space="preserve">INSERT INTO SC_Constantes(RefDimension,Nom,Valeur,DateModif) values (15,'REL_PVCDN50_SUP_SE_FV',0.8,now());
</v>
      </c>
      <c r="AL31" s="14" t="str">
        <f t="shared" si="51"/>
        <v xml:space="preserve">INSERT INTO SC_Constantes(RefDimension,Nom,Valeur,DateModif) values (16,'REL_PVCDN50_SUP_SE_FV',0.8,now());
</v>
      </c>
      <c r="AM31" s="14" t="str">
        <f t="shared" si="52"/>
        <v xml:space="preserve">INSERT INTO SC_Constantes(RefDimension,Nom,Valeur,DateModif) values (17,'REL_PVCDN50_SUP_SE_FV',0.8,now());
</v>
      </c>
      <c r="AN31" s="14" t="str">
        <f t="shared" si="53"/>
        <v xml:space="preserve">INSERT INTO SC_Constantes(RefDimension,Nom,Valeur,DateModif) values (18,'REL_PVCDN50_SUP_SE_FV',0.8,now());
</v>
      </c>
    </row>
    <row r="32" spans="1:40" x14ac:dyDescent="0.25">
      <c r="W32" s="14" t="str">
        <f t="shared" si="19"/>
        <v/>
      </c>
      <c r="X32" s="14" t="str">
        <f t="shared" si="37"/>
        <v/>
      </c>
      <c r="Y32" s="14" t="str">
        <f t="shared" si="38"/>
        <v/>
      </c>
      <c r="Z32" s="14" t="str">
        <f t="shared" si="39"/>
        <v/>
      </c>
      <c r="AA32" s="14" t="str">
        <f t="shared" si="40"/>
        <v/>
      </c>
      <c r="AB32" s="14" t="str">
        <f t="shared" si="41"/>
        <v/>
      </c>
      <c r="AC32" s="14" t="str">
        <f t="shared" si="42"/>
        <v/>
      </c>
      <c r="AD32" s="14" t="str">
        <f t="shared" si="43"/>
        <v/>
      </c>
      <c r="AE32" s="14" t="str">
        <f t="shared" si="44"/>
        <v/>
      </c>
      <c r="AF32" s="14" t="str">
        <f t="shared" si="45"/>
        <v/>
      </c>
      <c r="AG32" s="14" t="str">
        <f t="shared" si="46"/>
        <v/>
      </c>
      <c r="AH32" s="14" t="str">
        <f t="shared" si="47"/>
        <v/>
      </c>
      <c r="AI32" s="14" t="str">
        <f t="shared" si="48"/>
        <v/>
      </c>
      <c r="AJ32" s="14" t="str">
        <f t="shared" si="49"/>
        <v/>
      </c>
      <c r="AK32" s="14" t="str">
        <f t="shared" si="50"/>
        <v/>
      </c>
      <c r="AL32" s="14" t="str">
        <f t="shared" si="51"/>
        <v/>
      </c>
      <c r="AM32" s="14" t="str">
        <f t="shared" si="52"/>
        <v/>
      </c>
      <c r="AN32" s="14" t="str">
        <f t="shared" si="53"/>
        <v/>
      </c>
    </row>
    <row r="33" spans="1:40" x14ac:dyDescent="0.25">
      <c r="A33">
        <v>55</v>
      </c>
      <c r="B33" t="s">
        <v>901</v>
      </c>
      <c r="C33" t="s">
        <v>867</v>
      </c>
      <c r="D33" t="s">
        <v>42</v>
      </c>
      <c r="F33">
        <v>3</v>
      </c>
      <c r="H33">
        <v>4.5</v>
      </c>
      <c r="I33">
        <v>4.5</v>
      </c>
      <c r="M33">
        <v>10.5</v>
      </c>
      <c r="N33">
        <v>10.5</v>
      </c>
      <c r="O33">
        <v>10.5</v>
      </c>
      <c r="U33">
        <v>26</v>
      </c>
      <c r="V33">
        <v>26</v>
      </c>
      <c r="W33" s="14" t="str">
        <f t="shared" si="19"/>
        <v/>
      </c>
      <c r="X33" s="14" t="str">
        <f t="shared" si="37"/>
        <v xml:space="preserve">INSERT INTO SC_Constantes(RefDimension,Nom,Valeur,DateModif) values (2,'RELBAC_PVCDN50_FVBAC',3,now());
</v>
      </c>
      <c r="Y33" s="14" t="str">
        <f t="shared" si="38"/>
        <v/>
      </c>
      <c r="Z33" s="14" t="str">
        <f t="shared" si="39"/>
        <v xml:space="preserve">INSERT INTO SC_Constantes(RefDimension,Nom,Valeur,DateModif) values (4,'RELBAC_PVCDN50_FVBAC',4.5,now());
</v>
      </c>
      <c r="AA33" s="14" t="str">
        <f t="shared" si="40"/>
        <v xml:space="preserve">INSERT INTO SC_Constantes(RefDimension,Nom,Valeur,DateModif) values (5,'RELBAC_PVCDN50_FVBAC',4.5,now());
</v>
      </c>
      <c r="AB33" s="14" t="str">
        <f t="shared" si="41"/>
        <v/>
      </c>
      <c r="AC33" s="14" t="str">
        <f t="shared" si="42"/>
        <v/>
      </c>
      <c r="AD33" s="14" t="str">
        <f t="shared" si="43"/>
        <v/>
      </c>
      <c r="AE33" s="14" t="str">
        <f t="shared" si="44"/>
        <v xml:space="preserve">INSERT INTO SC_Constantes(RefDimension,Nom,Valeur,DateModif) values (9,'RELBAC_PVCDN50_FVBAC',10.5,now());
</v>
      </c>
      <c r="AF33" s="14" t="str">
        <f t="shared" si="45"/>
        <v xml:space="preserve">INSERT INTO SC_Constantes(RefDimension,Nom,Valeur,DateModif) values (10,'RELBAC_PVCDN50_FVBAC',10.5,now());
</v>
      </c>
      <c r="AG33" s="14" t="str">
        <f t="shared" si="46"/>
        <v xml:space="preserve">INSERT INTO SC_Constantes(RefDimension,Nom,Valeur,DateModif) values (11,'RELBAC_PVCDN50_FVBAC',10.5,now());
</v>
      </c>
      <c r="AH33" s="14" t="str">
        <f t="shared" si="47"/>
        <v/>
      </c>
      <c r="AI33" s="14" t="str">
        <f t="shared" si="48"/>
        <v/>
      </c>
      <c r="AJ33" s="14" t="str">
        <f t="shared" si="49"/>
        <v/>
      </c>
      <c r="AK33" s="14" t="str">
        <f t="shared" si="50"/>
        <v/>
      </c>
      <c r="AL33" s="14" t="str">
        <f t="shared" si="51"/>
        <v/>
      </c>
      <c r="AM33" s="14" t="str">
        <f t="shared" si="52"/>
        <v xml:space="preserve">INSERT INTO SC_Constantes(RefDimension,Nom,Valeur,DateModif) values (17,'RELBAC_PVCDN50_FVBAC',26,now());
</v>
      </c>
      <c r="AN33" s="14" t="str">
        <f t="shared" si="53"/>
        <v xml:space="preserve">INSERT INTO SC_Constantes(RefDimension,Nom,Valeur,DateModif) values (18,'RELBAC_PVCDN50_FVBAC',26,now());
</v>
      </c>
    </row>
    <row r="34" spans="1:40" x14ac:dyDescent="0.25">
      <c r="A34">
        <v>56</v>
      </c>
      <c r="B34" t="s">
        <v>902</v>
      </c>
      <c r="C34" t="s">
        <v>868</v>
      </c>
      <c r="D34" t="s">
        <v>496</v>
      </c>
      <c r="E34" s="69"/>
      <c r="F34" s="69">
        <v>6</v>
      </c>
      <c r="G34" s="69"/>
      <c r="H34" s="69">
        <v>6</v>
      </c>
      <c r="I34" s="69">
        <v>6</v>
      </c>
      <c r="J34" s="69"/>
      <c r="K34" s="69"/>
      <c r="L34" s="69"/>
      <c r="M34" s="69">
        <v>8</v>
      </c>
      <c r="N34" s="69">
        <v>8</v>
      </c>
      <c r="O34" s="69">
        <v>8</v>
      </c>
      <c r="P34" s="69"/>
      <c r="Q34" s="69"/>
      <c r="R34" s="69"/>
      <c r="S34" s="69"/>
      <c r="T34" s="69"/>
      <c r="U34" s="69">
        <v>12</v>
      </c>
      <c r="V34" s="69">
        <v>12</v>
      </c>
      <c r="W34" s="14" t="str">
        <f t="shared" si="19"/>
        <v/>
      </c>
      <c r="X34" s="14" t="str">
        <f t="shared" si="37"/>
        <v xml:space="preserve">INSERT INTO SC_Constantes(RefDimension,Nom,Valeur,DateModif) values (2,'RELBAC_COUDES90DN50_FVBAC',6,now());
</v>
      </c>
      <c r="Y34" s="14" t="str">
        <f t="shared" si="38"/>
        <v/>
      </c>
      <c r="Z34" s="14" t="str">
        <f t="shared" si="39"/>
        <v xml:space="preserve">INSERT INTO SC_Constantes(RefDimension,Nom,Valeur,DateModif) values (4,'RELBAC_COUDES90DN50_FVBAC',6,now());
</v>
      </c>
      <c r="AA34" s="14" t="str">
        <f t="shared" si="40"/>
        <v xml:space="preserve">INSERT INTO SC_Constantes(RefDimension,Nom,Valeur,DateModif) values (5,'RELBAC_COUDES90DN50_FVBAC',6,now());
</v>
      </c>
      <c r="AB34" s="14" t="str">
        <f t="shared" si="41"/>
        <v/>
      </c>
      <c r="AC34" s="14" t="str">
        <f t="shared" si="42"/>
        <v/>
      </c>
      <c r="AD34" s="14" t="str">
        <f t="shared" si="43"/>
        <v/>
      </c>
      <c r="AE34" s="14" t="str">
        <f t="shared" si="44"/>
        <v xml:space="preserve">INSERT INTO SC_Constantes(RefDimension,Nom,Valeur,DateModif) values (9,'RELBAC_COUDES90DN50_FVBAC',8,now());
</v>
      </c>
      <c r="AF34" s="14" t="str">
        <f t="shared" si="45"/>
        <v xml:space="preserve">INSERT INTO SC_Constantes(RefDimension,Nom,Valeur,DateModif) values (10,'RELBAC_COUDES90DN50_FVBAC',8,now());
</v>
      </c>
      <c r="AG34" s="14" t="str">
        <f t="shared" si="46"/>
        <v xml:space="preserve">INSERT INTO SC_Constantes(RefDimension,Nom,Valeur,DateModif) values (11,'RELBAC_COUDES90DN50_FVBAC',8,now());
</v>
      </c>
      <c r="AH34" s="14" t="str">
        <f t="shared" si="47"/>
        <v/>
      </c>
      <c r="AI34" s="14" t="str">
        <f t="shared" si="48"/>
        <v/>
      </c>
      <c r="AJ34" s="14" t="str">
        <f t="shared" si="49"/>
        <v/>
      </c>
      <c r="AK34" s="14" t="str">
        <f t="shared" si="50"/>
        <v/>
      </c>
      <c r="AL34" s="14" t="str">
        <f t="shared" si="51"/>
        <v/>
      </c>
      <c r="AM34" s="14" t="str">
        <f t="shared" si="52"/>
        <v xml:space="preserve">INSERT INTO SC_Constantes(RefDimension,Nom,Valeur,DateModif) values (17,'RELBAC_COUDES90DN50_FVBAC',12,now());
</v>
      </c>
      <c r="AN34" s="14" t="str">
        <f t="shared" si="53"/>
        <v xml:space="preserve">INSERT INTO SC_Constantes(RefDimension,Nom,Valeur,DateModif) values (18,'RELBAC_COUDES90DN50_FVBAC',12,now());
</v>
      </c>
    </row>
    <row r="35" spans="1:40" x14ac:dyDescent="0.25">
      <c r="A35">
        <v>57</v>
      </c>
      <c r="B35" t="s">
        <v>903</v>
      </c>
      <c r="C35" t="s">
        <v>878</v>
      </c>
      <c r="D35" t="s">
        <v>496</v>
      </c>
      <c r="F35" s="91">
        <v>2</v>
      </c>
      <c r="G35" s="91"/>
      <c r="H35" s="91">
        <v>2</v>
      </c>
      <c r="I35" s="91">
        <v>2</v>
      </c>
      <c r="J35" s="91"/>
      <c r="K35" s="91"/>
      <c r="L35" s="91"/>
      <c r="M35" s="91">
        <v>4</v>
      </c>
      <c r="N35" s="91">
        <v>4</v>
      </c>
      <c r="O35" s="91">
        <v>4</v>
      </c>
      <c r="P35" s="91"/>
      <c r="Q35" s="91"/>
      <c r="R35" s="91"/>
      <c r="S35" s="91"/>
      <c r="T35" s="91"/>
      <c r="U35" s="91">
        <v>8</v>
      </c>
      <c r="V35" s="91">
        <v>8</v>
      </c>
      <c r="W35" s="14" t="str">
        <f t="shared" si="19"/>
        <v/>
      </c>
      <c r="X35" s="14" t="str">
        <f t="shared" si="37"/>
        <v xml:space="preserve">INSERT INTO SC_Constantes(RefDimension,Nom,Valeur,DateModif) values (2,'RELBAC_REPARTITEURS_FVBAC',2,now());
</v>
      </c>
      <c r="Y35" s="14" t="str">
        <f t="shared" si="38"/>
        <v/>
      </c>
      <c r="Z35" s="14" t="str">
        <f t="shared" si="39"/>
        <v xml:space="preserve">INSERT INTO SC_Constantes(RefDimension,Nom,Valeur,DateModif) values (4,'RELBAC_REPARTITEURS_FVBAC',2,now());
</v>
      </c>
      <c r="AA35" s="14" t="str">
        <f t="shared" si="40"/>
        <v xml:space="preserve">INSERT INTO SC_Constantes(RefDimension,Nom,Valeur,DateModif) values (5,'RELBAC_REPARTITEURS_FVBAC',2,now());
</v>
      </c>
      <c r="AB35" s="14" t="str">
        <f t="shared" si="41"/>
        <v/>
      </c>
      <c r="AC35" s="14" t="str">
        <f t="shared" si="42"/>
        <v/>
      </c>
      <c r="AD35" s="14" t="str">
        <f t="shared" si="43"/>
        <v/>
      </c>
      <c r="AE35" s="14" t="str">
        <f t="shared" si="44"/>
        <v xml:space="preserve">INSERT INTO SC_Constantes(RefDimension,Nom,Valeur,DateModif) values (9,'RELBAC_REPARTITEURS_FVBAC',4,now());
</v>
      </c>
      <c r="AF35" s="14" t="str">
        <f t="shared" si="45"/>
        <v xml:space="preserve">INSERT INTO SC_Constantes(RefDimension,Nom,Valeur,DateModif) values (10,'RELBAC_REPARTITEURS_FVBAC',4,now());
</v>
      </c>
      <c r="AG35" s="14" t="str">
        <f t="shared" si="46"/>
        <v xml:space="preserve">INSERT INTO SC_Constantes(RefDimension,Nom,Valeur,DateModif) values (11,'RELBAC_REPARTITEURS_FVBAC',4,now());
</v>
      </c>
      <c r="AH35" s="14" t="str">
        <f t="shared" si="47"/>
        <v/>
      </c>
      <c r="AI35" s="14" t="str">
        <f t="shared" si="48"/>
        <v/>
      </c>
      <c r="AJ35" s="14" t="str">
        <f t="shared" si="49"/>
        <v/>
      </c>
      <c r="AK35" s="14" t="str">
        <f t="shared" si="50"/>
        <v/>
      </c>
      <c r="AL35" s="14" t="str">
        <f t="shared" si="51"/>
        <v/>
      </c>
      <c r="AM35" s="14" t="str">
        <f t="shared" si="52"/>
        <v xml:space="preserve">INSERT INTO SC_Constantes(RefDimension,Nom,Valeur,DateModif) values (17,'RELBAC_REPARTITEURS_FVBAC',8,now());
</v>
      </c>
      <c r="AN35" s="14" t="str">
        <f t="shared" si="53"/>
        <v xml:space="preserve">INSERT INTO SC_Constantes(RefDimension,Nom,Valeur,DateModif) values (18,'RELBAC_REPARTITEURS_FVBAC',8,now());
</v>
      </c>
    </row>
    <row r="36" spans="1:40" x14ac:dyDescent="0.25">
      <c r="A36">
        <v>58</v>
      </c>
      <c r="B36" t="s">
        <v>904</v>
      </c>
      <c r="C36" t="s">
        <v>870</v>
      </c>
      <c r="D36" t="s">
        <v>496</v>
      </c>
      <c r="F36">
        <v>0</v>
      </c>
      <c r="H36">
        <v>0</v>
      </c>
      <c r="I36">
        <v>0</v>
      </c>
      <c r="M36">
        <v>1</v>
      </c>
      <c r="N36">
        <v>1</v>
      </c>
      <c r="O36">
        <v>1</v>
      </c>
      <c r="U36">
        <v>3</v>
      </c>
      <c r="V36">
        <v>3</v>
      </c>
      <c r="W36" s="14" t="str">
        <f t="shared" si="19"/>
        <v/>
      </c>
      <c r="X36" s="14" t="str">
        <f t="shared" si="37"/>
        <v xml:space="preserve">INSERT INTO SC_Constantes(RefDimension,Nom,Valeur,DateModif) values (2,'RELBAC_T_PRESSION_FVBAC',0,now());
</v>
      </c>
      <c r="Y36" s="14" t="str">
        <f t="shared" si="38"/>
        <v/>
      </c>
      <c r="Z36" s="14" t="str">
        <f t="shared" si="39"/>
        <v xml:space="preserve">INSERT INTO SC_Constantes(RefDimension,Nom,Valeur,DateModif) values (4,'RELBAC_T_PRESSION_FVBAC',0,now());
</v>
      </c>
      <c r="AA36" s="14" t="str">
        <f t="shared" si="40"/>
        <v xml:space="preserve">INSERT INTO SC_Constantes(RefDimension,Nom,Valeur,DateModif) values (5,'RELBAC_T_PRESSION_FVBAC',0,now());
</v>
      </c>
      <c r="AB36" s="14" t="str">
        <f t="shared" si="41"/>
        <v/>
      </c>
      <c r="AC36" s="14" t="str">
        <f t="shared" si="42"/>
        <v/>
      </c>
      <c r="AD36" s="14" t="str">
        <f t="shared" si="43"/>
        <v/>
      </c>
      <c r="AE36" s="14" t="str">
        <f t="shared" si="44"/>
        <v xml:space="preserve">INSERT INTO SC_Constantes(RefDimension,Nom,Valeur,DateModif) values (9,'RELBAC_T_PRESSION_FVBAC',1,now());
</v>
      </c>
      <c r="AF36" s="14" t="str">
        <f t="shared" si="45"/>
        <v xml:space="preserve">INSERT INTO SC_Constantes(RefDimension,Nom,Valeur,DateModif) values (10,'RELBAC_T_PRESSION_FVBAC',1,now());
</v>
      </c>
      <c r="AG36" s="14" t="str">
        <f t="shared" si="46"/>
        <v xml:space="preserve">INSERT INTO SC_Constantes(RefDimension,Nom,Valeur,DateModif) values (11,'RELBAC_T_PRESSION_FVBAC',1,now());
</v>
      </c>
      <c r="AH36" s="14" t="str">
        <f t="shared" si="47"/>
        <v/>
      </c>
      <c r="AI36" s="14" t="str">
        <f t="shared" si="48"/>
        <v/>
      </c>
      <c r="AJ36" s="14" t="str">
        <f t="shared" si="49"/>
        <v/>
      </c>
      <c r="AK36" s="14" t="str">
        <f t="shared" si="50"/>
        <v/>
      </c>
      <c r="AL36" s="14" t="str">
        <f t="shared" si="51"/>
        <v/>
      </c>
      <c r="AM36" s="14" t="str">
        <f t="shared" si="52"/>
        <v xml:space="preserve">INSERT INTO SC_Constantes(RefDimension,Nom,Valeur,DateModif) values (17,'RELBAC_T_PRESSION_FVBAC',3,now());
</v>
      </c>
      <c r="AN36" s="14" t="str">
        <f t="shared" si="53"/>
        <v xml:space="preserve">INSERT INTO SC_Constantes(RefDimension,Nom,Valeur,DateModif) values (18,'RELBAC_T_PRESSION_FVBAC',3,now());
</v>
      </c>
    </row>
    <row r="37" spans="1:40" x14ac:dyDescent="0.25">
      <c r="W37" s="14" t="str">
        <f t="shared" si="19"/>
        <v/>
      </c>
      <c r="X37" s="14" t="str">
        <f t="shared" si="37"/>
        <v/>
      </c>
      <c r="Y37" s="14" t="str">
        <f t="shared" si="38"/>
        <v/>
      </c>
      <c r="Z37" s="14" t="str">
        <f t="shared" si="39"/>
        <v/>
      </c>
      <c r="AA37" s="14" t="str">
        <f t="shared" si="40"/>
        <v/>
      </c>
      <c r="AB37" s="14" t="str">
        <f t="shared" si="41"/>
        <v/>
      </c>
      <c r="AC37" s="14" t="str">
        <f t="shared" si="42"/>
        <v/>
      </c>
      <c r="AD37" s="14" t="str">
        <f t="shared" si="43"/>
        <v/>
      </c>
      <c r="AE37" s="14" t="str">
        <f t="shared" si="44"/>
        <v/>
      </c>
      <c r="AF37" s="14" t="str">
        <f t="shared" si="45"/>
        <v/>
      </c>
      <c r="AG37" s="14" t="str">
        <f t="shared" si="46"/>
        <v/>
      </c>
      <c r="AH37" s="14" t="str">
        <f t="shared" si="47"/>
        <v/>
      </c>
      <c r="AI37" s="14" t="str">
        <f t="shared" si="48"/>
        <v/>
      </c>
      <c r="AJ37" s="14" t="str">
        <f t="shared" si="49"/>
        <v/>
      </c>
      <c r="AK37" s="14" t="str">
        <f t="shared" si="50"/>
        <v/>
      </c>
      <c r="AL37" s="14" t="str">
        <f t="shared" si="51"/>
        <v/>
      </c>
      <c r="AM37" s="14" t="str">
        <f t="shared" si="52"/>
        <v/>
      </c>
      <c r="AN37" s="14" t="str">
        <f t="shared" si="53"/>
        <v/>
      </c>
    </row>
    <row r="38" spans="1:40" x14ac:dyDescent="0.25">
      <c r="A38">
        <v>61</v>
      </c>
      <c r="B38" t="s">
        <v>909</v>
      </c>
      <c r="C38" t="s">
        <v>882</v>
      </c>
      <c r="D38" t="s">
        <v>42</v>
      </c>
      <c r="E38">
        <v>4</v>
      </c>
      <c r="F38">
        <v>5</v>
      </c>
      <c r="G38">
        <v>6</v>
      </c>
      <c r="H38">
        <v>5</v>
      </c>
      <c r="I38">
        <v>5</v>
      </c>
      <c r="J38">
        <v>5</v>
      </c>
      <c r="K38">
        <v>5</v>
      </c>
      <c r="L38">
        <v>6</v>
      </c>
      <c r="M38">
        <v>7</v>
      </c>
      <c r="N38">
        <v>10</v>
      </c>
      <c r="O38">
        <v>20</v>
      </c>
      <c r="P38">
        <v>13</v>
      </c>
      <c r="Q38">
        <v>24</v>
      </c>
      <c r="R38">
        <v>16</v>
      </c>
      <c r="S38">
        <v>18</v>
      </c>
      <c r="T38">
        <v>30</v>
      </c>
      <c r="U38">
        <v>20</v>
      </c>
      <c r="V38">
        <v>32</v>
      </c>
      <c r="W38" s="14" t="str">
        <f t="shared" si="19"/>
        <v xml:space="preserve">INSERT INTO SC_Constantes(RefDimension,Nom,Valeur,DateModif) values (1,'GRAV_PVCDN100_FV',4,now());
</v>
      </c>
      <c r="X38" s="14" t="str">
        <f t="shared" si="37"/>
        <v xml:space="preserve">INSERT INTO SC_Constantes(RefDimension,Nom,Valeur,DateModif) values (2,'GRAV_PVCDN100_FV',5,now());
</v>
      </c>
      <c r="Y38" s="14" t="str">
        <f t="shared" si="38"/>
        <v xml:space="preserve">INSERT INTO SC_Constantes(RefDimension,Nom,Valeur,DateModif) values (3,'GRAV_PVCDN100_FV',6,now());
</v>
      </c>
      <c r="Z38" s="14" t="str">
        <f t="shared" si="39"/>
        <v xml:space="preserve">INSERT INTO SC_Constantes(RefDimension,Nom,Valeur,DateModif) values (4,'GRAV_PVCDN100_FV',5,now());
</v>
      </c>
      <c r="AA38" s="14" t="str">
        <f t="shared" si="40"/>
        <v xml:space="preserve">INSERT INTO SC_Constantes(RefDimension,Nom,Valeur,DateModif) values (5,'GRAV_PVCDN100_FV',5,now());
</v>
      </c>
      <c r="AB38" s="14" t="str">
        <f t="shared" si="41"/>
        <v xml:space="preserve">INSERT INTO SC_Constantes(RefDimension,Nom,Valeur,DateModif) values (6,'GRAV_PVCDN100_FV',5,now());
</v>
      </c>
      <c r="AC38" s="14" t="str">
        <f t="shared" si="42"/>
        <v xml:space="preserve">INSERT INTO SC_Constantes(RefDimension,Nom,Valeur,DateModif) values (7,'GRAV_PVCDN100_FV',5,now());
</v>
      </c>
      <c r="AD38" s="14" t="str">
        <f t="shared" si="43"/>
        <v xml:space="preserve">INSERT INTO SC_Constantes(RefDimension,Nom,Valeur,DateModif) values (8,'GRAV_PVCDN100_FV',6,now());
</v>
      </c>
      <c r="AE38" s="14" t="str">
        <f t="shared" si="44"/>
        <v xml:space="preserve">INSERT INTO SC_Constantes(RefDimension,Nom,Valeur,DateModif) values (9,'GRAV_PVCDN100_FV',7,now());
</v>
      </c>
      <c r="AF38" s="14" t="str">
        <f t="shared" si="45"/>
        <v xml:space="preserve">INSERT INTO SC_Constantes(RefDimension,Nom,Valeur,DateModif) values (10,'GRAV_PVCDN100_FV',10,now());
</v>
      </c>
      <c r="AG38" s="14" t="str">
        <f t="shared" si="46"/>
        <v xml:space="preserve">INSERT INTO SC_Constantes(RefDimension,Nom,Valeur,DateModif) values (11,'GRAV_PVCDN100_FV',20,now());
</v>
      </c>
      <c r="AH38" s="14" t="str">
        <f t="shared" si="47"/>
        <v xml:space="preserve">INSERT INTO SC_Constantes(RefDimension,Nom,Valeur,DateModif) values (12,'GRAV_PVCDN100_FV',13,now());
</v>
      </c>
      <c r="AI38" s="14" t="str">
        <f t="shared" si="48"/>
        <v xml:space="preserve">INSERT INTO SC_Constantes(RefDimension,Nom,Valeur,DateModif) values (13,'GRAV_PVCDN100_FV',24,now());
</v>
      </c>
      <c r="AJ38" s="14" t="str">
        <f t="shared" si="49"/>
        <v xml:space="preserve">INSERT INTO SC_Constantes(RefDimension,Nom,Valeur,DateModif) values (14,'GRAV_PVCDN100_FV',16,now());
</v>
      </c>
      <c r="AK38" s="14" t="str">
        <f t="shared" si="50"/>
        <v xml:space="preserve">INSERT INTO SC_Constantes(RefDimension,Nom,Valeur,DateModif) values (15,'GRAV_PVCDN100_FV',18,now());
</v>
      </c>
      <c r="AL38" s="14" t="str">
        <f t="shared" si="51"/>
        <v xml:space="preserve">INSERT INTO SC_Constantes(RefDimension,Nom,Valeur,DateModif) values (16,'GRAV_PVCDN100_FV',30,now());
</v>
      </c>
      <c r="AM38" s="14" t="str">
        <f t="shared" si="52"/>
        <v xml:space="preserve">INSERT INTO SC_Constantes(RefDimension,Nom,Valeur,DateModif) values (17,'GRAV_PVCDN100_FV',20,now());
</v>
      </c>
      <c r="AN38" s="14" t="str">
        <f t="shared" si="53"/>
        <v xml:space="preserve">INSERT INTO SC_Constantes(RefDimension,Nom,Valeur,DateModif) values (18,'GRAV_PVCDN100_FV',32,now());
</v>
      </c>
    </row>
    <row r="39" spans="1:40" x14ac:dyDescent="0.25">
      <c r="A39">
        <v>62</v>
      </c>
      <c r="B39" t="s">
        <v>910</v>
      </c>
      <c r="C39" t="s">
        <v>883</v>
      </c>
      <c r="D39" t="s">
        <v>496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4</v>
      </c>
      <c r="O39">
        <v>6</v>
      </c>
      <c r="P39">
        <v>2</v>
      </c>
      <c r="Q39">
        <v>6</v>
      </c>
      <c r="R39">
        <v>2</v>
      </c>
      <c r="S39">
        <v>2</v>
      </c>
      <c r="T39">
        <v>6</v>
      </c>
      <c r="U39">
        <v>2</v>
      </c>
      <c r="V39">
        <v>6</v>
      </c>
      <c r="W39" s="14" t="str">
        <f t="shared" si="19"/>
        <v xml:space="preserve">INSERT INTO SC_Constantes(RefDimension,Nom,Valeur,DateModif) values (1,'GRAV_COUDES30DN100_FV',2,now());
</v>
      </c>
      <c r="X39" s="14" t="str">
        <f t="shared" si="37"/>
        <v xml:space="preserve">INSERT INTO SC_Constantes(RefDimension,Nom,Valeur,DateModif) values (2,'GRAV_COUDES30DN100_FV',2,now());
</v>
      </c>
      <c r="Y39" s="14" t="str">
        <f t="shared" si="38"/>
        <v xml:space="preserve">INSERT INTO SC_Constantes(RefDimension,Nom,Valeur,DateModif) values (3,'GRAV_COUDES30DN100_FV',2,now());
</v>
      </c>
      <c r="Z39" s="14" t="str">
        <f t="shared" si="39"/>
        <v xml:space="preserve">INSERT INTO SC_Constantes(RefDimension,Nom,Valeur,DateModif) values (4,'GRAV_COUDES30DN100_FV',2,now());
</v>
      </c>
      <c r="AA39" s="14" t="str">
        <f t="shared" si="40"/>
        <v xml:space="preserve">INSERT INTO SC_Constantes(RefDimension,Nom,Valeur,DateModif) values (5,'GRAV_COUDES30DN100_FV',2,now());
</v>
      </c>
      <c r="AB39" s="14" t="str">
        <f t="shared" si="41"/>
        <v xml:space="preserve">INSERT INTO SC_Constantes(RefDimension,Nom,Valeur,DateModif) values (6,'GRAV_COUDES30DN100_FV',2,now());
</v>
      </c>
      <c r="AC39" s="14" t="str">
        <f t="shared" si="42"/>
        <v xml:space="preserve">INSERT INTO SC_Constantes(RefDimension,Nom,Valeur,DateModif) values (7,'GRAV_COUDES30DN100_FV',2,now());
</v>
      </c>
      <c r="AD39" s="14" t="str">
        <f t="shared" si="43"/>
        <v xml:space="preserve">INSERT INTO SC_Constantes(RefDimension,Nom,Valeur,DateModif) values (8,'GRAV_COUDES30DN100_FV',2,now());
</v>
      </c>
      <c r="AE39" s="14" t="str">
        <f t="shared" si="44"/>
        <v xml:space="preserve">INSERT INTO SC_Constantes(RefDimension,Nom,Valeur,DateModif) values (9,'GRAV_COUDES30DN100_FV',2,now());
</v>
      </c>
      <c r="AF39" s="14" t="str">
        <f t="shared" si="45"/>
        <v xml:space="preserve">INSERT INTO SC_Constantes(RefDimension,Nom,Valeur,DateModif) values (10,'GRAV_COUDES30DN100_FV',4,now());
</v>
      </c>
      <c r="AG39" s="14" t="str">
        <f t="shared" si="46"/>
        <v xml:space="preserve">INSERT INTO SC_Constantes(RefDimension,Nom,Valeur,DateModif) values (11,'GRAV_COUDES30DN100_FV',6,now());
</v>
      </c>
      <c r="AH39" s="14" t="str">
        <f t="shared" si="47"/>
        <v xml:space="preserve">INSERT INTO SC_Constantes(RefDimension,Nom,Valeur,DateModif) values (12,'GRAV_COUDES30DN100_FV',2,now());
</v>
      </c>
      <c r="AI39" s="14" t="str">
        <f t="shared" si="48"/>
        <v xml:space="preserve">INSERT INTO SC_Constantes(RefDimension,Nom,Valeur,DateModif) values (13,'GRAV_COUDES30DN100_FV',6,now());
</v>
      </c>
      <c r="AJ39" s="14" t="str">
        <f t="shared" si="49"/>
        <v xml:space="preserve">INSERT INTO SC_Constantes(RefDimension,Nom,Valeur,DateModif) values (14,'GRAV_COUDES30DN100_FV',2,now());
</v>
      </c>
      <c r="AK39" s="14" t="str">
        <f t="shared" si="50"/>
        <v xml:space="preserve">INSERT INTO SC_Constantes(RefDimension,Nom,Valeur,DateModif) values (15,'GRAV_COUDES30DN100_FV',2,now());
</v>
      </c>
      <c r="AL39" s="14" t="str">
        <f t="shared" si="51"/>
        <v xml:space="preserve">INSERT INTO SC_Constantes(RefDimension,Nom,Valeur,DateModif) values (16,'GRAV_COUDES30DN100_FV',6,now());
</v>
      </c>
      <c r="AM39" s="14" t="str">
        <f t="shared" si="52"/>
        <v xml:space="preserve">INSERT INTO SC_Constantes(RefDimension,Nom,Valeur,DateModif) values (17,'GRAV_COUDES30DN100_FV',2,now());
</v>
      </c>
      <c r="AN39" s="14" t="str">
        <f t="shared" si="53"/>
        <v xml:space="preserve">INSERT INTO SC_Constantes(RefDimension,Nom,Valeur,DateModif) values (18,'GRAV_COUDES30DN100_FV',6,now());
</v>
      </c>
    </row>
    <row r="40" spans="1:40" x14ac:dyDescent="0.25">
      <c r="A40">
        <v>63</v>
      </c>
      <c r="B40" t="s">
        <v>911</v>
      </c>
      <c r="C40" t="s">
        <v>89</v>
      </c>
      <c r="D40" t="s">
        <v>496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 s="14" t="str">
        <f t="shared" si="19"/>
        <v xml:space="preserve">INSERT INTO SC_Constantes(RefDimension,Nom,Valeur,DateModif) values (1,'GRAV_REPARTITEURS_FV',2,now());
</v>
      </c>
      <c r="X40" s="14" t="str">
        <f t="shared" si="37"/>
        <v xml:space="preserve">INSERT INTO SC_Constantes(RefDimension,Nom,Valeur,DateModif) values (2,'GRAV_REPARTITEURS_FV',2,now());
</v>
      </c>
      <c r="Y40" s="14" t="str">
        <f t="shared" si="38"/>
        <v xml:space="preserve">INSERT INTO SC_Constantes(RefDimension,Nom,Valeur,DateModif) values (3,'GRAV_REPARTITEURS_FV',2,now());
</v>
      </c>
      <c r="Z40" s="14" t="str">
        <f t="shared" si="39"/>
        <v xml:space="preserve">INSERT INTO SC_Constantes(RefDimension,Nom,Valeur,DateModif) values (4,'GRAV_REPARTITEURS_FV',2,now());
</v>
      </c>
      <c r="AA40" s="14" t="str">
        <f t="shared" si="40"/>
        <v xml:space="preserve">INSERT INTO SC_Constantes(RefDimension,Nom,Valeur,DateModif) values (5,'GRAV_REPARTITEURS_FV',2,now());
</v>
      </c>
      <c r="AB40" s="14" t="str">
        <f t="shared" si="41"/>
        <v xml:space="preserve">INSERT INTO SC_Constantes(RefDimension,Nom,Valeur,DateModif) values (6,'GRAV_REPARTITEURS_FV',2,now());
</v>
      </c>
      <c r="AC40" s="14" t="str">
        <f t="shared" si="42"/>
        <v xml:space="preserve">INSERT INTO SC_Constantes(RefDimension,Nom,Valeur,DateModif) values (7,'GRAV_REPARTITEURS_FV',2,now());
</v>
      </c>
      <c r="AD40" s="14" t="str">
        <f t="shared" si="43"/>
        <v xml:space="preserve">INSERT INTO SC_Constantes(RefDimension,Nom,Valeur,DateModif) values (8,'GRAV_REPARTITEURS_FV',2,now());
</v>
      </c>
      <c r="AE40" s="14" t="str">
        <f t="shared" si="44"/>
        <v xml:space="preserve">INSERT INTO SC_Constantes(RefDimension,Nom,Valeur,DateModif) values (9,'GRAV_REPARTITEURS_FV',2,now());
</v>
      </c>
      <c r="AF40" s="14" t="str">
        <f t="shared" si="45"/>
        <v xml:space="preserve">INSERT INTO SC_Constantes(RefDimension,Nom,Valeur,DateModif) values (10,'GRAV_REPARTITEURS_FV',4,now());
</v>
      </c>
      <c r="AG40" s="14" t="str">
        <f t="shared" si="46"/>
        <v xml:space="preserve">INSERT INTO SC_Constantes(RefDimension,Nom,Valeur,DateModif) values (11,'GRAV_REPARTITEURS_FV',4,now());
</v>
      </c>
      <c r="AH40" s="14" t="str">
        <f t="shared" si="47"/>
        <v xml:space="preserve">INSERT INTO SC_Constantes(RefDimension,Nom,Valeur,DateModif) values (12,'GRAV_REPARTITEURS_FV',4,now());
</v>
      </c>
      <c r="AI40" s="14" t="str">
        <f t="shared" si="48"/>
        <v xml:space="preserve">INSERT INTO SC_Constantes(RefDimension,Nom,Valeur,DateModif) values (13,'GRAV_REPARTITEURS_FV',4,now());
</v>
      </c>
      <c r="AJ40" s="14" t="str">
        <f t="shared" si="49"/>
        <v xml:space="preserve">INSERT INTO SC_Constantes(RefDimension,Nom,Valeur,DateModif) values (14,'GRAV_REPARTITEURS_FV',4,now());
</v>
      </c>
      <c r="AK40" s="14" t="str">
        <f t="shared" si="50"/>
        <v xml:space="preserve">INSERT INTO SC_Constantes(RefDimension,Nom,Valeur,DateModif) values (15,'GRAV_REPARTITEURS_FV',4,now());
</v>
      </c>
      <c r="AL40" s="14" t="str">
        <f t="shared" si="51"/>
        <v xml:space="preserve">INSERT INTO SC_Constantes(RefDimension,Nom,Valeur,DateModif) values (16,'GRAV_REPARTITEURS_FV',4,now());
</v>
      </c>
      <c r="AM40" s="14" t="str">
        <f t="shared" si="52"/>
        <v xml:space="preserve">INSERT INTO SC_Constantes(RefDimension,Nom,Valeur,DateModif) values (17,'GRAV_REPARTITEURS_FV',4,now());
</v>
      </c>
      <c r="AN40" s="14" t="str">
        <f t="shared" si="53"/>
        <v xml:space="preserve">INSERT INTO SC_Constantes(RefDimension,Nom,Valeur,DateModif) values (18,'GRAV_REPARTITEURS_FV',4,now());
</v>
      </c>
    </row>
    <row r="41" spans="1:40" x14ac:dyDescent="0.25">
      <c r="A41">
        <v>64</v>
      </c>
      <c r="B41" t="s">
        <v>912</v>
      </c>
      <c r="C41" t="s">
        <v>118</v>
      </c>
      <c r="D41" t="s">
        <v>496</v>
      </c>
      <c r="N41">
        <v>2</v>
      </c>
      <c r="P41">
        <v>2</v>
      </c>
      <c r="R41">
        <v>2</v>
      </c>
      <c r="S41">
        <v>2</v>
      </c>
      <c r="U41">
        <v>2</v>
      </c>
      <c r="W41" s="14" t="str">
        <f t="shared" si="19"/>
        <v/>
      </c>
      <c r="X41" s="14" t="str">
        <f t="shared" si="37"/>
        <v/>
      </c>
      <c r="Y41" s="14" t="str">
        <f t="shared" si="38"/>
        <v/>
      </c>
      <c r="Z41" s="14" t="str">
        <f t="shared" si="39"/>
        <v/>
      </c>
      <c r="AA41" s="14" t="str">
        <f t="shared" si="40"/>
        <v/>
      </c>
      <c r="AB41" s="14" t="str">
        <f t="shared" si="41"/>
        <v/>
      </c>
      <c r="AC41" s="14" t="str">
        <f t="shared" si="42"/>
        <v/>
      </c>
      <c r="AD41" s="14" t="str">
        <f t="shared" si="43"/>
        <v/>
      </c>
      <c r="AE41" s="14" t="str">
        <f t="shared" si="44"/>
        <v/>
      </c>
      <c r="AF41" s="14" t="str">
        <f t="shared" si="45"/>
        <v xml:space="preserve">INSERT INTO SC_Constantes(RefDimension,Nom,Valeur,DateModif) values (10,'GRAV_T_FV',2,now());
</v>
      </c>
      <c r="AG41" s="14" t="str">
        <f t="shared" si="46"/>
        <v/>
      </c>
      <c r="AH41" s="14" t="str">
        <f t="shared" si="47"/>
        <v xml:space="preserve">INSERT INTO SC_Constantes(RefDimension,Nom,Valeur,DateModif) values (12,'GRAV_T_FV',2,now());
</v>
      </c>
      <c r="AI41" s="14" t="str">
        <f t="shared" si="48"/>
        <v/>
      </c>
      <c r="AJ41" s="14" t="str">
        <f t="shared" si="49"/>
        <v xml:space="preserve">INSERT INTO SC_Constantes(RefDimension,Nom,Valeur,DateModif) values (14,'GRAV_T_FV',2,now());
</v>
      </c>
      <c r="AK41" s="14" t="str">
        <f t="shared" si="50"/>
        <v xml:space="preserve">INSERT INTO SC_Constantes(RefDimension,Nom,Valeur,DateModif) values (15,'GRAV_T_FV',2,now());
</v>
      </c>
      <c r="AL41" s="14" t="str">
        <f t="shared" si="51"/>
        <v/>
      </c>
      <c r="AM41" s="14" t="str">
        <f t="shared" si="52"/>
        <v xml:space="preserve">INSERT INTO SC_Constantes(RefDimension,Nom,Valeur,DateModif) values (17,'GRAV_T_FV',2,now());
</v>
      </c>
      <c r="AN41" s="14" t="str">
        <f t="shared" si="53"/>
        <v/>
      </c>
    </row>
    <row r="42" spans="1:40" x14ac:dyDescent="0.25">
      <c r="W42" s="14" t="str">
        <f t="shared" si="19"/>
        <v/>
      </c>
      <c r="X42" s="14" t="str">
        <f t="shared" si="37"/>
        <v/>
      </c>
      <c r="Y42" s="14" t="str">
        <f t="shared" si="38"/>
        <v/>
      </c>
      <c r="Z42" s="14" t="str">
        <f t="shared" si="39"/>
        <v/>
      </c>
      <c r="AA42" s="14" t="str">
        <f t="shared" si="40"/>
        <v/>
      </c>
      <c r="AB42" s="14" t="str">
        <f t="shared" si="41"/>
        <v/>
      </c>
      <c r="AC42" s="14" t="str">
        <f t="shared" si="42"/>
        <v/>
      </c>
      <c r="AD42" s="14" t="str">
        <f t="shared" si="43"/>
        <v/>
      </c>
      <c r="AE42" s="14" t="str">
        <f t="shared" si="44"/>
        <v/>
      </c>
      <c r="AF42" s="14" t="str">
        <f t="shared" si="45"/>
        <v/>
      </c>
      <c r="AG42" s="14" t="str">
        <f t="shared" si="46"/>
        <v/>
      </c>
      <c r="AH42" s="14" t="str">
        <f t="shared" si="47"/>
        <v/>
      </c>
      <c r="AI42" s="14" t="str">
        <f t="shared" si="48"/>
        <v/>
      </c>
      <c r="AJ42" s="14" t="str">
        <f t="shared" si="49"/>
        <v/>
      </c>
      <c r="AK42" s="14" t="str">
        <f t="shared" si="50"/>
        <v/>
      </c>
      <c r="AL42" s="14" t="str">
        <f t="shared" si="51"/>
        <v/>
      </c>
      <c r="AM42" s="14" t="str">
        <f t="shared" si="52"/>
        <v/>
      </c>
      <c r="AN42" s="14" t="str">
        <f t="shared" si="53"/>
        <v/>
      </c>
    </row>
    <row r="43" spans="1:40" x14ac:dyDescent="0.25">
      <c r="A43">
        <v>66</v>
      </c>
      <c r="B43" t="s">
        <v>905</v>
      </c>
      <c r="C43" t="s">
        <v>888</v>
      </c>
      <c r="D43" t="s">
        <v>42</v>
      </c>
      <c r="F43">
        <v>4</v>
      </c>
      <c r="H43">
        <v>8</v>
      </c>
      <c r="I43">
        <v>8</v>
      </c>
      <c r="M43">
        <v>18</v>
      </c>
      <c r="N43">
        <v>18</v>
      </c>
      <c r="O43">
        <v>18</v>
      </c>
      <c r="U43">
        <v>32</v>
      </c>
      <c r="V43">
        <v>32</v>
      </c>
      <c r="W43" s="14" t="str">
        <f t="shared" si="19"/>
        <v/>
      </c>
      <c r="X43" s="14" t="str">
        <f t="shared" si="37"/>
        <v xml:space="preserve">INSERT INTO SC_Constantes(RefDimension,Nom,Valeur,DateModif) values (2,'GRAVBAC_PVCDN100_FVBAC',4,now());
</v>
      </c>
      <c r="Y43" s="14" t="str">
        <f t="shared" si="38"/>
        <v/>
      </c>
      <c r="Z43" s="14" t="str">
        <f t="shared" si="39"/>
        <v xml:space="preserve">INSERT INTO SC_Constantes(RefDimension,Nom,Valeur,DateModif) values (4,'GRAVBAC_PVCDN100_FVBAC',8,now());
</v>
      </c>
      <c r="AA43" s="14" t="str">
        <f t="shared" si="40"/>
        <v xml:space="preserve">INSERT INTO SC_Constantes(RefDimension,Nom,Valeur,DateModif) values (5,'GRAVBAC_PVCDN100_FVBAC',8,now());
</v>
      </c>
      <c r="AB43" s="14" t="str">
        <f t="shared" si="41"/>
        <v/>
      </c>
      <c r="AC43" s="14" t="str">
        <f t="shared" si="42"/>
        <v/>
      </c>
      <c r="AD43" s="14" t="str">
        <f t="shared" si="43"/>
        <v/>
      </c>
      <c r="AE43" s="14" t="str">
        <f t="shared" si="44"/>
        <v xml:space="preserve">INSERT INTO SC_Constantes(RefDimension,Nom,Valeur,DateModif) values (9,'GRAVBAC_PVCDN100_FVBAC',18,now());
</v>
      </c>
      <c r="AF43" s="14" t="str">
        <f t="shared" si="45"/>
        <v xml:space="preserve">INSERT INTO SC_Constantes(RefDimension,Nom,Valeur,DateModif) values (10,'GRAVBAC_PVCDN100_FVBAC',18,now());
</v>
      </c>
      <c r="AG43" s="14" t="str">
        <f t="shared" si="46"/>
        <v xml:space="preserve">INSERT INTO SC_Constantes(RefDimension,Nom,Valeur,DateModif) values (11,'GRAVBAC_PVCDN100_FVBAC',18,now());
</v>
      </c>
      <c r="AH43" s="14" t="str">
        <f t="shared" si="47"/>
        <v/>
      </c>
      <c r="AI43" s="14" t="str">
        <f t="shared" si="48"/>
        <v/>
      </c>
      <c r="AJ43" s="14" t="str">
        <f t="shared" si="49"/>
        <v/>
      </c>
      <c r="AK43" s="14" t="str">
        <f t="shared" si="50"/>
        <v/>
      </c>
      <c r="AL43" s="14" t="str">
        <f t="shared" si="51"/>
        <v/>
      </c>
      <c r="AM43" s="14" t="str">
        <f t="shared" si="52"/>
        <v xml:space="preserve">INSERT INTO SC_Constantes(RefDimension,Nom,Valeur,DateModif) values (17,'GRAVBAC_PVCDN100_FVBAC',32,now());
</v>
      </c>
      <c r="AN43" s="14" t="str">
        <f t="shared" si="53"/>
        <v xml:space="preserve">INSERT INTO SC_Constantes(RefDimension,Nom,Valeur,DateModif) values (18,'GRAVBAC_PVCDN100_FVBAC',32,now());
</v>
      </c>
    </row>
    <row r="44" spans="1:40" x14ac:dyDescent="0.25">
      <c r="A44">
        <v>67</v>
      </c>
      <c r="B44" t="s">
        <v>906</v>
      </c>
      <c r="C44" t="s">
        <v>883</v>
      </c>
      <c r="D44" t="s">
        <v>496</v>
      </c>
      <c r="F44">
        <v>2</v>
      </c>
      <c r="H44">
        <v>2</v>
      </c>
      <c r="I44">
        <v>2</v>
      </c>
      <c r="M44">
        <v>4</v>
      </c>
      <c r="N44">
        <v>4</v>
      </c>
      <c r="O44">
        <v>4</v>
      </c>
      <c r="U44">
        <v>8</v>
      </c>
      <c r="V44">
        <v>8</v>
      </c>
      <c r="W44" s="14" t="str">
        <f t="shared" si="19"/>
        <v/>
      </c>
      <c r="X44" s="14" t="str">
        <f t="shared" si="37"/>
        <v xml:space="preserve">INSERT INTO SC_Constantes(RefDimension,Nom,Valeur,DateModif) values (2,'GRAVBAC_COUDES30DN100_FVBAC',2,now());
</v>
      </c>
      <c r="Y44" s="14" t="str">
        <f t="shared" si="38"/>
        <v/>
      </c>
      <c r="Z44" s="14" t="str">
        <f t="shared" si="39"/>
        <v xml:space="preserve">INSERT INTO SC_Constantes(RefDimension,Nom,Valeur,DateModif) values (4,'GRAVBAC_COUDES30DN100_FVBAC',2,now());
</v>
      </c>
      <c r="AA44" s="14" t="str">
        <f t="shared" si="40"/>
        <v xml:space="preserve">INSERT INTO SC_Constantes(RefDimension,Nom,Valeur,DateModif) values (5,'GRAVBAC_COUDES30DN100_FVBAC',2,now());
</v>
      </c>
      <c r="AB44" s="14" t="str">
        <f t="shared" si="41"/>
        <v/>
      </c>
      <c r="AC44" s="14" t="str">
        <f t="shared" si="42"/>
        <v/>
      </c>
      <c r="AD44" s="14" t="str">
        <f t="shared" si="43"/>
        <v/>
      </c>
      <c r="AE44" s="14" t="str">
        <f t="shared" si="44"/>
        <v xml:space="preserve">INSERT INTO SC_Constantes(RefDimension,Nom,Valeur,DateModif) values (9,'GRAVBAC_COUDES30DN100_FVBAC',4,now());
</v>
      </c>
      <c r="AF44" s="14" t="str">
        <f t="shared" si="45"/>
        <v xml:space="preserve">INSERT INTO SC_Constantes(RefDimension,Nom,Valeur,DateModif) values (10,'GRAVBAC_COUDES30DN100_FVBAC',4,now());
</v>
      </c>
      <c r="AG44" s="14" t="str">
        <f t="shared" si="46"/>
        <v xml:space="preserve">INSERT INTO SC_Constantes(RefDimension,Nom,Valeur,DateModif) values (11,'GRAVBAC_COUDES30DN100_FVBAC',4,now());
</v>
      </c>
      <c r="AH44" s="14" t="str">
        <f t="shared" si="47"/>
        <v/>
      </c>
      <c r="AI44" s="14" t="str">
        <f t="shared" si="48"/>
        <v/>
      </c>
      <c r="AJ44" s="14" t="str">
        <f t="shared" si="49"/>
        <v/>
      </c>
      <c r="AK44" s="14" t="str">
        <f t="shared" si="50"/>
        <v/>
      </c>
      <c r="AL44" s="14" t="str">
        <f t="shared" si="51"/>
        <v/>
      </c>
      <c r="AM44" s="14" t="str">
        <f t="shared" si="52"/>
        <v xml:space="preserve">INSERT INTO SC_Constantes(RefDimension,Nom,Valeur,DateModif) values (17,'GRAVBAC_COUDES30DN100_FVBAC',8,now());
</v>
      </c>
      <c r="AN44" s="14" t="str">
        <f t="shared" si="53"/>
        <v xml:space="preserve">INSERT INTO SC_Constantes(RefDimension,Nom,Valeur,DateModif) values (18,'GRAVBAC_COUDES30DN100_FVBAC',8,now());
</v>
      </c>
    </row>
    <row r="45" spans="1:40" x14ac:dyDescent="0.25">
      <c r="A45">
        <v>68</v>
      </c>
      <c r="B45" t="s">
        <v>907</v>
      </c>
      <c r="C45" t="s">
        <v>89</v>
      </c>
      <c r="D45" t="s">
        <v>496</v>
      </c>
      <c r="F45">
        <v>2</v>
      </c>
      <c r="H45">
        <v>2</v>
      </c>
      <c r="I45">
        <v>2</v>
      </c>
      <c r="M45">
        <v>4</v>
      </c>
      <c r="N45">
        <v>4</v>
      </c>
      <c r="O45">
        <v>4</v>
      </c>
      <c r="U45">
        <v>8</v>
      </c>
      <c r="V45">
        <v>8</v>
      </c>
      <c r="W45" s="14" t="str">
        <f t="shared" si="19"/>
        <v/>
      </c>
      <c r="X45" s="14" t="str">
        <f t="shared" si="37"/>
        <v xml:space="preserve">INSERT INTO SC_Constantes(RefDimension,Nom,Valeur,DateModif) values (2,'GRAVBAC_REPARTITEURS_FVBAC',2,now());
</v>
      </c>
      <c r="Y45" s="14" t="str">
        <f t="shared" si="38"/>
        <v/>
      </c>
      <c r="Z45" s="14" t="str">
        <f t="shared" si="39"/>
        <v xml:space="preserve">INSERT INTO SC_Constantes(RefDimension,Nom,Valeur,DateModif) values (4,'GRAVBAC_REPARTITEURS_FVBAC',2,now());
</v>
      </c>
      <c r="AA45" s="14" t="str">
        <f t="shared" si="40"/>
        <v xml:space="preserve">INSERT INTO SC_Constantes(RefDimension,Nom,Valeur,DateModif) values (5,'GRAVBAC_REPARTITEURS_FVBAC',2,now());
</v>
      </c>
      <c r="AB45" s="14" t="str">
        <f t="shared" si="41"/>
        <v/>
      </c>
      <c r="AC45" s="14" t="str">
        <f t="shared" si="42"/>
        <v/>
      </c>
      <c r="AD45" s="14" t="str">
        <f t="shared" si="43"/>
        <v/>
      </c>
      <c r="AE45" s="14" t="str">
        <f t="shared" si="44"/>
        <v xml:space="preserve">INSERT INTO SC_Constantes(RefDimension,Nom,Valeur,DateModif) values (9,'GRAVBAC_REPARTITEURS_FVBAC',4,now());
</v>
      </c>
      <c r="AF45" s="14" t="str">
        <f t="shared" si="45"/>
        <v xml:space="preserve">INSERT INTO SC_Constantes(RefDimension,Nom,Valeur,DateModif) values (10,'GRAVBAC_REPARTITEURS_FVBAC',4,now());
</v>
      </c>
      <c r="AG45" s="14" t="str">
        <f t="shared" si="46"/>
        <v xml:space="preserve">INSERT INTO SC_Constantes(RefDimension,Nom,Valeur,DateModif) values (11,'GRAVBAC_REPARTITEURS_FVBAC',4,now());
</v>
      </c>
      <c r="AH45" s="14" t="str">
        <f t="shared" si="47"/>
        <v/>
      </c>
      <c r="AI45" s="14" t="str">
        <f t="shared" si="48"/>
        <v/>
      </c>
      <c r="AJ45" s="14" t="str">
        <f t="shared" si="49"/>
        <v/>
      </c>
      <c r="AK45" s="14" t="str">
        <f t="shared" si="50"/>
        <v/>
      </c>
      <c r="AL45" s="14" t="str">
        <f t="shared" si="51"/>
        <v/>
      </c>
      <c r="AM45" s="14" t="str">
        <f t="shared" si="52"/>
        <v xml:space="preserve">INSERT INTO SC_Constantes(RefDimension,Nom,Valeur,DateModif) values (17,'GRAVBAC_REPARTITEURS_FVBAC',8,now());
</v>
      </c>
      <c r="AN45" s="14" t="str">
        <f t="shared" si="53"/>
        <v xml:space="preserve">INSERT INTO SC_Constantes(RefDimension,Nom,Valeur,DateModif) values (18,'GRAVBAC_REPARTITEURS_FVBAC',8,now());
</v>
      </c>
    </row>
    <row r="46" spans="1:40" x14ac:dyDescent="0.25">
      <c r="A46">
        <v>69</v>
      </c>
      <c r="B46" t="s">
        <v>908</v>
      </c>
      <c r="C46" t="s">
        <v>214</v>
      </c>
      <c r="F46">
        <v>1</v>
      </c>
      <c r="H46">
        <v>2</v>
      </c>
      <c r="I46">
        <v>2</v>
      </c>
      <c r="M46">
        <v>4</v>
      </c>
      <c r="N46">
        <v>4</v>
      </c>
      <c r="O46">
        <v>4</v>
      </c>
      <c r="U46">
        <v>8</v>
      </c>
      <c r="V46">
        <v>8</v>
      </c>
      <c r="W46" s="14" t="str">
        <f t="shared" si="19"/>
        <v/>
      </c>
      <c r="X46" s="14" t="str">
        <f t="shared" si="37"/>
        <v xml:space="preserve">INSERT INTO SC_Constantes(RefDimension,Nom,Valeur,DateModif) values (2,'GRAVBAC_NBBACS_FVBAC',1,now());
</v>
      </c>
      <c r="Y46" s="14" t="str">
        <f t="shared" si="38"/>
        <v/>
      </c>
      <c r="Z46" s="14" t="str">
        <f t="shared" si="39"/>
        <v xml:space="preserve">INSERT INTO SC_Constantes(RefDimension,Nom,Valeur,DateModif) values (4,'GRAVBAC_NBBACS_FVBAC',2,now());
</v>
      </c>
      <c r="AA46" s="14" t="str">
        <f t="shared" si="40"/>
        <v xml:space="preserve">INSERT INTO SC_Constantes(RefDimension,Nom,Valeur,DateModif) values (5,'GRAVBAC_NBBACS_FVBAC',2,now());
</v>
      </c>
      <c r="AB46" s="14" t="str">
        <f t="shared" si="41"/>
        <v/>
      </c>
      <c r="AC46" s="14" t="str">
        <f t="shared" si="42"/>
        <v/>
      </c>
      <c r="AD46" s="14" t="str">
        <f t="shared" si="43"/>
        <v/>
      </c>
      <c r="AE46" s="14" t="str">
        <f t="shared" si="44"/>
        <v xml:space="preserve">INSERT INTO SC_Constantes(RefDimension,Nom,Valeur,DateModif) values (9,'GRAVBAC_NBBACS_FVBAC',4,now());
</v>
      </c>
      <c r="AF46" s="14" t="str">
        <f t="shared" si="45"/>
        <v xml:space="preserve">INSERT INTO SC_Constantes(RefDimension,Nom,Valeur,DateModif) values (10,'GRAVBAC_NBBACS_FVBAC',4,now());
</v>
      </c>
      <c r="AG46" s="14" t="str">
        <f t="shared" si="46"/>
        <v xml:space="preserve">INSERT INTO SC_Constantes(RefDimension,Nom,Valeur,DateModif) values (11,'GRAVBAC_NBBACS_FVBAC',4,now());
</v>
      </c>
      <c r="AH46" s="14" t="str">
        <f t="shared" si="47"/>
        <v/>
      </c>
      <c r="AI46" s="14" t="str">
        <f t="shared" si="48"/>
        <v/>
      </c>
      <c r="AJ46" s="14" t="str">
        <f t="shared" si="49"/>
        <v/>
      </c>
      <c r="AK46" s="14" t="str">
        <f t="shared" si="50"/>
        <v/>
      </c>
      <c r="AL46" s="14" t="str">
        <f t="shared" si="51"/>
        <v/>
      </c>
      <c r="AM46" s="14" t="str">
        <f t="shared" si="52"/>
        <v xml:space="preserve">INSERT INTO SC_Constantes(RefDimension,Nom,Valeur,DateModif) values (17,'GRAVBAC_NBBACS_FVBAC',8,now());
</v>
      </c>
      <c r="AN46" s="14" t="str">
        <f t="shared" si="53"/>
        <v xml:space="preserve">INSERT INTO SC_Constantes(RefDimension,Nom,Valeur,DateModif) values (18,'GRAVBAC_NBBACS_FVBAC',8,now());
</v>
      </c>
    </row>
    <row r="47" spans="1:40" x14ac:dyDescent="0.25">
      <c r="X47" s="68" t="str">
        <f t="shared" si="37"/>
        <v/>
      </c>
    </row>
    <row r="48" spans="1:40" x14ac:dyDescent="0.25">
      <c r="B48" s="66" t="s">
        <v>1087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X48" s="68" t="str">
        <f t="shared" si="37"/>
        <v/>
      </c>
    </row>
    <row r="49" spans="1:40" x14ac:dyDescent="0.25">
      <c r="B49" s="66" t="s">
        <v>1088</v>
      </c>
      <c r="C49" s="66" t="s">
        <v>674</v>
      </c>
      <c r="D49" s="66" t="s">
        <v>233</v>
      </c>
      <c r="E49" s="66"/>
      <c r="F49" s="66">
        <v>324</v>
      </c>
      <c r="G49" s="66">
        <v>423.99999999999994</v>
      </c>
      <c r="H49" s="66">
        <v>423.99999999999994</v>
      </c>
      <c r="I49" s="66">
        <v>423.99999999999994</v>
      </c>
      <c r="J49" s="66">
        <v>224</v>
      </c>
      <c r="K49" s="66">
        <v>423.99999999999994</v>
      </c>
      <c r="L49" s="66">
        <v>423.99999999999994</v>
      </c>
      <c r="M49" s="66">
        <v>423.99999999999994</v>
      </c>
      <c r="N49" s="66">
        <v>423.99999999999994</v>
      </c>
      <c r="O49" s="66">
        <v>625</v>
      </c>
      <c r="X49" s="68"/>
    </row>
    <row r="50" spans="1:40" x14ac:dyDescent="0.25">
      <c r="B50" s="66"/>
      <c r="C50" s="66" t="s">
        <v>1089</v>
      </c>
      <c r="D50" s="66" t="s">
        <v>496</v>
      </c>
      <c r="E50" s="66"/>
      <c r="F50" s="66">
        <v>2</v>
      </c>
      <c r="G50" s="66">
        <v>2</v>
      </c>
      <c r="H50" s="66">
        <v>2</v>
      </c>
      <c r="I50" s="66">
        <v>2</v>
      </c>
      <c r="J50" s="66">
        <v>1</v>
      </c>
      <c r="K50" s="66">
        <v>2</v>
      </c>
      <c r="L50" s="66">
        <v>2</v>
      </c>
      <c r="M50" s="66">
        <v>2</v>
      </c>
      <c r="N50" s="66">
        <v>2</v>
      </c>
      <c r="O50" s="66">
        <v>3</v>
      </c>
      <c r="X50" s="68"/>
    </row>
    <row r="51" spans="1:40" x14ac:dyDescent="0.25">
      <c r="B51" s="66"/>
      <c r="C51" s="66" t="s">
        <v>1090</v>
      </c>
      <c r="D51" s="66" t="s">
        <v>233</v>
      </c>
      <c r="E51" s="66"/>
      <c r="F51" s="66">
        <v>162</v>
      </c>
      <c r="G51" s="66">
        <v>211.99999999999997</v>
      </c>
      <c r="H51" s="66">
        <v>211.99999999999997</v>
      </c>
      <c r="I51" s="66">
        <v>211.99999999999997</v>
      </c>
      <c r="J51" s="66">
        <v>224</v>
      </c>
      <c r="K51" s="66">
        <v>211.99999999999997</v>
      </c>
      <c r="L51" s="66">
        <v>211.99999999999997</v>
      </c>
      <c r="M51" s="66">
        <v>211.99999999999997</v>
      </c>
      <c r="N51" s="66">
        <v>211.99999999999997</v>
      </c>
      <c r="O51" s="66">
        <v>208.33333333333334</v>
      </c>
      <c r="X51" s="68"/>
    </row>
    <row r="52" spans="1:40" x14ac:dyDescent="0.25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X52" s="68"/>
    </row>
    <row r="53" spans="1:40" x14ac:dyDescent="0.25">
      <c r="B53" s="66"/>
      <c r="C53" s="66" t="s">
        <v>1091</v>
      </c>
      <c r="D53" s="66" t="s">
        <v>233</v>
      </c>
      <c r="E53" s="66"/>
      <c r="F53" s="66">
        <v>202</v>
      </c>
      <c r="G53" s="66">
        <v>202</v>
      </c>
      <c r="H53" s="66">
        <v>252</v>
      </c>
      <c r="I53" s="66">
        <v>303</v>
      </c>
      <c r="J53" s="66">
        <v>606</v>
      </c>
      <c r="K53" s="66">
        <v>353</v>
      </c>
      <c r="L53" s="66">
        <v>404</v>
      </c>
      <c r="M53" s="66">
        <v>454</v>
      </c>
      <c r="N53" s="66">
        <v>505</v>
      </c>
      <c r="O53" s="66">
        <v>404</v>
      </c>
      <c r="X53" s="68"/>
    </row>
    <row r="54" spans="1:40" x14ac:dyDescent="0.25">
      <c r="B54" s="66"/>
      <c r="C54" s="66" t="s">
        <v>1089</v>
      </c>
      <c r="D54" s="66" t="s">
        <v>496</v>
      </c>
      <c r="E54" s="66"/>
      <c r="F54" s="66">
        <v>1</v>
      </c>
      <c r="G54" s="66">
        <v>1</v>
      </c>
      <c r="H54" s="66">
        <v>2</v>
      </c>
      <c r="I54" s="66">
        <v>2</v>
      </c>
      <c r="J54" s="66">
        <v>3</v>
      </c>
      <c r="K54" s="66">
        <v>2</v>
      </c>
      <c r="L54" s="66">
        <v>2</v>
      </c>
      <c r="M54" s="66">
        <v>2</v>
      </c>
      <c r="N54" s="66">
        <v>3</v>
      </c>
      <c r="O54" s="66">
        <v>2</v>
      </c>
      <c r="X54" s="68"/>
    </row>
    <row r="55" spans="1:40" x14ac:dyDescent="0.25">
      <c r="B55" s="66"/>
      <c r="C55" s="66" t="s">
        <v>1090</v>
      </c>
      <c r="D55" s="66" t="s">
        <v>233</v>
      </c>
      <c r="E55" s="66"/>
      <c r="F55" s="66">
        <v>202</v>
      </c>
      <c r="G55" s="66">
        <v>202</v>
      </c>
      <c r="H55" s="66">
        <v>126</v>
      </c>
      <c r="I55" s="66">
        <v>151.5</v>
      </c>
      <c r="J55" s="66">
        <v>202</v>
      </c>
      <c r="K55" s="66">
        <v>176.5</v>
      </c>
      <c r="L55" s="66">
        <v>202</v>
      </c>
      <c r="M55" s="66">
        <v>227</v>
      </c>
      <c r="N55" s="66">
        <v>168.4</v>
      </c>
      <c r="O55" s="66">
        <v>202</v>
      </c>
      <c r="X55" s="68"/>
    </row>
    <row r="56" spans="1:40" x14ac:dyDescent="0.25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X56" s="68"/>
    </row>
    <row r="57" spans="1:40" x14ac:dyDescent="0.25">
      <c r="A57">
        <v>70</v>
      </c>
      <c r="B57" s="91" t="s">
        <v>1130</v>
      </c>
      <c r="C57" s="91" t="s">
        <v>1092</v>
      </c>
      <c r="D57" s="91" t="s">
        <v>594</v>
      </c>
      <c r="E57" s="91"/>
      <c r="F57" s="91">
        <v>10.52</v>
      </c>
      <c r="G57" s="91">
        <v>12.52</v>
      </c>
      <c r="H57" s="91">
        <v>13.52</v>
      </c>
      <c r="I57" s="91">
        <v>14.54</v>
      </c>
      <c r="J57" s="91">
        <v>16.600000000000001</v>
      </c>
      <c r="K57" s="91">
        <v>15.54</v>
      </c>
      <c r="L57" s="91">
        <v>16.559999999999999</v>
      </c>
      <c r="M57" s="91">
        <v>17.559999999999999</v>
      </c>
      <c r="N57" s="91">
        <v>18.584</v>
      </c>
      <c r="O57" s="91">
        <v>20.58</v>
      </c>
      <c r="X57" s="68" t="str">
        <f t="shared" si="37"/>
        <v xml:space="preserve">INSERT INTO SC_Constantes(RefDimension,Nom,Valeur,DateModif) values (2,'Q_PVC_FV',10.52,now());
</v>
      </c>
      <c r="Y57" s="68" t="str">
        <f t="shared" ref="Y57:Y60" si="54">IF(G57="","",SUBSTITUTE(SUBSTITUTE(SUBSTITUTE($W$1,"#DIM#",G$1),"#NOM#",$B57),"#Q#",SUBSTITUTE(G57,",",".")))</f>
        <v xml:space="preserve">INSERT INTO SC_Constantes(RefDimension,Nom,Valeur,DateModif) values (3,'Q_PVC_FV',12.52,now());
</v>
      </c>
      <c r="Z57" s="68" t="str">
        <f t="shared" ref="Z57:Z60" si="55">IF(H57="","",SUBSTITUTE(SUBSTITUTE(SUBSTITUTE($W$1,"#DIM#",H$1),"#NOM#",$B57),"#Q#",SUBSTITUTE(H57,",",".")))</f>
        <v xml:space="preserve">INSERT INTO SC_Constantes(RefDimension,Nom,Valeur,DateModif) values (4,'Q_PVC_FV',13.52,now());
</v>
      </c>
      <c r="AA57" s="68" t="str">
        <f t="shared" ref="AA57:AA60" si="56">IF(I57="","",SUBSTITUTE(SUBSTITUTE(SUBSTITUTE($W$1,"#DIM#",I$1),"#NOM#",$B57),"#Q#",SUBSTITUTE(I57,",",".")))</f>
        <v xml:space="preserve">INSERT INTO SC_Constantes(RefDimension,Nom,Valeur,DateModif) values (5,'Q_PVC_FV',14.54,now());
</v>
      </c>
      <c r="AB57" s="68" t="str">
        <f t="shared" ref="AB57:AB60" si="57">IF(J57="","",SUBSTITUTE(SUBSTITUTE(SUBSTITUTE($W$1,"#DIM#",J$1),"#NOM#",$B57),"#Q#",SUBSTITUTE(J57,",",".")))</f>
        <v xml:space="preserve">INSERT INTO SC_Constantes(RefDimension,Nom,Valeur,DateModif) values (6,'Q_PVC_FV',16.6,now());
</v>
      </c>
      <c r="AC57" s="68" t="str">
        <f t="shared" ref="AC57:AC60" si="58">IF(K57="","",SUBSTITUTE(SUBSTITUTE(SUBSTITUTE($W$1,"#DIM#",K$1),"#NOM#",$B57),"#Q#",SUBSTITUTE(K57,",",".")))</f>
        <v xml:space="preserve">INSERT INTO SC_Constantes(RefDimension,Nom,Valeur,DateModif) values (7,'Q_PVC_FV',15.54,now());
</v>
      </c>
      <c r="AD57" s="68" t="str">
        <f t="shared" ref="AD57:AD60" si="59">IF(L57="","",SUBSTITUTE(SUBSTITUTE(SUBSTITUTE($W$1,"#DIM#",L$1),"#NOM#",$B57),"#Q#",SUBSTITUTE(L57,",",".")))</f>
        <v xml:space="preserve">INSERT INTO SC_Constantes(RefDimension,Nom,Valeur,DateModif) values (8,'Q_PVC_FV',16.56,now());
</v>
      </c>
      <c r="AE57" s="68" t="str">
        <f t="shared" ref="AE57:AE60" si="60">IF(M57="","",SUBSTITUTE(SUBSTITUTE(SUBSTITUTE($W$1,"#DIM#",M$1),"#NOM#",$B57),"#Q#",SUBSTITUTE(M57,",",".")))</f>
        <v xml:space="preserve">INSERT INTO SC_Constantes(RefDimension,Nom,Valeur,DateModif) values (9,'Q_PVC_FV',17.56,now());
</v>
      </c>
      <c r="AF57" s="68" t="str">
        <f t="shared" ref="AF57:AF60" si="61">IF(N57="","",SUBSTITUTE(SUBSTITUTE(SUBSTITUTE($W$1,"#DIM#",N$1),"#NOM#",$B57),"#Q#",SUBSTITUTE(N57,",",".")))</f>
        <v xml:space="preserve">INSERT INTO SC_Constantes(RefDimension,Nom,Valeur,DateModif) values (10,'Q_PVC_FV',18.584,now());
</v>
      </c>
      <c r="AG57" s="68" t="str">
        <f t="shared" ref="AG57:AH60" si="62">IF(O57="","",SUBSTITUTE(SUBSTITUTE(SUBSTITUTE($W$1,"#DIM#",O$1),"#NOM#",$B57),"#Q#",SUBSTITUTE(O57,",",".")))</f>
        <v xml:space="preserve">INSERT INTO SC_Constantes(RefDimension,Nom,Valeur,DateModif) values (11,'Q_PVC_FV',20.58,now());
</v>
      </c>
      <c r="AH57" s="68" t="str">
        <f t="shared" si="62"/>
        <v/>
      </c>
    </row>
    <row r="58" spans="1:40" s="66" customFormat="1" x14ac:dyDescent="0.25">
      <c r="B58" s="91" t="s">
        <v>1131</v>
      </c>
      <c r="C58" s="91" t="s">
        <v>1092</v>
      </c>
      <c r="D58" s="91" t="s">
        <v>594</v>
      </c>
      <c r="E58" s="91"/>
      <c r="F58" s="91">
        <v>10.52</v>
      </c>
      <c r="G58" s="91">
        <v>12.52</v>
      </c>
      <c r="H58" s="91">
        <v>13.52</v>
      </c>
      <c r="I58" s="91">
        <v>14.54</v>
      </c>
      <c r="J58" s="91">
        <v>16.600000000000001</v>
      </c>
      <c r="K58" s="91">
        <v>15.54</v>
      </c>
      <c r="L58" s="91">
        <v>16.559999999999999</v>
      </c>
      <c r="M58" s="91">
        <v>17.559999999999999</v>
      </c>
      <c r="N58" s="91">
        <v>18.584</v>
      </c>
      <c r="O58" s="91">
        <v>20.58</v>
      </c>
      <c r="W58" s="68"/>
      <c r="X58" s="68" t="str">
        <f t="shared" ref="X58:X59" si="63">IF(F58="","",SUBSTITUTE(SUBSTITUTE(SUBSTITUTE($W$1,"#DIM#",F$1),"#NOM#",$B58),"#Q#",SUBSTITUTE(F58,",",".")))</f>
        <v xml:space="preserve">INSERT INTO SC_Constantes(RefDimension,Nom,Valeur,DateModif) values (2,'Q_PVC_FH',10.52,now());
</v>
      </c>
      <c r="Y58" s="68" t="str">
        <f t="shared" ref="Y58:Y59" si="64">IF(G58="","",SUBSTITUTE(SUBSTITUTE(SUBSTITUTE($W$1,"#DIM#",G$1),"#NOM#",$B58),"#Q#",SUBSTITUTE(G58,",",".")))</f>
        <v xml:space="preserve">INSERT INTO SC_Constantes(RefDimension,Nom,Valeur,DateModif) values (3,'Q_PVC_FH',12.52,now());
</v>
      </c>
      <c r="Z58" s="68" t="str">
        <f t="shared" ref="Z58:Z59" si="65">IF(H58="","",SUBSTITUTE(SUBSTITUTE(SUBSTITUTE($W$1,"#DIM#",H$1),"#NOM#",$B58),"#Q#",SUBSTITUTE(H58,",",".")))</f>
        <v xml:space="preserve">INSERT INTO SC_Constantes(RefDimension,Nom,Valeur,DateModif) values (4,'Q_PVC_FH',13.52,now());
</v>
      </c>
      <c r="AA58" s="68" t="str">
        <f t="shared" ref="AA58:AA59" si="66">IF(I58="","",SUBSTITUTE(SUBSTITUTE(SUBSTITUTE($W$1,"#DIM#",I$1),"#NOM#",$B58),"#Q#",SUBSTITUTE(I58,",",".")))</f>
        <v xml:space="preserve">INSERT INTO SC_Constantes(RefDimension,Nom,Valeur,DateModif) values (5,'Q_PVC_FH',14.54,now());
</v>
      </c>
      <c r="AB58" s="68" t="str">
        <f t="shared" ref="AB58:AB59" si="67">IF(J58="","",SUBSTITUTE(SUBSTITUTE(SUBSTITUTE($W$1,"#DIM#",J$1),"#NOM#",$B58),"#Q#",SUBSTITUTE(J58,",",".")))</f>
        <v xml:space="preserve">INSERT INTO SC_Constantes(RefDimension,Nom,Valeur,DateModif) values (6,'Q_PVC_FH',16.6,now());
</v>
      </c>
      <c r="AC58" s="68" t="str">
        <f t="shared" ref="AC58:AC59" si="68">IF(K58="","",SUBSTITUTE(SUBSTITUTE(SUBSTITUTE($W$1,"#DIM#",K$1),"#NOM#",$B58),"#Q#",SUBSTITUTE(K58,",",".")))</f>
        <v xml:space="preserve">INSERT INTO SC_Constantes(RefDimension,Nom,Valeur,DateModif) values (7,'Q_PVC_FH',15.54,now());
</v>
      </c>
      <c r="AD58" s="68" t="str">
        <f t="shared" ref="AD58:AD59" si="69">IF(L58="","",SUBSTITUTE(SUBSTITUTE(SUBSTITUTE($W$1,"#DIM#",L$1),"#NOM#",$B58),"#Q#",SUBSTITUTE(L58,",",".")))</f>
        <v xml:space="preserve">INSERT INTO SC_Constantes(RefDimension,Nom,Valeur,DateModif) values (8,'Q_PVC_FH',16.56,now());
</v>
      </c>
      <c r="AE58" s="68" t="str">
        <f t="shared" ref="AE58:AE59" si="70">IF(M58="","",SUBSTITUTE(SUBSTITUTE(SUBSTITUTE($W$1,"#DIM#",M$1),"#NOM#",$B58),"#Q#",SUBSTITUTE(M58,",",".")))</f>
        <v xml:space="preserve">INSERT INTO SC_Constantes(RefDimension,Nom,Valeur,DateModif) values (9,'Q_PVC_FH',17.56,now());
</v>
      </c>
      <c r="AF58" s="68" t="str">
        <f t="shared" ref="AF58:AF59" si="71">IF(N58="","",SUBSTITUTE(SUBSTITUTE(SUBSTITUTE($W$1,"#DIM#",N$1),"#NOM#",$B58),"#Q#",SUBSTITUTE(N58,",",".")))</f>
        <v xml:space="preserve">INSERT INTO SC_Constantes(RefDimension,Nom,Valeur,DateModif) values (10,'Q_PVC_FH',18.584,now());
</v>
      </c>
      <c r="AG58" s="68" t="str">
        <f t="shared" ref="AG58:AG59" si="72">IF(O58="","",SUBSTITUTE(SUBSTITUTE(SUBSTITUTE($W$1,"#DIM#",O$1),"#NOM#",$B58),"#Q#",SUBSTITUTE(O58,",",".")))</f>
        <v xml:space="preserve">INSERT INTO SC_Constantes(RefDimension,Nom,Valeur,DateModif) values (11,'Q_PVC_FH',20.58,now());
</v>
      </c>
      <c r="AH58" s="68"/>
      <c r="AI58" s="68"/>
      <c r="AJ58" s="68"/>
      <c r="AK58" s="68"/>
      <c r="AL58" s="68"/>
      <c r="AM58" s="68"/>
      <c r="AN58" s="68"/>
    </row>
    <row r="59" spans="1:40" s="66" customFormat="1" x14ac:dyDescent="0.25"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W59" s="68"/>
      <c r="X59" s="68" t="str">
        <f t="shared" si="63"/>
        <v/>
      </c>
      <c r="Y59" s="68" t="str">
        <f t="shared" si="64"/>
        <v/>
      </c>
      <c r="Z59" s="68" t="str">
        <f t="shared" si="65"/>
        <v/>
      </c>
      <c r="AA59" s="68" t="str">
        <f t="shared" si="66"/>
        <v/>
      </c>
      <c r="AB59" s="68" t="str">
        <f t="shared" si="67"/>
        <v/>
      </c>
      <c r="AC59" s="68" t="str">
        <f t="shared" si="68"/>
        <v/>
      </c>
      <c r="AD59" s="68" t="str">
        <f t="shared" si="69"/>
        <v/>
      </c>
      <c r="AE59" s="68" t="str">
        <f t="shared" si="70"/>
        <v/>
      </c>
      <c r="AF59" s="68" t="str">
        <f t="shared" si="71"/>
        <v/>
      </c>
      <c r="AG59" s="68" t="str">
        <f t="shared" si="72"/>
        <v/>
      </c>
      <c r="AH59" s="68"/>
      <c r="AI59" s="68"/>
      <c r="AJ59" s="68"/>
      <c r="AK59" s="68"/>
      <c r="AL59" s="68"/>
      <c r="AM59" s="68"/>
      <c r="AN59" s="68"/>
    </row>
    <row r="60" spans="1:40" x14ac:dyDescent="0.25">
      <c r="A60">
        <v>71</v>
      </c>
      <c r="B60" s="91" t="s">
        <v>1132</v>
      </c>
      <c r="C60" s="91" t="s">
        <v>1093</v>
      </c>
      <c r="D60" s="91" t="s">
        <v>496</v>
      </c>
      <c r="E60" s="91"/>
      <c r="F60" s="91">
        <v>4</v>
      </c>
      <c r="G60" s="91">
        <v>4</v>
      </c>
      <c r="H60" s="91">
        <v>8</v>
      </c>
      <c r="I60" s="91">
        <v>8</v>
      </c>
      <c r="J60" s="91">
        <v>8</v>
      </c>
      <c r="K60" s="91">
        <v>8</v>
      </c>
      <c r="L60" s="91">
        <v>8</v>
      </c>
      <c r="M60" s="91">
        <v>8</v>
      </c>
      <c r="N60" s="91">
        <v>12</v>
      </c>
      <c r="O60" s="91">
        <v>12</v>
      </c>
      <c r="X60" s="68" t="str">
        <f t="shared" si="37"/>
        <v xml:space="preserve">INSERT INTO SC_Constantes(RefDimension,Nom,Valeur,DateModif) values (2,'NB_JONCTIONS_PVC_FV',4,now());
</v>
      </c>
      <c r="Y60" s="68" t="str">
        <f t="shared" si="54"/>
        <v xml:space="preserve">INSERT INTO SC_Constantes(RefDimension,Nom,Valeur,DateModif) values (3,'NB_JONCTIONS_PVC_FV',4,now());
</v>
      </c>
      <c r="Z60" s="68" t="str">
        <f t="shared" si="55"/>
        <v xml:space="preserve">INSERT INTO SC_Constantes(RefDimension,Nom,Valeur,DateModif) values (4,'NB_JONCTIONS_PVC_FV',8,now());
</v>
      </c>
      <c r="AA60" s="68" t="str">
        <f t="shared" si="56"/>
        <v xml:space="preserve">INSERT INTO SC_Constantes(RefDimension,Nom,Valeur,DateModif) values (5,'NB_JONCTIONS_PVC_FV',8,now());
</v>
      </c>
      <c r="AB60" s="68" t="str">
        <f t="shared" si="57"/>
        <v xml:space="preserve">INSERT INTO SC_Constantes(RefDimension,Nom,Valeur,DateModif) values (6,'NB_JONCTIONS_PVC_FV',8,now());
</v>
      </c>
      <c r="AC60" s="68" t="str">
        <f t="shared" si="58"/>
        <v xml:space="preserve">INSERT INTO SC_Constantes(RefDimension,Nom,Valeur,DateModif) values (7,'NB_JONCTIONS_PVC_FV',8,now());
</v>
      </c>
      <c r="AD60" s="68" t="str">
        <f t="shared" si="59"/>
        <v xml:space="preserve">INSERT INTO SC_Constantes(RefDimension,Nom,Valeur,DateModif) values (8,'NB_JONCTIONS_PVC_FV',8,now());
</v>
      </c>
      <c r="AE60" s="68" t="str">
        <f t="shared" si="60"/>
        <v xml:space="preserve">INSERT INTO SC_Constantes(RefDimension,Nom,Valeur,DateModif) values (9,'NB_JONCTIONS_PVC_FV',8,now());
</v>
      </c>
      <c r="AF60" s="68" t="str">
        <f t="shared" si="61"/>
        <v xml:space="preserve">INSERT INTO SC_Constantes(RefDimension,Nom,Valeur,DateModif) values (10,'NB_JONCTIONS_PVC_FV',12,now());
</v>
      </c>
      <c r="AG60" s="68" t="str">
        <f t="shared" si="62"/>
        <v xml:space="preserve">INSERT INTO SC_Constantes(RefDimension,Nom,Valeur,DateModif) values (11,'NB_JONCTIONS_PVC_FV',12,now());
</v>
      </c>
      <c r="AH60" s="68" t="str">
        <f t="shared" si="62"/>
        <v/>
      </c>
    </row>
    <row r="61" spans="1:40" s="66" customFormat="1" x14ac:dyDescent="0.25">
      <c r="B61" s="91" t="s">
        <v>1133</v>
      </c>
      <c r="C61" s="91" t="s">
        <v>1093</v>
      </c>
      <c r="D61" s="91" t="s">
        <v>496</v>
      </c>
      <c r="E61" s="91"/>
      <c r="F61" s="91">
        <v>4</v>
      </c>
      <c r="G61" s="91">
        <v>4</v>
      </c>
      <c r="H61" s="91">
        <v>8</v>
      </c>
      <c r="I61" s="91">
        <v>8</v>
      </c>
      <c r="J61" s="91">
        <v>8</v>
      </c>
      <c r="K61" s="91">
        <v>8</v>
      </c>
      <c r="L61" s="91">
        <v>8</v>
      </c>
      <c r="M61" s="91">
        <v>8</v>
      </c>
      <c r="N61" s="91">
        <v>12</v>
      </c>
      <c r="O61" s="91">
        <v>12</v>
      </c>
      <c r="W61" s="68"/>
      <c r="X61" s="68" t="str">
        <f t="shared" ref="X61:X62" si="73">IF(F61="","",SUBSTITUTE(SUBSTITUTE(SUBSTITUTE($W$1,"#DIM#",F$1),"#NOM#",$B61),"#Q#",SUBSTITUTE(F61,",",".")))</f>
        <v xml:space="preserve">INSERT INTO SC_Constantes(RefDimension,Nom,Valeur,DateModif) values (2,'NB_JONCTIONS_PVC_FH',4,now());
</v>
      </c>
      <c r="Y61" s="68" t="str">
        <f t="shared" ref="Y61:Y62" si="74">IF(G61="","",SUBSTITUTE(SUBSTITUTE(SUBSTITUTE($W$1,"#DIM#",G$1),"#NOM#",$B61),"#Q#",SUBSTITUTE(G61,",",".")))</f>
        <v xml:space="preserve">INSERT INTO SC_Constantes(RefDimension,Nom,Valeur,DateModif) values (3,'NB_JONCTIONS_PVC_FH',4,now());
</v>
      </c>
      <c r="Z61" s="68" t="str">
        <f t="shared" ref="Z61:Z62" si="75">IF(H61="","",SUBSTITUTE(SUBSTITUTE(SUBSTITUTE($W$1,"#DIM#",H$1),"#NOM#",$B61),"#Q#",SUBSTITUTE(H61,",",".")))</f>
        <v xml:space="preserve">INSERT INTO SC_Constantes(RefDimension,Nom,Valeur,DateModif) values (4,'NB_JONCTIONS_PVC_FH',8,now());
</v>
      </c>
      <c r="AA61" s="68" t="str">
        <f t="shared" ref="AA61:AA62" si="76">IF(I61="","",SUBSTITUTE(SUBSTITUTE(SUBSTITUTE($W$1,"#DIM#",I$1),"#NOM#",$B61),"#Q#",SUBSTITUTE(I61,",",".")))</f>
        <v xml:space="preserve">INSERT INTO SC_Constantes(RefDimension,Nom,Valeur,DateModif) values (5,'NB_JONCTIONS_PVC_FH',8,now());
</v>
      </c>
      <c r="AB61" s="68" t="str">
        <f t="shared" ref="AB61:AB62" si="77">IF(J61="","",SUBSTITUTE(SUBSTITUTE(SUBSTITUTE($W$1,"#DIM#",J$1),"#NOM#",$B61),"#Q#",SUBSTITUTE(J61,",",".")))</f>
        <v xml:space="preserve">INSERT INTO SC_Constantes(RefDimension,Nom,Valeur,DateModif) values (6,'NB_JONCTIONS_PVC_FH',8,now());
</v>
      </c>
      <c r="AC61" s="68" t="str">
        <f t="shared" ref="AC61:AC62" si="78">IF(K61="","",SUBSTITUTE(SUBSTITUTE(SUBSTITUTE($W$1,"#DIM#",K$1),"#NOM#",$B61),"#Q#",SUBSTITUTE(K61,",",".")))</f>
        <v xml:space="preserve">INSERT INTO SC_Constantes(RefDimension,Nom,Valeur,DateModif) values (7,'NB_JONCTIONS_PVC_FH',8,now());
</v>
      </c>
      <c r="AD61" s="68" t="str">
        <f t="shared" ref="AD61:AD62" si="79">IF(L61="","",SUBSTITUTE(SUBSTITUTE(SUBSTITUTE($W$1,"#DIM#",L$1),"#NOM#",$B61),"#Q#",SUBSTITUTE(L61,",",".")))</f>
        <v xml:space="preserve">INSERT INTO SC_Constantes(RefDimension,Nom,Valeur,DateModif) values (8,'NB_JONCTIONS_PVC_FH',8,now());
</v>
      </c>
      <c r="AE61" s="68" t="str">
        <f t="shared" ref="AE61:AE62" si="80">IF(M61="","",SUBSTITUTE(SUBSTITUTE(SUBSTITUTE($W$1,"#DIM#",M$1),"#NOM#",$B61),"#Q#",SUBSTITUTE(M61,",",".")))</f>
        <v xml:space="preserve">INSERT INTO SC_Constantes(RefDimension,Nom,Valeur,DateModif) values (9,'NB_JONCTIONS_PVC_FH',8,now());
</v>
      </c>
      <c r="AF61" s="68" t="str">
        <f t="shared" ref="AF61:AF62" si="81">IF(N61="","",SUBSTITUTE(SUBSTITUTE(SUBSTITUTE($W$1,"#DIM#",N$1),"#NOM#",$B61),"#Q#",SUBSTITUTE(N61,",",".")))</f>
        <v xml:space="preserve">INSERT INTO SC_Constantes(RefDimension,Nom,Valeur,DateModif) values (10,'NB_JONCTIONS_PVC_FH',12,now());
</v>
      </c>
      <c r="AG61" s="68" t="str">
        <f t="shared" ref="AG61:AG62" si="82">IF(O61="","",SUBSTITUTE(SUBSTITUTE(SUBSTITUTE($W$1,"#DIM#",O$1),"#NOM#",$B61),"#Q#",SUBSTITUTE(O61,",",".")))</f>
        <v xml:space="preserve">INSERT INTO SC_Constantes(RefDimension,Nom,Valeur,DateModif) values (11,'NB_JONCTIONS_PVC_FH',12,now());
</v>
      </c>
      <c r="AH61" s="68"/>
      <c r="AI61" s="68"/>
      <c r="AJ61" s="68"/>
      <c r="AK61" s="68"/>
      <c r="AL61" s="68"/>
      <c r="AM61" s="68"/>
      <c r="AN61" s="68"/>
    </row>
    <row r="62" spans="1:40" x14ac:dyDescent="0.25"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X62" s="68" t="str">
        <f t="shared" si="73"/>
        <v/>
      </c>
      <c r="Y62" s="68" t="str">
        <f t="shared" si="74"/>
        <v/>
      </c>
      <c r="Z62" s="68" t="str">
        <f t="shared" si="75"/>
        <v/>
      </c>
      <c r="AA62" s="68" t="str">
        <f t="shared" si="76"/>
        <v/>
      </c>
      <c r="AB62" s="68" t="str">
        <f t="shared" si="77"/>
        <v/>
      </c>
      <c r="AC62" s="68" t="str">
        <f t="shared" si="78"/>
        <v/>
      </c>
      <c r="AD62" s="68" t="str">
        <f t="shared" si="79"/>
        <v/>
      </c>
      <c r="AE62" s="68" t="str">
        <f t="shared" si="80"/>
        <v/>
      </c>
      <c r="AF62" s="68" t="str">
        <f t="shared" si="81"/>
        <v/>
      </c>
      <c r="AG62" s="68" t="str">
        <f t="shared" si="82"/>
        <v/>
      </c>
      <c r="AH62" s="68" t="str">
        <f t="shared" ref="AH62:AH115" si="83">IF(P62="","",SUBSTITUTE(SUBSTITUTE(SUBSTITUTE($W$1,"#DIM#",P$1),"#NOM#",$B62),"#Q#",SUBSTITUTE(P62,",",".")))</f>
        <v/>
      </c>
    </row>
    <row r="63" spans="1:40" x14ac:dyDescent="0.25">
      <c r="B63" s="66" t="s">
        <v>1094</v>
      </c>
      <c r="C63" s="66" t="s">
        <v>1095</v>
      </c>
      <c r="D63" s="66" t="s">
        <v>233</v>
      </c>
      <c r="E63" s="66"/>
      <c r="F63" s="66">
        <v>324</v>
      </c>
      <c r="G63" s="66">
        <v>423.99999999999994</v>
      </c>
      <c r="H63" s="66">
        <v>423.99999999999994</v>
      </c>
      <c r="I63" s="66">
        <v>423.99999999999994</v>
      </c>
      <c r="J63" s="66">
        <v>224</v>
      </c>
      <c r="K63" s="66">
        <v>423.99999999999994</v>
      </c>
      <c r="L63" s="66">
        <v>423.99999999999994</v>
      </c>
      <c r="M63" s="66">
        <v>423.99999999999994</v>
      </c>
      <c r="N63" s="66">
        <v>423.99999999999994</v>
      </c>
      <c r="O63" s="66">
        <v>625</v>
      </c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 t="str">
        <f t="shared" si="83"/>
        <v/>
      </c>
    </row>
    <row r="64" spans="1:40" x14ac:dyDescent="0.25">
      <c r="B64" s="66"/>
      <c r="C64" s="66" t="s">
        <v>1089</v>
      </c>
      <c r="D64" s="66" t="s">
        <v>496</v>
      </c>
      <c r="E64" s="66"/>
      <c r="F64" s="66">
        <v>2</v>
      </c>
      <c r="G64" s="66">
        <v>3</v>
      </c>
      <c r="H64" s="66">
        <v>3</v>
      </c>
      <c r="I64" s="66">
        <v>3</v>
      </c>
      <c r="J64" s="66">
        <v>2</v>
      </c>
      <c r="K64" s="66">
        <v>3</v>
      </c>
      <c r="L64" s="66">
        <v>3</v>
      </c>
      <c r="M64" s="66">
        <v>3</v>
      </c>
      <c r="N64" s="66">
        <v>3</v>
      </c>
      <c r="O64" s="66">
        <v>4</v>
      </c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 t="str">
        <f t="shared" si="83"/>
        <v/>
      </c>
    </row>
    <row r="65" spans="2:34" x14ac:dyDescent="0.25">
      <c r="B65" s="66"/>
      <c r="C65" s="66" t="s">
        <v>1096</v>
      </c>
      <c r="D65" s="66" t="s">
        <v>233</v>
      </c>
      <c r="E65" s="66"/>
      <c r="F65" s="66">
        <v>162</v>
      </c>
      <c r="G65" s="66">
        <v>141.33333333333331</v>
      </c>
      <c r="H65" s="66">
        <v>141.33333333333331</v>
      </c>
      <c r="I65" s="66">
        <v>141.33333333333331</v>
      </c>
      <c r="J65" s="66">
        <v>112</v>
      </c>
      <c r="K65" s="66">
        <v>141.33333333333331</v>
      </c>
      <c r="L65" s="66">
        <v>141.33333333333331</v>
      </c>
      <c r="M65" s="66">
        <v>141.33333333333331</v>
      </c>
      <c r="N65" s="66">
        <v>141.33333333333331</v>
      </c>
      <c r="O65" s="66">
        <v>156.25</v>
      </c>
      <c r="U65" s="66"/>
      <c r="V65" s="66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 t="str">
        <f t="shared" si="83"/>
        <v/>
      </c>
    </row>
    <row r="66" spans="2:34" x14ac:dyDescent="0.25">
      <c r="B66" s="66"/>
      <c r="C66" s="66" t="s">
        <v>1097</v>
      </c>
      <c r="D66" s="66" t="s">
        <v>233</v>
      </c>
      <c r="E66" s="66"/>
      <c r="F66" s="66">
        <v>162</v>
      </c>
      <c r="G66" s="66">
        <v>141</v>
      </c>
      <c r="H66" s="66">
        <v>141</v>
      </c>
      <c r="I66" s="66">
        <v>141</v>
      </c>
      <c r="J66" s="66">
        <v>112</v>
      </c>
      <c r="K66" s="66">
        <v>141</v>
      </c>
      <c r="L66" s="66">
        <v>141</v>
      </c>
      <c r="M66" s="66">
        <v>141</v>
      </c>
      <c r="N66" s="66">
        <v>141</v>
      </c>
      <c r="O66" s="66">
        <v>156</v>
      </c>
      <c r="U66" s="66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 t="str">
        <f t="shared" si="83"/>
        <v/>
      </c>
    </row>
    <row r="67" spans="2:34" x14ac:dyDescent="0.25">
      <c r="B67" s="66"/>
      <c r="C67" s="66" t="s">
        <v>1098</v>
      </c>
      <c r="D67" s="66" t="s">
        <v>233</v>
      </c>
      <c r="E67" s="66"/>
      <c r="F67" s="66">
        <v>0</v>
      </c>
      <c r="G67" s="66">
        <v>0.24999999999998579</v>
      </c>
      <c r="H67" s="66">
        <v>0.24999999999998579</v>
      </c>
      <c r="I67" s="66">
        <v>0.24999999999998579</v>
      </c>
      <c r="J67" s="66">
        <v>0</v>
      </c>
      <c r="K67" s="66">
        <v>0.24999999999998579</v>
      </c>
      <c r="L67" s="66">
        <v>0.24999999999998579</v>
      </c>
      <c r="M67" s="66">
        <v>0.24999999999998579</v>
      </c>
      <c r="N67" s="66">
        <v>0.24999999999998579</v>
      </c>
      <c r="O67" s="66">
        <v>0.2</v>
      </c>
      <c r="V67" s="66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 t="str">
        <f t="shared" si="83"/>
        <v/>
      </c>
    </row>
    <row r="68" spans="2:34" x14ac:dyDescent="0.25">
      <c r="B68" s="66"/>
      <c r="C68" s="66" t="s">
        <v>1099</v>
      </c>
      <c r="D68" s="66" t="s">
        <v>233</v>
      </c>
      <c r="E68" s="66"/>
      <c r="F68" s="66">
        <v>38</v>
      </c>
      <c r="G68" s="66">
        <v>59</v>
      </c>
      <c r="H68" s="66">
        <v>59</v>
      </c>
      <c r="I68" s="66">
        <v>59</v>
      </c>
      <c r="J68" s="66">
        <v>88</v>
      </c>
      <c r="K68" s="66">
        <v>59</v>
      </c>
      <c r="L68" s="66">
        <v>59</v>
      </c>
      <c r="M68" s="66">
        <v>59</v>
      </c>
      <c r="N68" s="66">
        <v>59</v>
      </c>
      <c r="O68" s="66">
        <v>44</v>
      </c>
      <c r="V68" s="66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 t="str">
        <f t="shared" si="83"/>
        <v/>
      </c>
    </row>
    <row r="69" spans="2:34" x14ac:dyDescent="0.25">
      <c r="B69" s="66"/>
      <c r="C69" s="66" t="s">
        <v>1100</v>
      </c>
      <c r="D69" s="66" t="s">
        <v>496</v>
      </c>
      <c r="E69" s="66"/>
      <c r="F69" s="66" t="s">
        <v>1101</v>
      </c>
      <c r="G69" s="66" t="s">
        <v>1101</v>
      </c>
      <c r="H69" s="66" t="s">
        <v>1101</v>
      </c>
      <c r="I69" s="66" t="s">
        <v>1101</v>
      </c>
      <c r="J69" s="66" t="s">
        <v>1102</v>
      </c>
      <c r="K69" s="66" t="s">
        <v>1101</v>
      </c>
      <c r="L69" s="66" t="s">
        <v>1101</v>
      </c>
      <c r="M69" s="66" t="s">
        <v>1101</v>
      </c>
      <c r="N69" s="66" t="s">
        <v>1101</v>
      </c>
      <c r="O69" s="66" t="s">
        <v>1101</v>
      </c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 t="str">
        <f t="shared" si="83"/>
        <v/>
      </c>
    </row>
    <row r="70" spans="2:34" x14ac:dyDescent="0.25">
      <c r="B70" s="66"/>
      <c r="C70" s="66" t="s">
        <v>1103</v>
      </c>
      <c r="D70" s="66" t="s">
        <v>233</v>
      </c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V70" s="66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 t="str">
        <f t="shared" si="83"/>
        <v/>
      </c>
    </row>
    <row r="71" spans="2:34" x14ac:dyDescent="0.25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U71" s="66"/>
      <c r="V71" s="66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 t="str">
        <f t="shared" si="83"/>
        <v/>
      </c>
    </row>
    <row r="72" spans="2:34" x14ac:dyDescent="0.25">
      <c r="B72" s="66"/>
      <c r="C72" s="66" t="s">
        <v>1104</v>
      </c>
      <c r="D72" s="66" t="s">
        <v>233</v>
      </c>
      <c r="E72" s="66"/>
      <c r="F72" s="66">
        <v>192</v>
      </c>
      <c r="G72" s="66">
        <v>192</v>
      </c>
      <c r="H72" s="66">
        <v>242</v>
      </c>
      <c r="I72" s="66">
        <v>293</v>
      </c>
      <c r="J72" s="66">
        <v>596</v>
      </c>
      <c r="K72" s="66">
        <v>343</v>
      </c>
      <c r="L72" s="66">
        <v>394</v>
      </c>
      <c r="M72" s="66">
        <v>444</v>
      </c>
      <c r="N72" s="66">
        <v>495</v>
      </c>
      <c r="O72" s="66">
        <v>394</v>
      </c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 t="str">
        <f t="shared" si="83"/>
        <v/>
      </c>
    </row>
    <row r="73" spans="2:34" x14ac:dyDescent="0.25">
      <c r="B73" s="66"/>
      <c r="C73" s="66" t="s">
        <v>1089</v>
      </c>
      <c r="D73" s="66" t="s">
        <v>496</v>
      </c>
      <c r="E73" s="66"/>
      <c r="F73" s="66">
        <v>1</v>
      </c>
      <c r="G73" s="66">
        <v>1</v>
      </c>
      <c r="H73" s="66">
        <v>2</v>
      </c>
      <c r="I73" s="66">
        <v>2</v>
      </c>
      <c r="J73" s="66">
        <v>3</v>
      </c>
      <c r="K73" s="66">
        <v>2</v>
      </c>
      <c r="L73" s="66">
        <v>2</v>
      </c>
      <c r="M73" s="66">
        <v>3</v>
      </c>
      <c r="N73" s="66">
        <v>3</v>
      </c>
      <c r="O73" s="66">
        <v>2</v>
      </c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 t="str">
        <f t="shared" si="83"/>
        <v/>
      </c>
    </row>
    <row r="74" spans="2:34" x14ac:dyDescent="0.25">
      <c r="B74" s="66"/>
      <c r="C74" s="66" t="s">
        <v>1096</v>
      </c>
      <c r="D74" s="66" t="s">
        <v>233</v>
      </c>
      <c r="E74" s="66"/>
      <c r="F74" s="66">
        <v>196</v>
      </c>
      <c r="G74" s="66">
        <v>196</v>
      </c>
      <c r="H74" s="66">
        <v>121</v>
      </c>
      <c r="I74" s="66">
        <v>146.5</v>
      </c>
      <c r="J74" s="66">
        <v>198</v>
      </c>
      <c r="K74" s="66">
        <v>171.5</v>
      </c>
      <c r="L74" s="66">
        <v>197</v>
      </c>
      <c r="M74" s="66">
        <v>122</v>
      </c>
      <c r="N74" s="66">
        <v>147.5</v>
      </c>
      <c r="O74" s="66">
        <v>197</v>
      </c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 t="str">
        <f t="shared" si="83"/>
        <v/>
      </c>
    </row>
    <row r="75" spans="2:34" x14ac:dyDescent="0.25">
      <c r="B75" s="66"/>
      <c r="C75" s="66" t="s">
        <v>1097</v>
      </c>
      <c r="D75" s="66" t="s">
        <v>233</v>
      </c>
      <c r="E75" s="66"/>
      <c r="F75" s="66">
        <v>192</v>
      </c>
      <c r="G75" s="66">
        <v>192</v>
      </c>
      <c r="H75" s="66">
        <v>121</v>
      </c>
      <c r="I75" s="66">
        <v>146</v>
      </c>
      <c r="J75" s="66">
        <v>198</v>
      </c>
      <c r="K75" s="66">
        <v>171</v>
      </c>
      <c r="L75" s="66">
        <v>197</v>
      </c>
      <c r="M75" s="66">
        <v>148</v>
      </c>
      <c r="N75" s="66">
        <v>165</v>
      </c>
      <c r="O75" s="66">
        <v>197</v>
      </c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 t="str">
        <f t="shared" si="83"/>
        <v/>
      </c>
    </row>
    <row r="76" spans="2:34" x14ac:dyDescent="0.25">
      <c r="B76" s="66"/>
      <c r="C76" s="66" t="s">
        <v>1098</v>
      </c>
      <c r="D76" s="66" t="s">
        <v>233</v>
      </c>
      <c r="E76" s="66"/>
      <c r="F76" s="66">
        <v>2</v>
      </c>
      <c r="G76" s="66">
        <v>2</v>
      </c>
      <c r="H76" s="66">
        <v>0</v>
      </c>
      <c r="I76" s="66">
        <v>0.33333333333333331</v>
      </c>
      <c r="J76" s="66">
        <v>0</v>
      </c>
      <c r="K76" s="66">
        <v>0.33333333333333331</v>
      </c>
      <c r="L76" s="66">
        <v>0</v>
      </c>
      <c r="M76" s="66">
        <v>-19.5</v>
      </c>
      <c r="N76" s="66">
        <v>-13.125</v>
      </c>
      <c r="O76" s="66">
        <v>0</v>
      </c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 t="str">
        <f t="shared" si="83"/>
        <v/>
      </c>
    </row>
    <row r="77" spans="2:34" x14ac:dyDescent="0.25">
      <c r="B77" s="66"/>
      <c r="C77" s="66" t="s">
        <v>1099</v>
      </c>
      <c r="D77" s="66" t="s">
        <v>233</v>
      </c>
      <c r="E77" s="66"/>
      <c r="F77" s="66">
        <v>4</v>
      </c>
      <c r="G77" s="66">
        <v>4</v>
      </c>
      <c r="H77" s="66">
        <v>79</v>
      </c>
      <c r="I77" s="66">
        <v>53.5</v>
      </c>
      <c r="J77" s="66">
        <v>2</v>
      </c>
      <c r="K77" s="66">
        <v>28.5</v>
      </c>
      <c r="L77" s="66">
        <v>3</v>
      </c>
      <c r="M77" s="66">
        <v>78</v>
      </c>
      <c r="N77" s="66">
        <v>52.5</v>
      </c>
      <c r="O77" s="66">
        <v>3</v>
      </c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 t="str">
        <f t="shared" si="83"/>
        <v/>
      </c>
    </row>
    <row r="78" spans="2:34" x14ac:dyDescent="0.25">
      <c r="B78" s="66"/>
      <c r="C78" s="66" t="s">
        <v>1100</v>
      </c>
      <c r="D78" s="66" t="s">
        <v>496</v>
      </c>
      <c r="E78" s="66"/>
      <c r="F78" s="66" t="s">
        <v>1101</v>
      </c>
      <c r="G78" s="66" t="s">
        <v>1101</v>
      </c>
      <c r="H78" s="66" t="s">
        <v>1101</v>
      </c>
      <c r="I78" s="66" t="s">
        <v>1101</v>
      </c>
      <c r="J78" s="66" t="s">
        <v>1101</v>
      </c>
      <c r="K78" s="66" t="s">
        <v>1101</v>
      </c>
      <c r="L78" s="66" t="s">
        <v>1101</v>
      </c>
      <c r="M78" s="66" t="s">
        <v>1101</v>
      </c>
      <c r="N78" s="66" t="s">
        <v>1101</v>
      </c>
      <c r="O78" s="66" t="s">
        <v>1101</v>
      </c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 t="str">
        <f t="shared" si="83"/>
        <v/>
      </c>
    </row>
    <row r="79" spans="2:34" x14ac:dyDescent="0.25">
      <c r="B79" s="66"/>
      <c r="C79" s="66" t="s">
        <v>1103</v>
      </c>
      <c r="D79" s="66" t="s">
        <v>496</v>
      </c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 t="str">
        <f t="shared" si="83"/>
        <v/>
      </c>
    </row>
    <row r="80" spans="2:34" x14ac:dyDescent="0.25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 t="str">
        <f t="shared" si="83"/>
        <v/>
      </c>
    </row>
    <row r="81" spans="1:40" x14ac:dyDescent="0.25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 t="str">
        <f t="shared" si="83"/>
        <v/>
      </c>
    </row>
    <row r="82" spans="1:40" x14ac:dyDescent="0.25">
      <c r="B82" s="66"/>
      <c r="C82" s="66" t="s">
        <v>1105</v>
      </c>
      <c r="D82" s="66"/>
      <c r="E82" s="66"/>
      <c r="F82" s="66">
        <v>4</v>
      </c>
      <c r="G82" s="66">
        <v>4</v>
      </c>
      <c r="H82" s="66">
        <v>4</v>
      </c>
      <c r="I82" s="66">
        <v>4</v>
      </c>
      <c r="J82" s="66">
        <v>4</v>
      </c>
      <c r="K82" s="66">
        <v>4</v>
      </c>
      <c r="L82" s="66">
        <v>4</v>
      </c>
      <c r="M82" s="66">
        <v>4</v>
      </c>
      <c r="N82" s="66">
        <v>4</v>
      </c>
      <c r="O82" s="66">
        <v>4</v>
      </c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 t="str">
        <f t="shared" si="83"/>
        <v/>
      </c>
    </row>
    <row r="83" spans="1:40" x14ac:dyDescent="0.25">
      <c r="B83" s="66"/>
      <c r="C83" s="66" t="s">
        <v>1106</v>
      </c>
      <c r="D83" s="66"/>
      <c r="E83" s="66"/>
      <c r="F83" s="66">
        <v>1</v>
      </c>
      <c r="G83" s="66">
        <v>1</v>
      </c>
      <c r="H83" s="66">
        <v>1</v>
      </c>
      <c r="I83" s="66">
        <v>2</v>
      </c>
      <c r="J83" s="66">
        <v>0</v>
      </c>
      <c r="K83" s="66">
        <v>2</v>
      </c>
      <c r="L83" s="66">
        <v>3</v>
      </c>
      <c r="M83" s="66">
        <v>3</v>
      </c>
      <c r="N83" s="66">
        <v>4</v>
      </c>
      <c r="O83" s="66">
        <v>3</v>
      </c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 t="str">
        <f t="shared" si="83"/>
        <v/>
      </c>
    </row>
    <row r="84" spans="1:40" x14ac:dyDescent="0.25">
      <c r="A84">
        <v>72</v>
      </c>
      <c r="B84" s="69" t="s">
        <v>1134</v>
      </c>
      <c r="C84" s="69" t="s">
        <v>1107</v>
      </c>
      <c r="D84" s="69" t="s">
        <v>496</v>
      </c>
      <c r="E84" s="69"/>
      <c r="F84" s="69">
        <v>8</v>
      </c>
      <c r="G84" s="69">
        <v>10</v>
      </c>
      <c r="H84" s="69">
        <v>12</v>
      </c>
      <c r="I84" s="69">
        <v>12</v>
      </c>
      <c r="J84" s="69">
        <v>12</v>
      </c>
      <c r="K84" s="69">
        <v>12</v>
      </c>
      <c r="L84" s="69">
        <v>12</v>
      </c>
      <c r="M84" s="69">
        <v>14</v>
      </c>
      <c r="N84" s="69">
        <v>14</v>
      </c>
      <c r="O84" s="69">
        <v>14</v>
      </c>
      <c r="X84" s="68" t="str">
        <f t="shared" ref="X84:X115" si="84">IF(F84="","",SUBSTITUTE(SUBSTITUTE(SUBSTITUTE($W$1,"#DIM#",F$1),"#NOM#",$B84),"#Q#",SUBSTITUTE(F84,",",".")))</f>
        <v xml:space="preserve">INSERT INTO SC_Constantes(RefDimension,Nom,Valeur,DateModif) values (2,'Q_CHEVRON_PE_FV',8,now());
</v>
      </c>
      <c r="Y84" s="68" t="str">
        <f t="shared" ref="Y84:Y115" si="85">IF(G84="","",SUBSTITUTE(SUBSTITUTE(SUBSTITUTE($W$1,"#DIM#",G$1),"#NOM#",$B84),"#Q#",SUBSTITUTE(G84,",",".")))</f>
        <v xml:space="preserve">INSERT INTO SC_Constantes(RefDimension,Nom,Valeur,DateModif) values (3,'Q_CHEVRON_PE_FV',10,now());
</v>
      </c>
      <c r="Z84" s="68" t="str">
        <f t="shared" ref="Z84:Z115" si="86">IF(H84="","",SUBSTITUTE(SUBSTITUTE(SUBSTITUTE($W$1,"#DIM#",H$1),"#NOM#",$B84),"#Q#",SUBSTITUTE(H84,",",".")))</f>
        <v xml:space="preserve">INSERT INTO SC_Constantes(RefDimension,Nom,Valeur,DateModif) values (4,'Q_CHEVRON_PE_FV',12,now());
</v>
      </c>
      <c r="AA84" s="68" t="str">
        <f t="shared" ref="AA84:AA115" si="87">IF(I84="","",SUBSTITUTE(SUBSTITUTE(SUBSTITUTE($W$1,"#DIM#",I$1),"#NOM#",$B84),"#Q#",SUBSTITUTE(I84,",",".")))</f>
        <v xml:space="preserve">INSERT INTO SC_Constantes(RefDimension,Nom,Valeur,DateModif) values (5,'Q_CHEVRON_PE_FV',12,now());
</v>
      </c>
      <c r="AB84" s="68" t="str">
        <f t="shared" ref="AB84:AB115" si="88">IF(J84="","",SUBSTITUTE(SUBSTITUTE(SUBSTITUTE($W$1,"#DIM#",J$1),"#NOM#",$B84),"#Q#",SUBSTITUTE(J84,",",".")))</f>
        <v xml:space="preserve">INSERT INTO SC_Constantes(RefDimension,Nom,Valeur,DateModif) values (6,'Q_CHEVRON_PE_FV',12,now());
</v>
      </c>
      <c r="AC84" s="68" t="str">
        <f t="shared" ref="AC84:AC115" si="89">IF(K84="","",SUBSTITUTE(SUBSTITUTE(SUBSTITUTE($W$1,"#DIM#",K$1),"#NOM#",$B84),"#Q#",SUBSTITUTE(K84,",",".")))</f>
        <v xml:space="preserve">INSERT INTO SC_Constantes(RefDimension,Nom,Valeur,DateModif) values (7,'Q_CHEVRON_PE_FV',12,now());
</v>
      </c>
      <c r="AD84" s="68" t="str">
        <f t="shared" ref="AD84:AD115" si="90">IF(L84="","",SUBSTITUTE(SUBSTITUTE(SUBSTITUTE($W$1,"#DIM#",L$1),"#NOM#",$B84),"#Q#",SUBSTITUTE(L84,",",".")))</f>
        <v xml:space="preserve">INSERT INTO SC_Constantes(RefDimension,Nom,Valeur,DateModif) values (8,'Q_CHEVRON_PE_FV',12,now());
</v>
      </c>
      <c r="AE84" s="68" t="str">
        <f t="shared" ref="AE84:AE115" si="91">IF(M84="","",SUBSTITUTE(SUBSTITUTE(SUBSTITUTE($W$1,"#DIM#",M$1),"#NOM#",$B84),"#Q#",SUBSTITUTE(M84,",",".")))</f>
        <v xml:space="preserve">INSERT INTO SC_Constantes(RefDimension,Nom,Valeur,DateModif) values (9,'Q_CHEVRON_PE_FV',14,now());
</v>
      </c>
      <c r="AF84" s="68" t="str">
        <f t="shared" ref="AF84:AF115" si="92">IF(N84="","",SUBSTITUTE(SUBSTITUTE(SUBSTITUTE($W$1,"#DIM#",N$1),"#NOM#",$B84),"#Q#",SUBSTITUTE(N84,",",".")))</f>
        <v xml:space="preserve">INSERT INTO SC_Constantes(RefDimension,Nom,Valeur,DateModif) values (10,'Q_CHEVRON_PE_FV',14,now());
</v>
      </c>
      <c r="AG84" s="68" t="str">
        <f t="shared" ref="AG84:AG115" si="93">IF(O84="","",SUBSTITUTE(SUBSTITUTE(SUBSTITUTE($W$1,"#DIM#",O$1),"#NOM#",$B84),"#Q#",SUBSTITUTE(O84,",",".")))</f>
        <v xml:space="preserve">INSERT INTO SC_Constantes(RefDimension,Nom,Valeur,DateModif) values (11,'Q_CHEVRON_PE_FV',14,now());
</v>
      </c>
      <c r="AH84" s="68" t="str">
        <f t="shared" si="83"/>
        <v/>
      </c>
    </row>
    <row r="85" spans="1:40" s="66" customFormat="1" x14ac:dyDescent="0.25">
      <c r="B85" s="69" t="s">
        <v>1135</v>
      </c>
      <c r="C85" s="69" t="s">
        <v>1107</v>
      </c>
      <c r="D85" s="69" t="s">
        <v>496</v>
      </c>
      <c r="E85" s="69"/>
      <c r="F85" s="69">
        <v>8</v>
      </c>
      <c r="G85" s="69">
        <v>10</v>
      </c>
      <c r="H85" s="69">
        <v>12</v>
      </c>
      <c r="I85" s="69">
        <v>12</v>
      </c>
      <c r="J85" s="69">
        <v>12</v>
      </c>
      <c r="K85" s="69">
        <v>12</v>
      </c>
      <c r="L85" s="69">
        <v>12</v>
      </c>
      <c r="M85" s="69">
        <v>14</v>
      </c>
      <c r="N85" s="69">
        <v>14</v>
      </c>
      <c r="O85" s="69">
        <v>14</v>
      </c>
      <c r="W85" s="68"/>
      <c r="X85" s="68" t="str">
        <f t="shared" ref="X85:X86" si="94">IF(F85="","",SUBSTITUTE(SUBSTITUTE(SUBSTITUTE($W$1,"#DIM#",F$1),"#NOM#",$B85),"#Q#",SUBSTITUTE(F85,",",".")))</f>
        <v xml:space="preserve">INSERT INTO SC_Constantes(RefDimension,Nom,Valeur,DateModif) values (2,'Q_CHEVRON_PE_FH',8,now());
</v>
      </c>
      <c r="Y85" s="68" t="str">
        <f t="shared" ref="Y85:Y86" si="95">IF(G85="","",SUBSTITUTE(SUBSTITUTE(SUBSTITUTE($W$1,"#DIM#",G$1),"#NOM#",$B85),"#Q#",SUBSTITUTE(G85,",",".")))</f>
        <v xml:space="preserve">INSERT INTO SC_Constantes(RefDimension,Nom,Valeur,DateModif) values (3,'Q_CHEVRON_PE_FH',10,now());
</v>
      </c>
      <c r="Z85" s="68" t="str">
        <f t="shared" ref="Z85:Z86" si="96">IF(H85="","",SUBSTITUTE(SUBSTITUTE(SUBSTITUTE($W$1,"#DIM#",H$1),"#NOM#",$B85),"#Q#",SUBSTITUTE(H85,",",".")))</f>
        <v xml:space="preserve">INSERT INTO SC_Constantes(RefDimension,Nom,Valeur,DateModif) values (4,'Q_CHEVRON_PE_FH',12,now());
</v>
      </c>
      <c r="AA85" s="68" t="str">
        <f t="shared" ref="AA85:AA86" si="97">IF(I85="","",SUBSTITUTE(SUBSTITUTE(SUBSTITUTE($W$1,"#DIM#",I$1),"#NOM#",$B85),"#Q#",SUBSTITUTE(I85,",",".")))</f>
        <v xml:space="preserve">INSERT INTO SC_Constantes(RefDimension,Nom,Valeur,DateModif) values (5,'Q_CHEVRON_PE_FH',12,now());
</v>
      </c>
      <c r="AB85" s="68" t="str">
        <f t="shared" ref="AB85:AB86" si="98">IF(J85="","",SUBSTITUTE(SUBSTITUTE(SUBSTITUTE($W$1,"#DIM#",J$1),"#NOM#",$B85),"#Q#",SUBSTITUTE(J85,",",".")))</f>
        <v xml:space="preserve">INSERT INTO SC_Constantes(RefDimension,Nom,Valeur,DateModif) values (6,'Q_CHEVRON_PE_FH',12,now());
</v>
      </c>
      <c r="AC85" s="68" t="str">
        <f t="shared" ref="AC85:AC86" si="99">IF(K85="","",SUBSTITUTE(SUBSTITUTE(SUBSTITUTE($W$1,"#DIM#",K$1),"#NOM#",$B85),"#Q#",SUBSTITUTE(K85,",",".")))</f>
        <v xml:space="preserve">INSERT INTO SC_Constantes(RefDimension,Nom,Valeur,DateModif) values (7,'Q_CHEVRON_PE_FH',12,now());
</v>
      </c>
      <c r="AD85" s="68" t="str">
        <f t="shared" ref="AD85:AD86" si="100">IF(L85="","",SUBSTITUTE(SUBSTITUTE(SUBSTITUTE($W$1,"#DIM#",L$1),"#NOM#",$B85),"#Q#",SUBSTITUTE(L85,",",".")))</f>
        <v xml:space="preserve">INSERT INTO SC_Constantes(RefDimension,Nom,Valeur,DateModif) values (8,'Q_CHEVRON_PE_FH',12,now());
</v>
      </c>
      <c r="AE85" s="68" t="str">
        <f t="shared" ref="AE85:AE86" si="101">IF(M85="","",SUBSTITUTE(SUBSTITUTE(SUBSTITUTE($W$1,"#DIM#",M$1),"#NOM#",$B85),"#Q#",SUBSTITUTE(M85,",",".")))</f>
        <v xml:space="preserve">INSERT INTO SC_Constantes(RefDimension,Nom,Valeur,DateModif) values (9,'Q_CHEVRON_PE_FH',14,now());
</v>
      </c>
      <c r="AF85" s="68" t="str">
        <f t="shared" ref="AF85:AF86" si="102">IF(N85="","",SUBSTITUTE(SUBSTITUTE(SUBSTITUTE($W$1,"#DIM#",N$1),"#NOM#",$B85),"#Q#",SUBSTITUTE(N85,",",".")))</f>
        <v xml:space="preserve">INSERT INTO SC_Constantes(RefDimension,Nom,Valeur,DateModif) values (10,'Q_CHEVRON_PE_FH',14,now());
</v>
      </c>
      <c r="AG85" s="68" t="str">
        <f t="shared" ref="AG85:AG86" si="103">IF(O85="","",SUBSTITUTE(SUBSTITUTE(SUBSTITUTE($W$1,"#DIM#",O$1),"#NOM#",$B85),"#Q#",SUBSTITUTE(O85,",",".")))</f>
        <v xml:space="preserve">INSERT INTO SC_Constantes(RefDimension,Nom,Valeur,DateModif) values (11,'Q_CHEVRON_PE_FH',14,now());
</v>
      </c>
      <c r="AH85" s="68"/>
      <c r="AI85" s="68"/>
      <c r="AJ85" s="68"/>
      <c r="AK85" s="68"/>
      <c r="AL85" s="68"/>
      <c r="AM85" s="68"/>
      <c r="AN85" s="68"/>
    </row>
    <row r="86" spans="1:40" s="66" customFormat="1" x14ac:dyDescent="0.25"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W86" s="68"/>
      <c r="X86" s="68" t="str">
        <f t="shared" si="94"/>
        <v/>
      </c>
      <c r="Y86" s="68" t="str">
        <f t="shared" si="95"/>
        <v/>
      </c>
      <c r="Z86" s="68" t="str">
        <f t="shared" si="96"/>
        <v/>
      </c>
      <c r="AA86" s="68" t="str">
        <f t="shared" si="97"/>
        <v/>
      </c>
      <c r="AB86" s="68" t="str">
        <f t="shared" si="98"/>
        <v/>
      </c>
      <c r="AC86" s="68" t="str">
        <f t="shared" si="99"/>
        <v/>
      </c>
      <c r="AD86" s="68" t="str">
        <f t="shared" si="100"/>
        <v/>
      </c>
      <c r="AE86" s="68" t="str">
        <f t="shared" si="101"/>
        <v/>
      </c>
      <c r="AF86" s="68" t="str">
        <f t="shared" si="102"/>
        <v/>
      </c>
      <c r="AG86" s="68" t="str">
        <f t="shared" si="103"/>
        <v/>
      </c>
      <c r="AH86" s="68"/>
      <c r="AI86" s="68"/>
      <c r="AJ86" s="68"/>
      <c r="AK86" s="68"/>
      <c r="AL86" s="68"/>
      <c r="AM86" s="68"/>
      <c r="AN86" s="68"/>
    </row>
    <row r="87" spans="1:40" x14ac:dyDescent="0.25">
      <c r="B87" s="66"/>
      <c r="C87" s="70" t="s">
        <v>1108</v>
      </c>
      <c r="D87" s="70" t="s">
        <v>42</v>
      </c>
      <c r="E87" s="70"/>
      <c r="F87" s="70">
        <v>10.32</v>
      </c>
      <c r="G87" s="70">
        <v>12.3</v>
      </c>
      <c r="H87" s="70">
        <v>13.3</v>
      </c>
      <c r="I87" s="70">
        <v>14.3</v>
      </c>
      <c r="J87" s="70">
        <v>16.36</v>
      </c>
      <c r="K87" s="70">
        <v>15.3</v>
      </c>
      <c r="L87" s="70">
        <v>16.34</v>
      </c>
      <c r="M87" s="70">
        <v>17.34</v>
      </c>
      <c r="N87" s="70">
        <v>18.36</v>
      </c>
      <c r="O87" s="70">
        <v>20.36</v>
      </c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 t="str">
        <f t="shared" si="83"/>
        <v/>
      </c>
    </row>
    <row r="88" spans="1:40" x14ac:dyDescent="0.25">
      <c r="B88" s="66"/>
      <c r="C88" s="66" t="s">
        <v>1109</v>
      </c>
      <c r="D88" s="66" t="s">
        <v>496</v>
      </c>
      <c r="E88" s="66"/>
      <c r="F88" s="66">
        <v>4</v>
      </c>
      <c r="G88" s="66">
        <v>12</v>
      </c>
      <c r="H88" s="66">
        <v>20</v>
      </c>
      <c r="I88" s="66">
        <v>16</v>
      </c>
      <c r="J88" s="66">
        <v>12</v>
      </c>
      <c r="K88" s="66">
        <v>16</v>
      </c>
      <c r="L88" s="66">
        <v>12</v>
      </c>
      <c r="M88" s="66">
        <v>24</v>
      </c>
      <c r="N88" s="66">
        <v>18</v>
      </c>
      <c r="O88" s="66">
        <v>8</v>
      </c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 t="str">
        <f t="shared" si="83"/>
        <v/>
      </c>
    </row>
    <row r="89" spans="1:40" x14ac:dyDescent="0.25">
      <c r="B89" s="66"/>
      <c r="C89" s="66" t="s">
        <v>1110</v>
      </c>
      <c r="D89" s="66" t="s">
        <v>233</v>
      </c>
      <c r="E89" s="66"/>
      <c r="F89" s="66">
        <v>8</v>
      </c>
      <c r="G89" s="66">
        <v>8</v>
      </c>
      <c r="H89" s="66">
        <v>0</v>
      </c>
      <c r="I89" s="66">
        <v>0</v>
      </c>
      <c r="J89" s="66">
        <v>12</v>
      </c>
      <c r="K89" s="66">
        <v>0</v>
      </c>
      <c r="L89" s="66">
        <v>12</v>
      </c>
      <c r="M89" s="66">
        <v>0</v>
      </c>
      <c r="N89" s="66">
        <v>0</v>
      </c>
      <c r="O89" s="66">
        <v>12</v>
      </c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 t="str">
        <f t="shared" si="83"/>
        <v/>
      </c>
    </row>
    <row r="90" spans="1:40" x14ac:dyDescent="0.25">
      <c r="A90">
        <v>73</v>
      </c>
      <c r="B90" s="69" t="s">
        <v>1136</v>
      </c>
      <c r="C90" s="71" t="s">
        <v>1111</v>
      </c>
      <c r="D90" s="71"/>
      <c r="E90" s="71"/>
      <c r="F90" s="72">
        <f>(F78*F73+F69*F64)*2</f>
        <v>18</v>
      </c>
      <c r="G90" s="72">
        <f t="shared" ref="G90:O90" si="104">(G78*G73+G69*G64)*2</f>
        <v>24</v>
      </c>
      <c r="H90" s="72">
        <f t="shared" si="104"/>
        <v>30</v>
      </c>
      <c r="I90" s="72">
        <f t="shared" si="104"/>
        <v>30</v>
      </c>
      <c r="J90" s="72">
        <f t="shared" si="104"/>
        <v>26</v>
      </c>
      <c r="K90" s="72">
        <f t="shared" si="104"/>
        <v>30</v>
      </c>
      <c r="L90" s="72">
        <f t="shared" si="104"/>
        <v>30</v>
      </c>
      <c r="M90" s="72">
        <f t="shared" si="104"/>
        <v>36</v>
      </c>
      <c r="N90" s="72">
        <f t="shared" si="104"/>
        <v>36</v>
      </c>
      <c r="O90" s="72">
        <f t="shared" si="104"/>
        <v>36</v>
      </c>
      <c r="X90" s="68" t="str">
        <f t="shared" si="84"/>
        <v xml:space="preserve">INSERT INTO SC_Constantes(RefDimension,Nom,Valeur,DateModif) values (2,'Q_BOULONNAGE_FV',18,now());
</v>
      </c>
      <c r="Y90" s="68" t="str">
        <f t="shared" si="85"/>
        <v xml:space="preserve">INSERT INTO SC_Constantes(RefDimension,Nom,Valeur,DateModif) values (3,'Q_BOULONNAGE_FV',24,now());
</v>
      </c>
      <c r="Z90" s="68" t="str">
        <f t="shared" si="86"/>
        <v xml:space="preserve">INSERT INTO SC_Constantes(RefDimension,Nom,Valeur,DateModif) values (4,'Q_BOULONNAGE_FV',30,now());
</v>
      </c>
      <c r="AA90" s="68" t="str">
        <f t="shared" si="87"/>
        <v xml:space="preserve">INSERT INTO SC_Constantes(RefDimension,Nom,Valeur,DateModif) values (5,'Q_BOULONNAGE_FV',30,now());
</v>
      </c>
      <c r="AB90" s="68" t="str">
        <f t="shared" si="88"/>
        <v xml:space="preserve">INSERT INTO SC_Constantes(RefDimension,Nom,Valeur,DateModif) values (6,'Q_BOULONNAGE_FV',26,now());
</v>
      </c>
      <c r="AC90" s="68" t="str">
        <f t="shared" si="89"/>
        <v xml:space="preserve">INSERT INTO SC_Constantes(RefDimension,Nom,Valeur,DateModif) values (7,'Q_BOULONNAGE_FV',30,now());
</v>
      </c>
      <c r="AD90" s="68" t="str">
        <f t="shared" si="90"/>
        <v xml:space="preserve">INSERT INTO SC_Constantes(RefDimension,Nom,Valeur,DateModif) values (8,'Q_BOULONNAGE_FV',30,now());
</v>
      </c>
      <c r="AE90" s="68" t="str">
        <f t="shared" si="91"/>
        <v xml:space="preserve">INSERT INTO SC_Constantes(RefDimension,Nom,Valeur,DateModif) values (9,'Q_BOULONNAGE_FV',36,now());
</v>
      </c>
      <c r="AF90" s="68" t="str">
        <f t="shared" si="92"/>
        <v xml:space="preserve">INSERT INTO SC_Constantes(RefDimension,Nom,Valeur,DateModif) values (10,'Q_BOULONNAGE_FV',36,now());
</v>
      </c>
      <c r="AG90" s="68" t="str">
        <f t="shared" si="93"/>
        <v xml:space="preserve">INSERT INTO SC_Constantes(RefDimension,Nom,Valeur,DateModif) values (11,'Q_BOULONNAGE_FV',36,now());
</v>
      </c>
      <c r="AH90" s="68" t="str">
        <f t="shared" si="83"/>
        <v/>
      </c>
    </row>
    <row r="91" spans="1:40" s="66" customFormat="1" x14ac:dyDescent="0.25">
      <c r="B91" s="69" t="s">
        <v>1137</v>
      </c>
      <c r="C91" s="71" t="s">
        <v>1111</v>
      </c>
      <c r="D91" s="71"/>
      <c r="E91" s="71"/>
      <c r="F91" s="72">
        <v>18</v>
      </c>
      <c r="G91" s="72">
        <v>24</v>
      </c>
      <c r="H91" s="72">
        <v>30</v>
      </c>
      <c r="I91" s="72">
        <v>30</v>
      </c>
      <c r="J91" s="72">
        <v>26</v>
      </c>
      <c r="K91" s="72">
        <v>30</v>
      </c>
      <c r="L91" s="72">
        <v>30</v>
      </c>
      <c r="M91" s="72">
        <v>36</v>
      </c>
      <c r="N91" s="72">
        <v>36</v>
      </c>
      <c r="O91" s="72">
        <v>36</v>
      </c>
      <c r="W91" s="68"/>
      <c r="X91" s="68" t="str">
        <f t="shared" ref="X91:X92" si="105">IF(F91="","",SUBSTITUTE(SUBSTITUTE(SUBSTITUTE($W$1,"#DIM#",F$1),"#NOM#",$B91),"#Q#",SUBSTITUTE(F91,",",".")))</f>
        <v xml:space="preserve">INSERT INTO SC_Constantes(RefDimension,Nom,Valeur,DateModif) values (2,'Q_BOULONNAGE_FH',18,now());
</v>
      </c>
      <c r="Y91" s="68" t="str">
        <f t="shared" ref="Y91:Y92" si="106">IF(G91="","",SUBSTITUTE(SUBSTITUTE(SUBSTITUTE($W$1,"#DIM#",G$1),"#NOM#",$B91),"#Q#",SUBSTITUTE(G91,",",".")))</f>
        <v xml:space="preserve">INSERT INTO SC_Constantes(RefDimension,Nom,Valeur,DateModif) values (3,'Q_BOULONNAGE_FH',24,now());
</v>
      </c>
      <c r="Z91" s="68" t="str">
        <f t="shared" ref="Z91:Z92" si="107">IF(H91="","",SUBSTITUTE(SUBSTITUTE(SUBSTITUTE($W$1,"#DIM#",H$1),"#NOM#",$B91),"#Q#",SUBSTITUTE(H91,",",".")))</f>
        <v xml:space="preserve">INSERT INTO SC_Constantes(RefDimension,Nom,Valeur,DateModif) values (4,'Q_BOULONNAGE_FH',30,now());
</v>
      </c>
      <c r="AA91" s="68" t="str">
        <f t="shared" ref="AA91:AA92" si="108">IF(I91="","",SUBSTITUTE(SUBSTITUTE(SUBSTITUTE($W$1,"#DIM#",I$1),"#NOM#",$B91),"#Q#",SUBSTITUTE(I91,",",".")))</f>
        <v xml:space="preserve">INSERT INTO SC_Constantes(RefDimension,Nom,Valeur,DateModif) values (5,'Q_BOULONNAGE_FH',30,now());
</v>
      </c>
      <c r="AB91" s="68" t="str">
        <f t="shared" ref="AB91:AB92" si="109">IF(J91="","",SUBSTITUTE(SUBSTITUTE(SUBSTITUTE($W$1,"#DIM#",J$1),"#NOM#",$B91),"#Q#",SUBSTITUTE(J91,",",".")))</f>
        <v xml:space="preserve">INSERT INTO SC_Constantes(RefDimension,Nom,Valeur,DateModif) values (6,'Q_BOULONNAGE_FH',26,now());
</v>
      </c>
      <c r="AC91" s="68" t="str">
        <f t="shared" ref="AC91:AC92" si="110">IF(K91="","",SUBSTITUTE(SUBSTITUTE(SUBSTITUTE($W$1,"#DIM#",K$1),"#NOM#",$B91),"#Q#",SUBSTITUTE(K91,",",".")))</f>
        <v xml:space="preserve">INSERT INTO SC_Constantes(RefDimension,Nom,Valeur,DateModif) values (7,'Q_BOULONNAGE_FH',30,now());
</v>
      </c>
      <c r="AD91" s="68" t="str">
        <f t="shared" ref="AD91:AD92" si="111">IF(L91="","",SUBSTITUTE(SUBSTITUTE(SUBSTITUTE($W$1,"#DIM#",L$1),"#NOM#",$B91),"#Q#",SUBSTITUTE(L91,",",".")))</f>
        <v xml:space="preserve">INSERT INTO SC_Constantes(RefDimension,Nom,Valeur,DateModif) values (8,'Q_BOULONNAGE_FH',30,now());
</v>
      </c>
      <c r="AE91" s="68" t="str">
        <f t="shared" ref="AE91:AE92" si="112">IF(M91="","",SUBSTITUTE(SUBSTITUTE(SUBSTITUTE($W$1,"#DIM#",M$1),"#NOM#",$B91),"#Q#",SUBSTITUTE(M91,",",".")))</f>
        <v xml:space="preserve">INSERT INTO SC_Constantes(RefDimension,Nom,Valeur,DateModif) values (9,'Q_BOULONNAGE_FH',36,now());
</v>
      </c>
      <c r="AF91" s="68" t="str">
        <f t="shared" ref="AF91:AF92" si="113">IF(N91="","",SUBSTITUTE(SUBSTITUTE(SUBSTITUTE($W$1,"#DIM#",N$1),"#NOM#",$B91),"#Q#",SUBSTITUTE(N91,",",".")))</f>
        <v xml:space="preserve">INSERT INTO SC_Constantes(RefDimension,Nom,Valeur,DateModif) values (10,'Q_BOULONNAGE_FH',36,now());
</v>
      </c>
      <c r="AG91" s="68" t="str">
        <f t="shared" ref="AG91:AG92" si="114">IF(O91="","",SUBSTITUTE(SUBSTITUTE(SUBSTITUTE($W$1,"#DIM#",O$1),"#NOM#",$B91),"#Q#",SUBSTITUTE(O91,",",".")))</f>
        <v xml:space="preserve">INSERT INTO SC_Constantes(RefDimension,Nom,Valeur,DateModif) values (11,'Q_BOULONNAGE_FH',36,now());
</v>
      </c>
      <c r="AH91" s="68"/>
      <c r="AI91" s="68"/>
      <c r="AJ91" s="68"/>
      <c r="AK91" s="68"/>
      <c r="AL91" s="68"/>
      <c r="AM91" s="68"/>
      <c r="AN91" s="68"/>
    </row>
    <row r="92" spans="1:40" s="66" customFormat="1" x14ac:dyDescent="0.25">
      <c r="B92" s="69"/>
      <c r="C92" s="71"/>
      <c r="D92" s="71"/>
      <c r="E92" s="71"/>
      <c r="F92" s="72"/>
      <c r="G92" s="72"/>
      <c r="H92" s="72"/>
      <c r="I92" s="72"/>
      <c r="J92" s="72"/>
      <c r="K92" s="72"/>
      <c r="L92" s="72"/>
      <c r="M92" s="72"/>
      <c r="N92" s="72"/>
      <c r="O92" s="72"/>
      <c r="W92" s="68"/>
      <c r="X92" s="68" t="str">
        <f t="shared" si="105"/>
        <v/>
      </c>
      <c r="Y92" s="68" t="str">
        <f t="shared" si="106"/>
        <v/>
      </c>
      <c r="Z92" s="68" t="str">
        <f t="shared" si="107"/>
        <v/>
      </c>
      <c r="AA92" s="68" t="str">
        <f t="shared" si="108"/>
        <v/>
      </c>
      <c r="AB92" s="68" t="str">
        <f t="shared" si="109"/>
        <v/>
      </c>
      <c r="AC92" s="68" t="str">
        <f t="shared" si="110"/>
        <v/>
      </c>
      <c r="AD92" s="68" t="str">
        <f t="shared" si="111"/>
        <v/>
      </c>
      <c r="AE92" s="68" t="str">
        <f t="shared" si="112"/>
        <v/>
      </c>
      <c r="AF92" s="68" t="str">
        <f t="shared" si="113"/>
        <v/>
      </c>
      <c r="AG92" s="68" t="str">
        <f t="shared" si="114"/>
        <v/>
      </c>
      <c r="AH92" s="68"/>
      <c r="AI92" s="68"/>
      <c r="AJ92" s="68"/>
      <c r="AK92" s="68"/>
      <c r="AL92" s="68"/>
      <c r="AM92" s="68"/>
      <c r="AN92" s="68"/>
    </row>
    <row r="93" spans="1:40" x14ac:dyDescent="0.25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 t="str">
        <f t="shared" si="83"/>
        <v/>
      </c>
    </row>
    <row r="94" spans="1:40" x14ac:dyDescent="0.25">
      <c r="B94" s="66"/>
      <c r="C94" s="66" t="s">
        <v>1091</v>
      </c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 t="str">
        <f t="shared" si="83"/>
        <v/>
      </c>
    </row>
    <row r="95" spans="1:40" x14ac:dyDescent="0.25">
      <c r="B95" s="66" t="s">
        <v>1112</v>
      </c>
      <c r="C95" s="66" t="s">
        <v>1089</v>
      </c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 t="str">
        <f t="shared" si="83"/>
        <v/>
      </c>
    </row>
    <row r="96" spans="1:40" x14ac:dyDescent="0.25">
      <c r="B96" s="66"/>
      <c r="C96" s="66" t="s">
        <v>1113</v>
      </c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 t="str">
        <f t="shared" si="83"/>
        <v/>
      </c>
    </row>
    <row r="97" spans="1:40" x14ac:dyDescent="0.25">
      <c r="B97" s="66"/>
      <c r="C97" s="66" t="s">
        <v>1097</v>
      </c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 t="str">
        <f t="shared" si="83"/>
        <v/>
      </c>
    </row>
    <row r="98" spans="1:40" x14ac:dyDescent="0.25">
      <c r="B98" s="66" t="s">
        <v>1114</v>
      </c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 t="str">
        <f t="shared" si="83"/>
        <v/>
      </c>
    </row>
    <row r="99" spans="1:40" x14ac:dyDescent="0.25">
      <c r="B99" s="66"/>
      <c r="C99" s="66" t="s">
        <v>674</v>
      </c>
      <c r="D99" s="66" t="s">
        <v>233</v>
      </c>
      <c r="E99" s="66"/>
      <c r="F99" s="66">
        <v>295</v>
      </c>
      <c r="G99" s="66">
        <v>394.99999999999994</v>
      </c>
      <c r="H99" s="66">
        <v>394.99999999999994</v>
      </c>
      <c r="I99" s="66">
        <v>394.99999999999994</v>
      </c>
      <c r="J99" s="66">
        <v>195</v>
      </c>
      <c r="K99" s="66">
        <v>394.99999999999994</v>
      </c>
      <c r="L99" s="66">
        <v>394.99999999999994</v>
      </c>
      <c r="M99" s="66">
        <v>394.99999999999994</v>
      </c>
      <c r="N99" s="66">
        <v>394.99999999999994</v>
      </c>
      <c r="O99" s="66">
        <v>596</v>
      </c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 t="str">
        <f t="shared" si="83"/>
        <v/>
      </c>
    </row>
    <row r="100" spans="1:40" x14ac:dyDescent="0.25">
      <c r="B100" s="66"/>
      <c r="C100" s="66" t="s">
        <v>1089</v>
      </c>
      <c r="D100" s="66" t="s">
        <v>496</v>
      </c>
      <c r="E100" s="66"/>
      <c r="F100" s="66">
        <v>2</v>
      </c>
      <c r="G100" s="66">
        <v>2</v>
      </c>
      <c r="H100" s="66">
        <v>2</v>
      </c>
      <c r="I100" s="66">
        <v>2</v>
      </c>
      <c r="J100" s="66">
        <v>1</v>
      </c>
      <c r="K100" s="66">
        <v>2</v>
      </c>
      <c r="L100" s="66">
        <v>2</v>
      </c>
      <c r="M100" s="66">
        <v>2</v>
      </c>
      <c r="N100" s="66">
        <v>2</v>
      </c>
      <c r="O100" s="66">
        <v>3</v>
      </c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 t="str">
        <f t="shared" si="83"/>
        <v/>
      </c>
    </row>
    <row r="101" spans="1:40" x14ac:dyDescent="0.25">
      <c r="B101" s="66"/>
      <c r="C101" s="66" t="s">
        <v>1090</v>
      </c>
      <c r="D101" s="66" t="s">
        <v>233</v>
      </c>
      <c r="E101" s="66"/>
      <c r="F101" s="66">
        <v>147.5</v>
      </c>
      <c r="G101" s="66">
        <v>197.49999999999997</v>
      </c>
      <c r="H101" s="66">
        <v>197.49999999999997</v>
      </c>
      <c r="I101" s="66">
        <v>197.49999999999997</v>
      </c>
      <c r="J101" s="66">
        <v>195</v>
      </c>
      <c r="K101" s="66">
        <v>197.49999999999997</v>
      </c>
      <c r="L101" s="66">
        <v>197.49999999999997</v>
      </c>
      <c r="M101" s="66">
        <v>197.49999999999997</v>
      </c>
      <c r="N101" s="66">
        <v>197.49999999999997</v>
      </c>
      <c r="O101" s="66">
        <v>198.66666666666666</v>
      </c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 t="str">
        <f t="shared" si="83"/>
        <v/>
      </c>
    </row>
    <row r="102" spans="1:40" x14ac:dyDescent="0.25">
      <c r="B102" s="66"/>
      <c r="C102" s="66" t="s">
        <v>1115</v>
      </c>
      <c r="D102" s="66" t="s">
        <v>496</v>
      </c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 t="str">
        <f t="shared" si="83"/>
        <v/>
      </c>
    </row>
    <row r="103" spans="1:40" x14ac:dyDescent="0.25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 t="str">
        <f t="shared" si="83"/>
        <v/>
      </c>
    </row>
    <row r="104" spans="1:40" x14ac:dyDescent="0.25">
      <c r="B104" s="66"/>
      <c r="C104" s="66" t="s">
        <v>1091</v>
      </c>
      <c r="D104" s="66" t="s">
        <v>233</v>
      </c>
      <c r="E104" s="66"/>
      <c r="F104" s="66">
        <v>196</v>
      </c>
      <c r="G104" s="66">
        <v>196</v>
      </c>
      <c r="H104" s="66">
        <v>246</v>
      </c>
      <c r="I104" s="66">
        <v>297</v>
      </c>
      <c r="J104" s="66">
        <v>600</v>
      </c>
      <c r="K104" s="66">
        <v>347</v>
      </c>
      <c r="L104" s="66">
        <v>398</v>
      </c>
      <c r="M104" s="66">
        <v>448</v>
      </c>
      <c r="N104" s="66">
        <v>499</v>
      </c>
      <c r="O104" s="66">
        <v>398</v>
      </c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 t="str">
        <f t="shared" si="83"/>
        <v/>
      </c>
    </row>
    <row r="105" spans="1:40" x14ac:dyDescent="0.25">
      <c r="B105" s="66"/>
      <c r="C105" s="66" t="s">
        <v>1089</v>
      </c>
      <c r="D105" s="66" t="s">
        <v>496</v>
      </c>
      <c r="E105" s="66"/>
      <c r="F105" s="66">
        <v>1</v>
      </c>
      <c r="G105" s="66">
        <v>1</v>
      </c>
      <c r="H105" s="66">
        <v>1</v>
      </c>
      <c r="I105" s="66">
        <v>2</v>
      </c>
      <c r="J105" s="66">
        <v>3</v>
      </c>
      <c r="K105" s="66">
        <v>2</v>
      </c>
      <c r="L105" s="66">
        <v>2</v>
      </c>
      <c r="M105" s="66">
        <v>2</v>
      </c>
      <c r="N105" s="66">
        <v>2</v>
      </c>
      <c r="O105" s="66">
        <v>2</v>
      </c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 t="str">
        <f t="shared" si="83"/>
        <v/>
      </c>
    </row>
    <row r="106" spans="1:40" x14ac:dyDescent="0.25">
      <c r="B106" s="66"/>
      <c r="C106" s="66" t="s">
        <v>1096</v>
      </c>
      <c r="D106" s="66" t="s">
        <v>233</v>
      </c>
      <c r="E106" s="66"/>
      <c r="F106" s="66">
        <v>196</v>
      </c>
      <c r="G106" s="66">
        <v>196</v>
      </c>
      <c r="H106" s="66">
        <v>246</v>
      </c>
      <c r="I106" s="66">
        <v>148.5</v>
      </c>
      <c r="J106" s="66">
        <v>200</v>
      </c>
      <c r="K106" s="66">
        <v>173.5</v>
      </c>
      <c r="L106" s="66">
        <v>199</v>
      </c>
      <c r="M106" s="66">
        <v>224</v>
      </c>
      <c r="N106" s="66">
        <v>249.5</v>
      </c>
      <c r="O106" s="66">
        <v>199</v>
      </c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 t="str">
        <f t="shared" si="83"/>
        <v/>
      </c>
    </row>
    <row r="107" spans="1:40" x14ac:dyDescent="0.25">
      <c r="B107" s="66"/>
      <c r="C107" s="66" t="s">
        <v>1115</v>
      </c>
      <c r="D107" s="66" t="s">
        <v>496</v>
      </c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X107" s="68" t="str">
        <f t="shared" si="84"/>
        <v/>
      </c>
      <c r="Y107" s="68" t="str">
        <f t="shared" si="85"/>
        <v/>
      </c>
      <c r="Z107" s="68" t="str">
        <f t="shared" si="86"/>
        <v/>
      </c>
      <c r="AA107" s="68" t="str">
        <f t="shared" si="87"/>
        <v/>
      </c>
      <c r="AB107" s="68" t="str">
        <f t="shared" si="88"/>
        <v/>
      </c>
      <c r="AC107" s="68" t="str">
        <f t="shared" si="89"/>
        <v/>
      </c>
      <c r="AD107" s="68" t="str">
        <f t="shared" si="90"/>
        <v/>
      </c>
      <c r="AE107" s="68" t="str">
        <f t="shared" si="91"/>
        <v/>
      </c>
      <c r="AF107" s="68" t="str">
        <f t="shared" si="92"/>
        <v/>
      </c>
      <c r="AG107" s="68" t="str">
        <f t="shared" si="93"/>
        <v/>
      </c>
      <c r="AH107" s="68" t="str">
        <f t="shared" si="83"/>
        <v/>
      </c>
    </row>
    <row r="108" spans="1:40" x14ac:dyDescent="0.25">
      <c r="A108">
        <v>74</v>
      </c>
      <c r="B108" s="75" t="s">
        <v>1138</v>
      </c>
      <c r="C108" s="75" t="s">
        <v>1108</v>
      </c>
      <c r="D108" s="75" t="s">
        <v>233</v>
      </c>
      <c r="E108" s="75"/>
      <c r="F108" s="75">
        <v>982</v>
      </c>
      <c r="G108" s="75">
        <v>1182</v>
      </c>
      <c r="H108" s="75">
        <v>1282</v>
      </c>
      <c r="I108" s="75">
        <v>1384</v>
      </c>
      <c r="J108" s="75">
        <v>1590</v>
      </c>
      <c r="K108" s="75">
        <v>1484</v>
      </c>
      <c r="L108" s="75">
        <v>1586</v>
      </c>
      <c r="M108" s="75">
        <v>1686</v>
      </c>
      <c r="N108" s="75">
        <v>1788</v>
      </c>
      <c r="O108" s="75">
        <v>1988</v>
      </c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</row>
    <row r="109" spans="1:40" s="66" customFormat="1" x14ac:dyDescent="0.25">
      <c r="B109" s="75" t="s">
        <v>1139</v>
      </c>
      <c r="C109" s="75" t="s">
        <v>1108</v>
      </c>
      <c r="D109" s="75" t="s">
        <v>233</v>
      </c>
      <c r="E109" s="75"/>
      <c r="F109" s="75">
        <v>982</v>
      </c>
      <c r="G109" s="75">
        <v>1182</v>
      </c>
      <c r="H109" s="75">
        <v>1282</v>
      </c>
      <c r="I109" s="75">
        <v>1384</v>
      </c>
      <c r="J109" s="75">
        <v>1590</v>
      </c>
      <c r="K109" s="75">
        <v>1484</v>
      </c>
      <c r="L109" s="75">
        <v>1586</v>
      </c>
      <c r="M109" s="75">
        <v>1686</v>
      </c>
      <c r="N109" s="75">
        <v>1788</v>
      </c>
      <c r="O109" s="75">
        <v>1988</v>
      </c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</row>
    <row r="110" spans="1:40" s="66" customFormat="1" x14ac:dyDescent="0.25">
      <c r="B110" s="75" t="s">
        <v>1138</v>
      </c>
      <c r="C110" s="75" t="s">
        <v>1108</v>
      </c>
      <c r="D110" s="69" t="s">
        <v>594</v>
      </c>
      <c r="E110" s="69"/>
      <c r="F110" s="69" t="str">
        <f>SUBSTITUTE(F108/100,",",".")</f>
        <v>9.82</v>
      </c>
      <c r="G110" s="69" t="str">
        <f t="shared" ref="G110:O111" si="115">SUBSTITUTE(G108/100,",",".")</f>
        <v>11.82</v>
      </c>
      <c r="H110" s="69" t="str">
        <f t="shared" si="115"/>
        <v>12.82</v>
      </c>
      <c r="I110" s="69" t="str">
        <f t="shared" si="115"/>
        <v>13.84</v>
      </c>
      <c r="J110" s="69" t="str">
        <f t="shared" si="115"/>
        <v>15.9</v>
      </c>
      <c r="K110" s="69" t="str">
        <f t="shared" si="115"/>
        <v>14.84</v>
      </c>
      <c r="L110" s="69" t="str">
        <f t="shared" si="115"/>
        <v>15.86</v>
      </c>
      <c r="M110" s="69" t="str">
        <f t="shared" si="115"/>
        <v>16.86</v>
      </c>
      <c r="N110" s="69" t="str">
        <f t="shared" si="115"/>
        <v>17.88</v>
      </c>
      <c r="O110" s="69" t="str">
        <f t="shared" si="115"/>
        <v>19.88</v>
      </c>
      <c r="W110" s="68"/>
      <c r="X110" s="68" t="str">
        <f t="shared" ref="X110" si="116">IF(F110="","",SUBSTITUTE(SUBSTITUTE(SUBSTITUTE($W$1,"#DIM#",F$1),"#NOM#",$B110),"#Q#",SUBSTITUTE(F110,",",".")))</f>
        <v xml:space="preserve">INSERT INTO SC_Constantes(RefDimension,Nom,Valeur,DateModif) values (2,'Q_CORNIERES_FV',9.82,now());
</v>
      </c>
      <c r="Y110" s="68" t="str">
        <f t="shared" ref="Y110" si="117">IF(G110="","",SUBSTITUTE(SUBSTITUTE(SUBSTITUTE($W$1,"#DIM#",G$1),"#NOM#",$B110),"#Q#",SUBSTITUTE(G110,",",".")))</f>
        <v xml:space="preserve">INSERT INTO SC_Constantes(RefDimension,Nom,Valeur,DateModif) values (3,'Q_CORNIERES_FV',11.82,now());
</v>
      </c>
      <c r="Z110" s="68" t="str">
        <f t="shared" ref="Z110" si="118">IF(H110="","",SUBSTITUTE(SUBSTITUTE(SUBSTITUTE($W$1,"#DIM#",H$1),"#NOM#",$B110),"#Q#",SUBSTITUTE(H110,",",".")))</f>
        <v xml:space="preserve">INSERT INTO SC_Constantes(RefDimension,Nom,Valeur,DateModif) values (4,'Q_CORNIERES_FV',12.82,now());
</v>
      </c>
      <c r="AA110" s="68" t="str">
        <f t="shared" ref="AA110" si="119">IF(I110="","",SUBSTITUTE(SUBSTITUTE(SUBSTITUTE($W$1,"#DIM#",I$1),"#NOM#",$B110),"#Q#",SUBSTITUTE(I110,",",".")))</f>
        <v xml:space="preserve">INSERT INTO SC_Constantes(RefDimension,Nom,Valeur,DateModif) values (5,'Q_CORNIERES_FV',13.84,now());
</v>
      </c>
      <c r="AB110" s="68" t="str">
        <f t="shared" ref="AB110" si="120">IF(J110="","",SUBSTITUTE(SUBSTITUTE(SUBSTITUTE($W$1,"#DIM#",J$1),"#NOM#",$B110),"#Q#",SUBSTITUTE(J110,",",".")))</f>
        <v xml:space="preserve">INSERT INTO SC_Constantes(RefDimension,Nom,Valeur,DateModif) values (6,'Q_CORNIERES_FV',15.9,now());
</v>
      </c>
      <c r="AC110" s="68" t="str">
        <f t="shared" ref="AC110" si="121">IF(K110="","",SUBSTITUTE(SUBSTITUTE(SUBSTITUTE($W$1,"#DIM#",K$1),"#NOM#",$B110),"#Q#",SUBSTITUTE(K110,",",".")))</f>
        <v xml:space="preserve">INSERT INTO SC_Constantes(RefDimension,Nom,Valeur,DateModif) values (7,'Q_CORNIERES_FV',14.84,now());
</v>
      </c>
      <c r="AD110" s="68" t="str">
        <f t="shared" ref="AD110" si="122">IF(L110="","",SUBSTITUTE(SUBSTITUTE(SUBSTITUTE($W$1,"#DIM#",L$1),"#NOM#",$B110),"#Q#",SUBSTITUTE(L110,",",".")))</f>
        <v xml:space="preserve">INSERT INTO SC_Constantes(RefDimension,Nom,Valeur,DateModif) values (8,'Q_CORNIERES_FV',15.86,now());
</v>
      </c>
      <c r="AE110" s="68" t="str">
        <f t="shared" ref="AE110" si="123">IF(M110="","",SUBSTITUTE(SUBSTITUTE(SUBSTITUTE($W$1,"#DIM#",M$1),"#NOM#",$B110),"#Q#",SUBSTITUTE(M110,",",".")))</f>
        <v xml:space="preserve">INSERT INTO SC_Constantes(RefDimension,Nom,Valeur,DateModif) values (9,'Q_CORNIERES_FV',16.86,now());
</v>
      </c>
      <c r="AF110" s="68" t="str">
        <f t="shared" ref="AF110" si="124">IF(N110="","",SUBSTITUTE(SUBSTITUTE(SUBSTITUTE($W$1,"#DIM#",N$1),"#NOM#",$B110),"#Q#",SUBSTITUTE(N110,",",".")))</f>
        <v xml:space="preserve">INSERT INTO SC_Constantes(RefDimension,Nom,Valeur,DateModif) values (10,'Q_CORNIERES_FV',17.88,now());
</v>
      </c>
      <c r="AG110" s="68" t="str">
        <f t="shared" ref="AG110" si="125">IF(O110="","",SUBSTITUTE(SUBSTITUTE(SUBSTITUTE($W$1,"#DIM#",O$1),"#NOM#",$B110),"#Q#",SUBSTITUTE(O110,",",".")))</f>
        <v xml:space="preserve">INSERT INTO SC_Constantes(RefDimension,Nom,Valeur,DateModif) values (11,'Q_CORNIERES_FV',19.88,now());
</v>
      </c>
      <c r="AH110" s="68"/>
      <c r="AI110" s="68"/>
      <c r="AJ110" s="68"/>
      <c r="AK110" s="68"/>
      <c r="AL110" s="68"/>
      <c r="AM110" s="68"/>
      <c r="AN110" s="68"/>
    </row>
    <row r="111" spans="1:40" s="66" customFormat="1" x14ac:dyDescent="0.25">
      <c r="B111" s="75" t="s">
        <v>1139</v>
      </c>
      <c r="C111" s="75" t="s">
        <v>1108</v>
      </c>
      <c r="D111" s="69" t="s">
        <v>594</v>
      </c>
      <c r="E111" s="69"/>
      <c r="F111" s="69" t="str">
        <f>SUBSTITUTE(F109/100,",",".")</f>
        <v>9.82</v>
      </c>
      <c r="G111" s="69" t="str">
        <f t="shared" si="115"/>
        <v>11.82</v>
      </c>
      <c r="H111" s="69" t="str">
        <f t="shared" si="115"/>
        <v>12.82</v>
      </c>
      <c r="I111" s="69" t="str">
        <f t="shared" si="115"/>
        <v>13.84</v>
      </c>
      <c r="J111" s="69" t="str">
        <f t="shared" si="115"/>
        <v>15.9</v>
      </c>
      <c r="K111" s="69" t="str">
        <f t="shared" si="115"/>
        <v>14.84</v>
      </c>
      <c r="L111" s="69" t="str">
        <f t="shared" si="115"/>
        <v>15.86</v>
      </c>
      <c r="M111" s="69" t="str">
        <f t="shared" si="115"/>
        <v>16.86</v>
      </c>
      <c r="N111" s="69" t="str">
        <f t="shared" si="115"/>
        <v>17.88</v>
      </c>
      <c r="O111" s="69" t="str">
        <f t="shared" si="115"/>
        <v>19.88</v>
      </c>
      <c r="W111" s="68"/>
      <c r="X111" s="68" t="str">
        <f t="shared" ref="X111" si="126">IF(F111="","",SUBSTITUTE(SUBSTITUTE(SUBSTITUTE($W$1,"#DIM#",F$1),"#NOM#",$B111),"#Q#",SUBSTITUTE(F111,",",".")))</f>
        <v xml:space="preserve">INSERT INTO SC_Constantes(RefDimension,Nom,Valeur,DateModif) values (2,'Q_CORNIERES_FH',9.82,now());
</v>
      </c>
      <c r="Y111" s="68" t="str">
        <f t="shared" ref="Y111" si="127">IF(G111="","",SUBSTITUTE(SUBSTITUTE(SUBSTITUTE($W$1,"#DIM#",G$1),"#NOM#",$B111),"#Q#",SUBSTITUTE(G111,",",".")))</f>
        <v xml:space="preserve">INSERT INTO SC_Constantes(RefDimension,Nom,Valeur,DateModif) values (3,'Q_CORNIERES_FH',11.82,now());
</v>
      </c>
      <c r="Z111" s="68" t="str">
        <f t="shared" ref="Z111" si="128">IF(H111="","",SUBSTITUTE(SUBSTITUTE(SUBSTITUTE($W$1,"#DIM#",H$1),"#NOM#",$B111),"#Q#",SUBSTITUTE(H111,",",".")))</f>
        <v xml:space="preserve">INSERT INTO SC_Constantes(RefDimension,Nom,Valeur,DateModif) values (4,'Q_CORNIERES_FH',12.82,now());
</v>
      </c>
      <c r="AA111" s="68" t="str">
        <f t="shared" ref="AA111" si="129">IF(I111="","",SUBSTITUTE(SUBSTITUTE(SUBSTITUTE($W$1,"#DIM#",I$1),"#NOM#",$B111),"#Q#",SUBSTITUTE(I111,",",".")))</f>
        <v xml:space="preserve">INSERT INTO SC_Constantes(RefDimension,Nom,Valeur,DateModif) values (5,'Q_CORNIERES_FH',13.84,now());
</v>
      </c>
      <c r="AB111" s="68" t="str">
        <f t="shared" ref="AB111" si="130">IF(J111="","",SUBSTITUTE(SUBSTITUTE(SUBSTITUTE($W$1,"#DIM#",J$1),"#NOM#",$B111),"#Q#",SUBSTITUTE(J111,",",".")))</f>
        <v xml:space="preserve">INSERT INTO SC_Constantes(RefDimension,Nom,Valeur,DateModif) values (6,'Q_CORNIERES_FH',15.9,now());
</v>
      </c>
      <c r="AC111" s="68" t="str">
        <f t="shared" ref="AC111" si="131">IF(K111="","",SUBSTITUTE(SUBSTITUTE(SUBSTITUTE($W$1,"#DIM#",K$1),"#NOM#",$B111),"#Q#",SUBSTITUTE(K111,",",".")))</f>
        <v xml:space="preserve">INSERT INTO SC_Constantes(RefDimension,Nom,Valeur,DateModif) values (7,'Q_CORNIERES_FH',14.84,now());
</v>
      </c>
      <c r="AD111" s="68" t="str">
        <f t="shared" ref="AD111" si="132">IF(L111="","",SUBSTITUTE(SUBSTITUTE(SUBSTITUTE($W$1,"#DIM#",L$1),"#NOM#",$B111),"#Q#",SUBSTITUTE(L111,",",".")))</f>
        <v xml:space="preserve">INSERT INTO SC_Constantes(RefDimension,Nom,Valeur,DateModif) values (8,'Q_CORNIERES_FH',15.86,now());
</v>
      </c>
      <c r="AE111" s="68" t="str">
        <f t="shared" ref="AE111" si="133">IF(M111="","",SUBSTITUTE(SUBSTITUTE(SUBSTITUTE($W$1,"#DIM#",M$1),"#NOM#",$B111),"#Q#",SUBSTITUTE(M111,",",".")))</f>
        <v xml:space="preserve">INSERT INTO SC_Constantes(RefDimension,Nom,Valeur,DateModif) values (9,'Q_CORNIERES_FH',16.86,now());
</v>
      </c>
      <c r="AF111" s="68" t="str">
        <f t="shared" ref="AF111" si="134">IF(N111="","",SUBSTITUTE(SUBSTITUTE(SUBSTITUTE($W$1,"#DIM#",N$1),"#NOM#",$B111),"#Q#",SUBSTITUTE(N111,",",".")))</f>
        <v xml:space="preserve">INSERT INTO SC_Constantes(RefDimension,Nom,Valeur,DateModif) values (10,'Q_CORNIERES_FH',17.88,now());
</v>
      </c>
      <c r="AG111" s="68" t="str">
        <f t="shared" ref="AG111" si="135">IF(O111="","",SUBSTITUTE(SUBSTITUTE(SUBSTITUTE($W$1,"#DIM#",O$1),"#NOM#",$B111),"#Q#",SUBSTITUTE(O111,",",".")))</f>
        <v xml:space="preserve">INSERT INTO SC_Constantes(RefDimension,Nom,Valeur,DateModif) values (11,'Q_CORNIERES_FH',19.88,now());
</v>
      </c>
      <c r="AH111" s="68"/>
      <c r="AI111" s="68"/>
      <c r="AJ111" s="68"/>
      <c r="AK111" s="68"/>
      <c r="AL111" s="68"/>
      <c r="AM111" s="68"/>
      <c r="AN111" s="68"/>
    </row>
    <row r="112" spans="1:40" x14ac:dyDescent="0.25"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X112" s="68" t="str">
        <f t="shared" si="84"/>
        <v/>
      </c>
      <c r="Y112" s="68" t="str">
        <f t="shared" si="85"/>
        <v/>
      </c>
      <c r="Z112" s="68" t="str">
        <f t="shared" si="86"/>
        <v/>
      </c>
      <c r="AA112" s="68" t="str">
        <f t="shared" si="87"/>
        <v/>
      </c>
      <c r="AB112" s="68" t="str">
        <f t="shared" si="88"/>
        <v/>
      </c>
      <c r="AC112" s="68" t="str">
        <f t="shared" si="89"/>
        <v/>
      </c>
      <c r="AD112" s="68" t="str">
        <f t="shared" si="90"/>
        <v/>
      </c>
      <c r="AE112" s="68" t="str">
        <f t="shared" si="91"/>
        <v/>
      </c>
      <c r="AF112" s="68" t="str">
        <f t="shared" si="92"/>
        <v/>
      </c>
      <c r="AG112" s="68" t="str">
        <f t="shared" si="93"/>
        <v/>
      </c>
      <c r="AH112" s="68" t="str">
        <f t="shared" si="83"/>
        <v/>
      </c>
    </row>
    <row r="113" spans="1:34" x14ac:dyDescent="0.25">
      <c r="B113" s="66"/>
      <c r="C113" s="66" t="s">
        <v>1105</v>
      </c>
      <c r="D113" s="66" t="s">
        <v>496</v>
      </c>
      <c r="E113" s="66"/>
      <c r="F113" s="66">
        <v>12</v>
      </c>
      <c r="G113" s="66">
        <v>12</v>
      </c>
      <c r="H113" s="66">
        <v>12</v>
      </c>
      <c r="I113" s="66">
        <v>12</v>
      </c>
      <c r="J113" s="66">
        <v>12</v>
      </c>
      <c r="K113" s="66">
        <v>12</v>
      </c>
      <c r="L113" s="66">
        <v>12</v>
      </c>
      <c r="M113" s="66">
        <v>12</v>
      </c>
      <c r="N113" s="66">
        <v>12</v>
      </c>
      <c r="O113" s="66">
        <v>12</v>
      </c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 t="str">
        <f t="shared" si="83"/>
        <v/>
      </c>
    </row>
    <row r="114" spans="1:34" x14ac:dyDescent="0.25">
      <c r="B114" s="66"/>
      <c r="C114" s="66" t="s">
        <v>1116</v>
      </c>
      <c r="D114" s="66" t="s">
        <v>496</v>
      </c>
      <c r="E114" s="66"/>
      <c r="F114" s="66">
        <v>16</v>
      </c>
      <c r="G114" s="66">
        <v>16</v>
      </c>
      <c r="H114" s="66">
        <v>32</v>
      </c>
      <c r="I114" s="66">
        <v>32</v>
      </c>
      <c r="J114" s="66">
        <v>32</v>
      </c>
      <c r="K114" s="66">
        <v>32</v>
      </c>
      <c r="L114" s="66">
        <v>32</v>
      </c>
      <c r="M114" s="66">
        <v>32</v>
      </c>
      <c r="N114" s="66">
        <v>48</v>
      </c>
      <c r="O114" s="66">
        <v>48</v>
      </c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 t="str">
        <f t="shared" si="83"/>
        <v/>
      </c>
    </row>
    <row r="115" spans="1:34" x14ac:dyDescent="0.25">
      <c r="A115">
        <v>75</v>
      </c>
      <c r="B115" s="69" t="s">
        <v>1140</v>
      </c>
      <c r="C115" s="69" t="s">
        <v>1117</v>
      </c>
      <c r="D115" s="69" t="s">
        <v>496</v>
      </c>
      <c r="E115" s="69"/>
      <c r="F115" s="69">
        <v>28</v>
      </c>
      <c r="G115" s="69">
        <v>28</v>
      </c>
      <c r="H115" s="69">
        <v>44</v>
      </c>
      <c r="I115" s="69">
        <v>44</v>
      </c>
      <c r="J115" s="69">
        <v>44</v>
      </c>
      <c r="K115" s="69">
        <v>44</v>
      </c>
      <c r="L115" s="69">
        <v>44</v>
      </c>
      <c r="M115" s="69">
        <v>44</v>
      </c>
      <c r="N115" s="69">
        <v>60</v>
      </c>
      <c r="O115" s="69">
        <v>60</v>
      </c>
      <c r="X115" s="68" t="str">
        <f t="shared" si="84"/>
        <v xml:space="preserve">INSERT INTO SC_Constantes(RefDimension,Nom,Valeur,DateModif) values (2,'Q_PENTURE_FV',28,now());
</v>
      </c>
      <c r="Y115" s="68" t="str">
        <f t="shared" si="85"/>
        <v xml:space="preserve">INSERT INTO SC_Constantes(RefDimension,Nom,Valeur,DateModif) values (3,'Q_PENTURE_FV',28,now());
</v>
      </c>
      <c r="Z115" s="68" t="str">
        <f t="shared" si="86"/>
        <v xml:space="preserve">INSERT INTO SC_Constantes(RefDimension,Nom,Valeur,DateModif) values (4,'Q_PENTURE_FV',44,now());
</v>
      </c>
      <c r="AA115" s="68" t="str">
        <f t="shared" si="87"/>
        <v xml:space="preserve">INSERT INTO SC_Constantes(RefDimension,Nom,Valeur,DateModif) values (5,'Q_PENTURE_FV',44,now());
</v>
      </c>
      <c r="AB115" s="68" t="str">
        <f t="shared" si="88"/>
        <v xml:space="preserve">INSERT INTO SC_Constantes(RefDimension,Nom,Valeur,DateModif) values (6,'Q_PENTURE_FV',44,now());
</v>
      </c>
      <c r="AC115" s="68" t="str">
        <f t="shared" si="89"/>
        <v xml:space="preserve">INSERT INTO SC_Constantes(RefDimension,Nom,Valeur,DateModif) values (7,'Q_PENTURE_FV',44,now());
</v>
      </c>
      <c r="AD115" s="68" t="str">
        <f t="shared" si="90"/>
        <v xml:space="preserve">INSERT INTO SC_Constantes(RefDimension,Nom,Valeur,DateModif) values (8,'Q_PENTURE_FV',44,now());
</v>
      </c>
      <c r="AE115" s="68" t="str">
        <f t="shared" si="91"/>
        <v xml:space="preserve">INSERT INTO SC_Constantes(RefDimension,Nom,Valeur,DateModif) values (9,'Q_PENTURE_FV',44,now());
</v>
      </c>
      <c r="AF115" s="68" t="str">
        <f t="shared" si="92"/>
        <v xml:space="preserve">INSERT INTO SC_Constantes(RefDimension,Nom,Valeur,DateModif) values (10,'Q_PENTURE_FV',60,now());
</v>
      </c>
      <c r="AG115" s="68" t="str">
        <f t="shared" si="93"/>
        <v xml:space="preserve">INSERT INTO SC_Constantes(RefDimension,Nom,Valeur,DateModif) values (11,'Q_PENTURE_FV',60,now());
</v>
      </c>
      <c r="AH115" s="68" t="str">
        <f t="shared" si="83"/>
        <v/>
      </c>
    </row>
    <row r="116" spans="1:34" x14ac:dyDescent="0.25">
      <c r="B116" s="69" t="s">
        <v>1141</v>
      </c>
      <c r="C116" s="69" t="s">
        <v>1117</v>
      </c>
      <c r="D116" s="69" t="s">
        <v>496</v>
      </c>
      <c r="E116" s="69"/>
      <c r="F116" s="69">
        <v>28</v>
      </c>
      <c r="G116" s="69">
        <v>28</v>
      </c>
      <c r="H116" s="69">
        <v>44</v>
      </c>
      <c r="I116" s="69">
        <v>44</v>
      </c>
      <c r="J116" s="69">
        <v>44</v>
      </c>
      <c r="K116" s="69">
        <v>44</v>
      </c>
      <c r="L116" s="69">
        <v>44</v>
      </c>
      <c r="M116" s="69">
        <v>44</v>
      </c>
      <c r="N116" s="69">
        <v>60</v>
      </c>
      <c r="O116" s="69">
        <v>60</v>
      </c>
      <c r="X116" s="68" t="str">
        <f t="shared" ref="X116:X117" si="136">IF(F116="","",SUBSTITUTE(SUBSTITUTE(SUBSTITUTE($W$1,"#DIM#",F$1),"#NOM#",$B116),"#Q#",SUBSTITUTE(F116,",",".")))</f>
        <v xml:space="preserve">INSERT INTO SC_Constantes(RefDimension,Nom,Valeur,DateModif) values (2,'Q_PENTURE_FH',28,now());
</v>
      </c>
      <c r="Y116" s="68" t="str">
        <f t="shared" ref="Y116:Y117" si="137">IF(G116="","",SUBSTITUTE(SUBSTITUTE(SUBSTITUTE($W$1,"#DIM#",G$1),"#NOM#",$B116),"#Q#",SUBSTITUTE(G116,",",".")))</f>
        <v xml:space="preserve">INSERT INTO SC_Constantes(RefDimension,Nom,Valeur,DateModif) values (3,'Q_PENTURE_FH',28,now());
</v>
      </c>
      <c r="Z116" s="68" t="str">
        <f t="shared" ref="Z116:Z117" si="138">IF(H116="","",SUBSTITUTE(SUBSTITUTE(SUBSTITUTE($W$1,"#DIM#",H$1),"#NOM#",$B116),"#Q#",SUBSTITUTE(H116,",",".")))</f>
        <v xml:space="preserve">INSERT INTO SC_Constantes(RefDimension,Nom,Valeur,DateModif) values (4,'Q_PENTURE_FH',44,now());
</v>
      </c>
      <c r="AA116" s="68" t="str">
        <f t="shared" ref="AA116:AA117" si="139">IF(I116="","",SUBSTITUTE(SUBSTITUTE(SUBSTITUTE($W$1,"#DIM#",I$1),"#NOM#",$B116),"#Q#",SUBSTITUTE(I116,",",".")))</f>
        <v xml:space="preserve">INSERT INTO SC_Constantes(RefDimension,Nom,Valeur,DateModif) values (5,'Q_PENTURE_FH',44,now());
</v>
      </c>
      <c r="AB116" s="68" t="str">
        <f t="shared" ref="AB116:AB117" si="140">IF(J116="","",SUBSTITUTE(SUBSTITUTE(SUBSTITUTE($W$1,"#DIM#",J$1),"#NOM#",$B116),"#Q#",SUBSTITUTE(J116,",",".")))</f>
        <v xml:space="preserve">INSERT INTO SC_Constantes(RefDimension,Nom,Valeur,DateModif) values (6,'Q_PENTURE_FH',44,now());
</v>
      </c>
      <c r="AC116" s="68" t="str">
        <f t="shared" ref="AC116:AC117" si="141">IF(K116="","",SUBSTITUTE(SUBSTITUTE(SUBSTITUTE($W$1,"#DIM#",K$1),"#NOM#",$B116),"#Q#",SUBSTITUTE(K116,",",".")))</f>
        <v xml:space="preserve">INSERT INTO SC_Constantes(RefDimension,Nom,Valeur,DateModif) values (7,'Q_PENTURE_FH',44,now());
</v>
      </c>
      <c r="AD116" s="68" t="str">
        <f t="shared" ref="AD116:AD117" si="142">IF(L116="","",SUBSTITUTE(SUBSTITUTE(SUBSTITUTE($W$1,"#DIM#",L$1),"#NOM#",$B116),"#Q#",SUBSTITUTE(L116,",",".")))</f>
        <v xml:space="preserve">INSERT INTO SC_Constantes(RefDimension,Nom,Valeur,DateModif) values (8,'Q_PENTURE_FH',44,now());
</v>
      </c>
      <c r="AE116" s="68" t="str">
        <f t="shared" ref="AE116:AE117" si="143">IF(M116="","",SUBSTITUTE(SUBSTITUTE(SUBSTITUTE($W$1,"#DIM#",M$1),"#NOM#",$B116),"#Q#",SUBSTITUTE(M116,",",".")))</f>
        <v xml:space="preserve">INSERT INTO SC_Constantes(RefDimension,Nom,Valeur,DateModif) values (9,'Q_PENTURE_FH',44,now());
</v>
      </c>
      <c r="AF116" s="68" t="str">
        <f t="shared" ref="AF116:AF117" si="144">IF(N116="","",SUBSTITUTE(SUBSTITUTE(SUBSTITUTE($W$1,"#DIM#",N$1),"#NOM#",$B116),"#Q#",SUBSTITUTE(N116,",",".")))</f>
        <v xml:space="preserve">INSERT INTO SC_Constantes(RefDimension,Nom,Valeur,DateModif) values (10,'Q_PENTURE_FH',60,now());
</v>
      </c>
      <c r="AG116" s="68" t="str">
        <f t="shared" ref="AG116:AG117" si="145">IF(O116="","",SUBSTITUTE(SUBSTITUTE(SUBSTITUTE($W$1,"#DIM#",O$1),"#NOM#",$B116),"#Q#",SUBSTITUTE(O116,",",".")))</f>
        <v xml:space="preserve">INSERT INTO SC_Constantes(RefDimension,Nom,Valeur,DateModif) values (11,'Q_PENTURE_FH',60,now());
</v>
      </c>
    </row>
    <row r="117" spans="1:34" x14ac:dyDescent="0.25"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X117" s="68" t="str">
        <f t="shared" si="136"/>
        <v/>
      </c>
      <c r="Y117" s="68" t="str">
        <f t="shared" si="137"/>
        <v/>
      </c>
      <c r="Z117" s="68" t="str">
        <f t="shared" si="138"/>
        <v/>
      </c>
      <c r="AA117" s="68" t="str">
        <f t="shared" si="139"/>
        <v/>
      </c>
      <c r="AB117" s="68" t="str">
        <f t="shared" si="140"/>
        <v/>
      </c>
      <c r="AC117" s="68" t="str">
        <f t="shared" si="141"/>
        <v/>
      </c>
      <c r="AD117" s="68" t="str">
        <f t="shared" si="142"/>
        <v/>
      </c>
      <c r="AE117" s="68" t="str">
        <f t="shared" si="143"/>
        <v/>
      </c>
      <c r="AF117" s="68" t="str">
        <f t="shared" si="144"/>
        <v/>
      </c>
      <c r="AG117" s="68" t="str">
        <f t="shared" si="145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topLeftCell="B1" workbookViewId="0">
      <selection activeCell="C15" sqref="C15"/>
    </sheetView>
  </sheetViews>
  <sheetFormatPr baseColWidth="10" defaultRowHeight="15" x14ac:dyDescent="0.25"/>
  <cols>
    <col min="3" max="3" width="39.7109375" customWidth="1"/>
    <col min="5" max="7" width="15.140625" customWidth="1"/>
    <col min="8" max="8" width="23.28515625" customWidth="1"/>
    <col min="9" max="12" width="15.140625" customWidth="1"/>
  </cols>
  <sheetData>
    <row r="1" spans="1:23" x14ac:dyDescent="0.25">
      <c r="E1" t="s">
        <v>927</v>
      </c>
      <c r="F1" t="s">
        <v>928</v>
      </c>
      <c r="G1" s="14" t="s">
        <v>921</v>
      </c>
      <c r="H1" s="14" t="s">
        <v>922</v>
      </c>
      <c r="I1" t="s">
        <v>923</v>
      </c>
      <c r="J1" s="14" t="s">
        <v>924</v>
      </c>
      <c r="K1" s="14" t="s">
        <v>925</v>
      </c>
      <c r="L1" s="14" t="s">
        <v>926</v>
      </c>
      <c r="M1" t="str">
        <f>CONCATENATE("INSERT INTO SC_SystemeProduits(RefDimension,NomSysteme,typePresta,ligne,Quantite,DateModif) values (null,'#ID#','#TYPE#',#LIGNE#,#Q#,now());",CHAR(10))</f>
        <v xml:space="preserve">INSERT INTO SC_SystemeProduits(RefDimension,NomSysteme,typePresta,ligne,Quantite,DateModif) values (null,'#ID#','#TYPE#',#LIGNE#,#Q#,now());
</v>
      </c>
    </row>
    <row r="2" spans="1:23" x14ac:dyDescent="0.25">
      <c r="G2" s="14"/>
      <c r="H2" s="14"/>
      <c r="J2" s="14"/>
      <c r="K2" s="14"/>
      <c r="L2" s="14"/>
    </row>
    <row r="3" spans="1:23" x14ac:dyDescent="0.25">
      <c r="D3" t="s">
        <v>245</v>
      </c>
      <c r="E3" t="s">
        <v>246</v>
      </c>
      <c r="F3" t="s">
        <v>246</v>
      </c>
      <c r="G3" s="14"/>
      <c r="H3" s="14"/>
      <c r="J3" s="14"/>
      <c r="K3" s="14"/>
      <c r="L3" s="14"/>
    </row>
    <row r="4" spans="1:23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326</v>
      </c>
      <c r="B4" s="66" t="s">
        <v>295</v>
      </c>
      <c r="C4" s="66" t="s">
        <v>549</v>
      </c>
      <c r="D4" s="66" t="s">
        <v>8</v>
      </c>
      <c r="E4" s="66">
        <v>1</v>
      </c>
      <c r="F4" s="66"/>
      <c r="G4" s="68"/>
      <c r="H4" s="68"/>
      <c r="I4" s="66"/>
      <c r="J4" s="68"/>
      <c r="K4" s="68"/>
      <c r="L4" s="68"/>
      <c r="M4" t="str">
        <f>IF(E4="","",SUBSTITUTE(SUBSTITUTE(SUBSTITUTE(SUBSTITUTE($M$1,"#ID#",E$1),"#TYPE#",$B4),"#LIGNE#",$A4),"#Q#",SUBSTITUTE(E4,",",".")))</f>
        <v xml:space="preserve">INSERT INTO SC_SystemeProduits(RefDimension,NomSysteme,typePresta,ligne,Quantite,DateModif) values (null,'DISTRIB_REL_VG_DN50','MATIERE',326,1,now());
</v>
      </c>
      <c r="N4" s="66" t="str">
        <f t="shared" ref="N4:W4" si="0">IF(F4="","",SUBSTITUTE(SUBSTITUTE(SUBSTITUTE(SUBSTITUTE($M$1,"#ID#",F$1),"#TYPE#",$B4),"#LIGNE#",$A4),"#Q#",SUBSTITUTE(F4,",",".")))</f>
        <v/>
      </c>
      <c r="O4" s="66" t="str">
        <f t="shared" si="0"/>
        <v/>
      </c>
      <c r="P4" s="66" t="str">
        <f t="shared" si="0"/>
        <v/>
      </c>
      <c r="Q4" s="66" t="str">
        <f t="shared" si="0"/>
        <v/>
      </c>
      <c r="R4" s="66" t="str">
        <f t="shared" si="0"/>
        <v/>
      </c>
      <c r="S4" s="66" t="str">
        <f t="shared" si="0"/>
        <v/>
      </c>
      <c r="T4" s="66" t="str">
        <f t="shared" si="0"/>
        <v/>
      </c>
      <c r="U4" s="66"/>
      <c r="V4" s="66" t="str">
        <f t="shared" si="0"/>
        <v/>
      </c>
      <c r="W4" s="66" t="str">
        <f t="shared" si="0"/>
        <v/>
      </c>
    </row>
    <row r="5" spans="1:23" x14ac:dyDescent="0.25">
      <c r="A5" s="67">
        <f>IF(B5="MATIERE",VLOOKUP($C5,MATIERE!$B$2:$K$601,10,0),IF(B5="MOA",VLOOKUP($C5,ATELIER!$B$2:$K$291,10,0),IF(B5="MOC",VLOOKUP($C5,CHANTIER!$B$2:$K$291,10,0),IF(B5="MP",VLOOKUP($C5,MINIPELLE!$B$2:$K$291,10,0),""))))</f>
        <v>331</v>
      </c>
      <c r="B5" s="66" t="s">
        <v>295</v>
      </c>
      <c r="C5" s="66" t="s">
        <v>551</v>
      </c>
      <c r="D5" s="66" t="s">
        <v>8</v>
      </c>
      <c r="E5" s="66"/>
      <c r="F5" s="66">
        <v>1</v>
      </c>
      <c r="G5" s="68"/>
      <c r="H5" s="68"/>
      <c r="I5" s="66"/>
      <c r="J5" s="68"/>
      <c r="K5" s="68"/>
      <c r="L5" s="68"/>
      <c r="M5" s="66" t="str">
        <f t="shared" ref="M5:M51" si="1">IF(E5="","",SUBSTITUTE(SUBSTITUTE(SUBSTITUTE(SUBSTITUTE($M$1,"#ID#",E$1),"#TYPE#",$B5),"#LIGNE#",$A5),"#Q#",SUBSTITUTE(E5,",",".")))</f>
        <v/>
      </c>
      <c r="N5" s="66" t="str">
        <f t="shared" ref="N5:N51" si="2">IF(F5="","",SUBSTITUTE(SUBSTITUTE(SUBSTITUTE(SUBSTITUTE($M$1,"#ID#",F$1),"#TYPE#",$B5),"#LIGNE#",$A5),"#Q#",SUBSTITUTE(F5,",",".")))</f>
        <v xml:space="preserve">INSERT INTO SC_SystemeProduits(RefDimension,NomSysteme,typePresta,ligne,Quantite,DateModif) values (null,'DISTRIB_REL_VG_DN63','MATIERE',331,1,now());
</v>
      </c>
      <c r="O5" s="66" t="str">
        <f t="shared" ref="O5:O51" si="3">IF(G5="","",SUBSTITUTE(SUBSTITUTE(SUBSTITUTE(SUBSTITUTE($M$1,"#ID#",G$1),"#TYPE#",$B5),"#LIGNE#",$A5),"#Q#",SUBSTITUTE(G5,",",".")))</f>
        <v/>
      </c>
      <c r="P5" s="66" t="str">
        <f t="shared" ref="P5:P51" si="4">IF(H5="","",SUBSTITUTE(SUBSTITUTE(SUBSTITUTE(SUBSTITUTE($M$1,"#ID#",H$1),"#TYPE#",$B5),"#LIGNE#",$A5),"#Q#",SUBSTITUTE(H5,",",".")))</f>
        <v/>
      </c>
      <c r="Q5" s="66" t="str">
        <f t="shared" ref="Q5:Q51" si="5">IF(I5="","",SUBSTITUTE(SUBSTITUTE(SUBSTITUTE(SUBSTITUTE($M$1,"#ID#",I$1),"#TYPE#",$B5),"#LIGNE#",$A5),"#Q#",SUBSTITUTE(I5,",",".")))</f>
        <v/>
      </c>
      <c r="R5" s="66" t="str">
        <f t="shared" ref="R5:R51" si="6">IF(J5="","",SUBSTITUTE(SUBSTITUTE(SUBSTITUTE(SUBSTITUTE($M$1,"#ID#",J$1),"#TYPE#",$B5),"#LIGNE#",$A5),"#Q#",SUBSTITUTE(J5,",",".")))</f>
        <v/>
      </c>
      <c r="S5" s="66" t="str">
        <f t="shared" ref="S5:S51" si="7">IF(K5="","",SUBSTITUTE(SUBSTITUTE(SUBSTITUTE(SUBSTITUTE($M$1,"#ID#",K$1),"#TYPE#",$B5),"#LIGNE#",$A5),"#Q#",SUBSTITUTE(K5,",",".")))</f>
        <v/>
      </c>
      <c r="T5" s="66" t="str">
        <f t="shared" ref="T5:T51" si="8">IF(L5="","",SUBSTITUTE(SUBSTITUTE(SUBSTITUTE(SUBSTITUTE($M$1,"#ID#",L$1),"#TYPE#",$B5),"#LIGNE#",$A5),"#Q#",SUBSTITUTE(L5,",",".")))</f>
        <v/>
      </c>
    </row>
    <row r="6" spans="1:23" x14ac:dyDescent="0.25">
      <c r="A6" s="67">
        <f>IF(B6="MATIERE",VLOOKUP($C6,MATIERE!$B$2:$K$601,10,0),IF(B6="MOA",VLOOKUP($C6,ATELIER!$B$2:$K$291,10,0),IF(B6="MOC",VLOOKUP($C6,CHANTIER!$B$2:$K$291,10,0),IF(B6="MP",VLOOKUP($C6,MINIPELLE!$B$2:$K$291,10,0),""))))</f>
        <v>328</v>
      </c>
      <c r="B6" s="66" t="s">
        <v>295</v>
      </c>
      <c r="C6" s="66" t="s">
        <v>550</v>
      </c>
      <c r="D6" s="66" t="s">
        <v>8</v>
      </c>
      <c r="E6" s="66"/>
      <c r="F6" s="66"/>
      <c r="G6" s="68">
        <v>1</v>
      </c>
      <c r="H6" s="68"/>
      <c r="I6" s="66"/>
      <c r="J6" s="68"/>
      <c r="K6" s="68"/>
      <c r="L6" s="68"/>
      <c r="M6" s="66" t="str">
        <f t="shared" si="1"/>
        <v/>
      </c>
      <c r="N6" s="66" t="str">
        <f t="shared" si="2"/>
        <v/>
      </c>
      <c r="O6" s="66" t="str">
        <f t="shared" si="3"/>
        <v xml:space="preserve">INSERT INTO SC_SystemeProduits(RefDimension,NomSysteme,typePresta,ligne,Quantite,DateModif) values (null,'DISTRIB_REL_V3V_DN50','MATIERE',328,1,now());
</v>
      </c>
      <c r="P6" s="66" t="str">
        <f t="shared" si="4"/>
        <v/>
      </c>
      <c r="Q6" s="66" t="str">
        <f t="shared" si="5"/>
        <v/>
      </c>
      <c r="R6" s="66" t="str">
        <f t="shared" si="6"/>
        <v/>
      </c>
      <c r="S6" s="66" t="str">
        <f t="shared" si="7"/>
        <v/>
      </c>
      <c r="T6" s="66" t="str">
        <f t="shared" si="8"/>
        <v/>
      </c>
    </row>
    <row r="7" spans="1:23" x14ac:dyDescent="0.25">
      <c r="A7" s="67">
        <f>IF(B7="MATIERE",VLOOKUP($C7,MATIERE!$B$2:$K$601,10,0),IF(B7="MOA",VLOOKUP($C7,ATELIER!$B$2:$K$291,10,0),IF(B7="MOC",VLOOKUP($C7,CHANTIER!$B$2:$K$291,10,0),IF(B7="MP",VLOOKUP($C7,MINIPELLE!$B$2:$K$291,10,0),""))))</f>
        <v>42</v>
      </c>
      <c r="B7" s="66" t="s">
        <v>295</v>
      </c>
      <c r="C7" s="70" t="s">
        <v>377</v>
      </c>
      <c r="D7" s="66" t="s">
        <v>8</v>
      </c>
      <c r="E7" s="66"/>
      <c r="F7" s="66"/>
      <c r="G7" s="68"/>
      <c r="H7" s="68">
        <v>1</v>
      </c>
      <c r="I7" s="66"/>
      <c r="J7" s="68"/>
      <c r="K7" s="68"/>
      <c r="L7" s="68"/>
      <c r="M7" s="66" t="str">
        <f t="shared" si="1"/>
        <v/>
      </c>
      <c r="N7" s="66" t="str">
        <f t="shared" si="2"/>
        <v/>
      </c>
      <c r="O7" s="66" t="str">
        <f t="shared" si="3"/>
        <v/>
      </c>
      <c r="P7" s="66" t="str">
        <f t="shared" si="4"/>
        <v xml:space="preserve">INSERT INTO SC_SystemeProduits(RefDimension,NomSysteme,typePresta,ligne,Quantite,DateModif) values (null,'DISTRIB_REL_V3V_DN63','MATIERE',42,1,now());
</v>
      </c>
      <c r="Q7" s="66" t="str">
        <f t="shared" si="5"/>
        <v/>
      </c>
      <c r="R7" s="66" t="str">
        <f t="shared" si="6"/>
        <v/>
      </c>
      <c r="S7" s="66" t="str">
        <f t="shared" si="7"/>
        <v/>
      </c>
      <c r="T7" s="66" t="str">
        <f t="shared" si="8"/>
        <v/>
      </c>
    </row>
    <row r="8" spans="1:23" x14ac:dyDescent="0.25">
      <c r="A8" s="67">
        <f>IF(B8="MATIERE",VLOOKUP($C8,MATIERE!$B$2:$K$601,10,0),IF(B8="MOA",VLOOKUP($C8,ATELIER!$B$2:$K$291,10,0),IF(B8="MOC",VLOOKUP($C8,CHANTIER!$B$2:$K$291,10,0),IF(B8="MP",VLOOKUP($C8,MINIPELLE!$B$2:$K$291,10,0),""))))</f>
        <v>334</v>
      </c>
      <c r="B8" s="66" t="s">
        <v>295</v>
      </c>
      <c r="C8" s="66" t="s">
        <v>554</v>
      </c>
      <c r="D8" s="66" t="s">
        <v>8</v>
      </c>
      <c r="E8" s="66"/>
      <c r="F8" s="66"/>
      <c r="G8" s="68"/>
      <c r="H8" s="68"/>
      <c r="I8" s="66">
        <v>1</v>
      </c>
      <c r="J8" s="68"/>
      <c r="K8" s="68"/>
      <c r="L8" s="68"/>
      <c r="M8" s="66" t="str">
        <f t="shared" si="1"/>
        <v/>
      </c>
      <c r="N8" s="66" t="str">
        <f t="shared" si="2"/>
        <v/>
      </c>
      <c r="O8" s="66" t="str">
        <f t="shared" si="3"/>
        <v/>
      </c>
      <c r="P8" s="66" t="str">
        <f t="shared" si="4"/>
        <v/>
      </c>
      <c r="Q8" s="66" t="str">
        <f t="shared" si="5"/>
        <v xml:space="preserve">INSERT INTO SC_SystemeProduits(RefDimension,NomSysteme,typePresta,ligne,Quantite,DateModif) values (null,'DISTRIB_REL_A3V_DN50','MATIERE',334,1,now());
</v>
      </c>
      <c r="R8" s="66" t="str">
        <f t="shared" si="6"/>
        <v/>
      </c>
      <c r="S8" s="66" t="str">
        <f t="shared" si="7"/>
        <v/>
      </c>
      <c r="T8" s="66" t="str">
        <f t="shared" si="8"/>
        <v/>
      </c>
    </row>
    <row r="9" spans="1:23" x14ac:dyDescent="0.25">
      <c r="A9" s="67">
        <f>IF(B9="MATIERE",VLOOKUP($C9,MATIERE!$B$2:$K$601,10,0),IF(B9="MOA",VLOOKUP($C9,ATELIER!$B$2:$K$291,10,0),IF(B9="MOC",VLOOKUP($C9,CHANTIER!$B$2:$K$291,10,0),IF(B9="MP",VLOOKUP($C9,MINIPELLE!$B$2:$K$291,10,0),""))))</f>
        <v>335</v>
      </c>
      <c r="B9" s="66" t="s">
        <v>295</v>
      </c>
      <c r="C9" s="66" t="s">
        <v>555</v>
      </c>
      <c r="D9" s="66" t="s">
        <v>8</v>
      </c>
      <c r="E9" s="66"/>
      <c r="F9" s="66"/>
      <c r="G9" s="68"/>
      <c r="H9" s="68"/>
      <c r="I9" s="66"/>
      <c r="J9" s="68">
        <v>1</v>
      </c>
      <c r="K9" s="68"/>
      <c r="L9" s="68"/>
      <c r="M9" s="66" t="str">
        <f t="shared" si="1"/>
        <v/>
      </c>
      <c r="N9" s="66" t="str">
        <f t="shared" si="2"/>
        <v/>
      </c>
      <c r="O9" s="66" t="str">
        <f t="shared" si="3"/>
        <v/>
      </c>
      <c r="P9" s="66" t="str">
        <f t="shared" si="4"/>
        <v/>
      </c>
      <c r="Q9" s="66" t="str">
        <f t="shared" si="5"/>
        <v/>
      </c>
      <c r="R9" s="66" t="str">
        <f t="shared" si="6"/>
        <v xml:space="preserve">INSERT INTO SC_SystemeProduits(RefDimension,NomSysteme,typePresta,ligne,Quantite,DateModif) values (null,'DISTRIB_REL_A3V_DN63','MATIERE',335,1,now());
</v>
      </c>
      <c r="S9" s="66" t="str">
        <f t="shared" si="7"/>
        <v/>
      </c>
      <c r="T9" s="66" t="str">
        <f t="shared" si="8"/>
        <v/>
      </c>
    </row>
    <row r="10" spans="1:23" x14ac:dyDescent="0.25">
      <c r="A10" s="67">
        <f>IF(B10="MATIERE",VLOOKUP($C10,MATIERE!$B$2:$K$601,10,0),IF(B10="MOA",VLOOKUP($C10,ATELIER!$B$2:$K$291,10,0),IF(B10="MOC",VLOOKUP($C10,CHANTIER!$B$2:$K$291,10,0),IF(B10="MP",VLOOKUP($C10,MINIPELLE!$B$2:$K$291,10,0),""))))</f>
        <v>332</v>
      </c>
      <c r="B10" s="66" t="s">
        <v>295</v>
      </c>
      <c r="C10" s="66" t="s">
        <v>552</v>
      </c>
      <c r="D10" s="66" t="s">
        <v>8</v>
      </c>
      <c r="E10" s="66"/>
      <c r="F10" s="66"/>
      <c r="G10" s="68"/>
      <c r="H10" s="68"/>
      <c r="I10" s="66"/>
      <c r="J10" s="68"/>
      <c r="K10" s="68">
        <v>1</v>
      </c>
      <c r="L10" s="68"/>
      <c r="M10" s="66" t="str">
        <f t="shared" si="1"/>
        <v/>
      </c>
      <c r="N10" s="66" t="str">
        <f t="shared" si="2"/>
        <v/>
      </c>
      <c r="O10" s="66" t="str">
        <f t="shared" si="3"/>
        <v/>
      </c>
      <c r="P10" s="66" t="str">
        <f t="shared" si="4"/>
        <v/>
      </c>
      <c r="Q10" s="66" t="str">
        <f t="shared" si="5"/>
        <v/>
      </c>
      <c r="R10" s="66" t="str">
        <f t="shared" si="6"/>
        <v/>
      </c>
      <c r="S10" s="66" t="str">
        <f t="shared" si="7"/>
        <v xml:space="preserve">INSERT INTO SC_SystemeProduits(RefDimension,NomSysteme,typePresta,ligne,Quantite,DateModif) values (null,'DISTRIB_GRAV_VP','MATIERE',332,1,now());
</v>
      </c>
      <c r="T10" s="66" t="str">
        <f t="shared" si="8"/>
        <v/>
      </c>
    </row>
    <row r="11" spans="1:23" x14ac:dyDescent="0.25">
      <c r="A11" s="67">
        <f>IF(B11="MATIERE",VLOOKUP($C11,MATIERE!$B$2:$K$601,10,0),IF(B11="MOA",VLOOKUP($C11,ATELIER!$B$2:$K$291,10,0),IF(B11="MOC",VLOOKUP($C11,CHANTIER!$B$2:$K$291,10,0),IF(B11="MP",VLOOKUP($C11,MINIPELLE!$B$2:$K$291,10,0),""))))</f>
        <v>333</v>
      </c>
      <c r="B11" s="66" t="s">
        <v>295</v>
      </c>
      <c r="C11" s="66" t="s">
        <v>553</v>
      </c>
      <c r="D11" s="66" t="s">
        <v>8</v>
      </c>
      <c r="E11" s="66"/>
      <c r="F11" s="66"/>
      <c r="G11" s="66"/>
      <c r="H11" s="66"/>
      <c r="I11" s="66"/>
      <c r="J11" s="66"/>
      <c r="K11" s="66"/>
      <c r="L11" s="66">
        <v>1</v>
      </c>
      <c r="M11" s="66" t="str">
        <f t="shared" si="1"/>
        <v/>
      </c>
      <c r="N11" s="66" t="str">
        <f t="shared" si="2"/>
        <v/>
      </c>
      <c r="O11" s="66" t="str">
        <f t="shared" si="3"/>
        <v/>
      </c>
      <c r="P11" s="66" t="str">
        <f t="shared" si="4"/>
        <v/>
      </c>
      <c r="Q11" s="66" t="str">
        <f t="shared" si="5"/>
        <v/>
      </c>
      <c r="R11" s="66" t="str">
        <f t="shared" si="6"/>
        <v/>
      </c>
      <c r="S11" s="66" t="str">
        <f t="shared" si="7"/>
        <v/>
      </c>
      <c r="T11" s="66" t="str">
        <f t="shared" si="8"/>
        <v xml:space="preserve">INSERT INTO SC_SystemeProduits(RefDimension,NomSysteme,typePresta,ligne,Quantite,DateModif) values (null,'DISTRIB_GRAV_VG110','MATIERE',333,1,now());
</v>
      </c>
    </row>
    <row r="12" spans="1:23" x14ac:dyDescent="0.25">
      <c r="A12" s="67">
        <f>IF(B12="MATIERE",VLOOKUP($C12,MATIERE!$B$2:$K$601,10,0),IF(B12="MOA",VLOOKUP($C12,ATELIER!$B$2:$K$291,10,0),IF(B12="MOC",VLOOKUP($C12,CHANTIER!$B$2:$K$291,10,0),IF(B12="MP",VLOOKUP($C12,MINIPELLE!$B$2:$K$291,10,0),""))))</f>
        <v>319</v>
      </c>
      <c r="B12" s="66" t="s">
        <v>295</v>
      </c>
      <c r="C12" s="66" t="s">
        <v>543</v>
      </c>
      <c r="D12" s="66" t="s">
        <v>8</v>
      </c>
      <c r="E12" s="66"/>
      <c r="F12" s="66"/>
      <c r="G12" s="66"/>
      <c r="H12" s="66"/>
      <c r="I12" s="66"/>
      <c r="J12" s="66"/>
      <c r="K12" s="66"/>
      <c r="L12" s="66">
        <v>1</v>
      </c>
      <c r="M12" s="66" t="str">
        <f t="shared" si="1"/>
        <v/>
      </c>
      <c r="N12" s="66" t="str">
        <f t="shared" si="2"/>
        <v/>
      </c>
      <c r="O12" s="66" t="str">
        <f t="shared" si="3"/>
        <v/>
      </c>
      <c r="P12" s="66" t="str">
        <f t="shared" si="4"/>
        <v/>
      </c>
      <c r="Q12" s="66" t="str">
        <f t="shared" si="5"/>
        <v/>
      </c>
      <c r="R12" s="66" t="str">
        <f t="shared" si="6"/>
        <v/>
      </c>
      <c r="S12" s="66" t="str">
        <f t="shared" si="7"/>
        <v/>
      </c>
      <c r="T12" s="66" t="str">
        <f t="shared" si="8"/>
        <v xml:space="preserve">INSERT INTO SC_SystemeProduits(RefDimension,NomSysteme,typePresta,ligne,Quantite,DateModif) values (null,'DISTRIB_GRAV_VG110','MATIERE',319,1,now());
</v>
      </c>
    </row>
    <row r="13" spans="1:23" x14ac:dyDescent="0.25">
      <c r="A13" s="67">
        <f>IF(B13="MATIERE",VLOOKUP($C13,MATIERE!$B$2:$K$601,10,0),IF(B13="MOA",VLOOKUP($C13,ATELIER!$B$2:$K$291,10,0),IF(B13="MOC",VLOOKUP($C13,CHANTIER!$B$2:$K$291,10,0),IF(B13="MP",VLOOKUP($C13,MINIPELLE!$B$2:$K$291,10,0),""))))</f>
        <v>34</v>
      </c>
      <c r="B13" s="66" t="s">
        <v>295</v>
      </c>
      <c r="C13" s="125" t="s">
        <v>2015</v>
      </c>
      <c r="D13" s="66"/>
      <c r="E13" s="66"/>
      <c r="F13" s="66"/>
      <c r="G13" s="66"/>
      <c r="H13" s="69">
        <v>3</v>
      </c>
      <c r="I13" s="66"/>
      <c r="J13" s="69"/>
      <c r="K13" s="66"/>
      <c r="L13" s="66"/>
      <c r="M13" s="66" t="str">
        <f t="shared" si="1"/>
        <v/>
      </c>
      <c r="N13" s="66" t="str">
        <f t="shared" si="2"/>
        <v/>
      </c>
      <c r="O13" s="66" t="str">
        <f t="shared" si="3"/>
        <v/>
      </c>
      <c r="P13" s="66" t="str">
        <f t="shared" si="4"/>
        <v xml:space="preserve">INSERT INTO SC_SystemeProduits(RefDimension,NomSysteme,typePresta,ligne,Quantite,DateModif) values (null,'DISTRIB_REL_V3V_DN63','MATIERE',34,3,now());
</v>
      </c>
      <c r="Q13" s="66" t="str">
        <f t="shared" si="5"/>
        <v/>
      </c>
      <c r="R13" s="66" t="str">
        <f t="shared" si="6"/>
        <v/>
      </c>
      <c r="S13" s="66" t="str">
        <f t="shared" si="7"/>
        <v/>
      </c>
      <c r="T13" s="66" t="str">
        <f t="shared" si="8"/>
        <v/>
      </c>
    </row>
    <row r="14" spans="1:23" x14ac:dyDescent="0.25">
      <c r="A14" s="67">
        <f>IF(B14="MATIERE",VLOOKUP($C14,MATIERE!$B$2:$K$601,10,0),IF(B14="MOA",VLOOKUP($C14,ATELIER!$B$2:$K$291,10,0),IF(B14="MOC",VLOOKUP($C14,CHANTIER!$B$2:$K$291,10,0),IF(B14="MP",VLOOKUP($C14,MINIPELLE!$B$2:$K$291,10,0),""))))</f>
        <v>322</v>
      </c>
      <c r="B14" s="66" t="s">
        <v>295</v>
      </c>
      <c r="C14" s="124" t="s">
        <v>546</v>
      </c>
      <c r="D14" s="66"/>
      <c r="E14" s="66"/>
      <c r="F14" s="66"/>
      <c r="G14" s="66"/>
      <c r="H14" s="70">
        <v>1</v>
      </c>
      <c r="I14" s="66"/>
      <c r="J14" s="66"/>
      <c r="K14" s="66"/>
      <c r="L14" s="66"/>
      <c r="M14" s="66" t="str">
        <f t="shared" si="1"/>
        <v/>
      </c>
      <c r="N14" s="66" t="str">
        <f t="shared" si="2"/>
        <v/>
      </c>
      <c r="O14" s="66" t="str">
        <f t="shared" si="3"/>
        <v/>
      </c>
      <c r="P14" s="66" t="str">
        <f t="shared" si="4"/>
        <v xml:space="preserve">INSERT INTO SC_SystemeProduits(RefDimension,NomSysteme,typePresta,ligne,Quantite,DateModif) values (null,'DISTRIB_REL_V3V_DN63','MATIERE',322,1,now());
</v>
      </c>
      <c r="Q14" s="66" t="str">
        <f t="shared" si="5"/>
        <v/>
      </c>
      <c r="R14" s="66" t="str">
        <f t="shared" si="6"/>
        <v/>
      </c>
      <c r="S14" s="66" t="str">
        <f t="shared" si="7"/>
        <v/>
      </c>
      <c r="T14" s="66" t="str">
        <f t="shared" si="8"/>
        <v/>
      </c>
    </row>
    <row r="15" spans="1:23" x14ac:dyDescent="0.25">
      <c r="A15" s="126">
        <f>IF(B15="MATIERE",VLOOKUP($C15,MATIERE!$B$2:$K$601,10,0),IF(B15="MOA",VLOOKUP($C15,ATELIER!$B$2:$K$291,10,0),IF(B15="MOC",VLOOKUP($C15,CHANTIER!$B$2:$K$291,10,0),IF(B15="MP",VLOOKUP($C15,MINIPELLE!$B$2:$K$291,10,0),""))))</f>
        <v>33</v>
      </c>
      <c r="B15" s="69" t="s">
        <v>295</v>
      </c>
      <c r="C15" s="125" t="s">
        <v>369</v>
      </c>
      <c r="D15" s="66"/>
      <c r="E15" s="66"/>
      <c r="F15" s="66"/>
      <c r="G15" s="66"/>
      <c r="H15" s="69">
        <v>1</v>
      </c>
      <c r="I15" s="66"/>
      <c r="J15" s="69">
        <v>1</v>
      </c>
      <c r="K15" s="66"/>
      <c r="L15" s="66"/>
      <c r="M15" s="66" t="str">
        <f t="shared" si="1"/>
        <v/>
      </c>
      <c r="N15" s="66" t="str">
        <f t="shared" si="2"/>
        <v/>
      </c>
      <c r="O15" s="66" t="str">
        <f t="shared" si="3"/>
        <v/>
      </c>
      <c r="P15" s="89" t="str">
        <f t="shared" si="4"/>
        <v xml:space="preserve">INSERT INTO SC_SystemeProduits(RefDimension,NomSysteme,typePresta,ligne,Quantite,DateModif) values (null,'DISTRIB_REL_V3V_DN63','MATIERE',33,1,now());
</v>
      </c>
      <c r="Q15" s="66" t="str">
        <f t="shared" si="5"/>
        <v/>
      </c>
      <c r="R15" s="66" t="str">
        <f t="shared" si="6"/>
        <v xml:space="preserve">INSERT INTO SC_SystemeProduits(RefDimension,NomSysteme,typePresta,ligne,Quantite,DateModif) values (null,'DISTRIB_REL_A3V_DN63','MATIERE',33,1,now());
</v>
      </c>
      <c r="S15" s="66" t="str">
        <f t="shared" si="7"/>
        <v/>
      </c>
      <c r="T15" s="66" t="str">
        <f t="shared" si="8"/>
        <v/>
      </c>
    </row>
    <row r="16" spans="1:23" x14ac:dyDescent="0.25">
      <c r="A16" s="67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 t="str">
        <f t="shared" si="1"/>
        <v/>
      </c>
      <c r="N16" s="66" t="str">
        <f t="shared" si="2"/>
        <v/>
      </c>
      <c r="O16" s="66" t="str">
        <f t="shared" si="3"/>
        <v/>
      </c>
      <c r="P16" s="66" t="str">
        <f t="shared" si="4"/>
        <v/>
      </c>
      <c r="Q16" s="66" t="str">
        <f t="shared" si="5"/>
        <v/>
      </c>
      <c r="R16" s="66" t="str">
        <f t="shared" si="6"/>
        <v/>
      </c>
      <c r="S16" s="66" t="str">
        <f t="shared" si="7"/>
        <v/>
      </c>
      <c r="T16" s="66" t="str">
        <f t="shared" si="8"/>
        <v/>
      </c>
    </row>
    <row r="17" spans="1:20" x14ac:dyDescent="0.25">
      <c r="A17" s="67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 t="str">
        <f t="shared" si="1"/>
        <v/>
      </c>
      <c r="N17" s="66" t="str">
        <f t="shared" si="2"/>
        <v/>
      </c>
      <c r="O17" s="66" t="str">
        <f t="shared" si="3"/>
        <v/>
      </c>
      <c r="P17" s="66" t="str">
        <f t="shared" si="4"/>
        <v/>
      </c>
      <c r="Q17" s="66" t="str">
        <f t="shared" si="5"/>
        <v/>
      </c>
      <c r="R17" s="66" t="str">
        <f t="shared" si="6"/>
        <v/>
      </c>
      <c r="S17" s="66" t="str">
        <f t="shared" si="7"/>
        <v/>
      </c>
      <c r="T17" s="66" t="str">
        <f t="shared" si="8"/>
        <v/>
      </c>
    </row>
    <row r="18" spans="1:20" x14ac:dyDescent="0.25">
      <c r="A18" s="67">
        <f>IF(B18="MATIERE",VLOOKUP($C18,MATIERE!$B$2:$K$601,10,0),IF(B18="MOA",VLOOKUP($C18,ATELIER!$B$2:$K$291,10,0),IF(B18="MOC",VLOOKUP($C18,CHANTIER!$B$2:$K$291,10,0),IF(B18="MP",VLOOKUP($C18,MINIPELLE!$B$2:$K$291,10,0),""))))</f>
        <v>4</v>
      </c>
      <c r="B18" s="66" t="s">
        <v>298</v>
      </c>
      <c r="C18" s="66" t="s">
        <v>12</v>
      </c>
      <c r="D18" s="66" t="s">
        <v>8</v>
      </c>
      <c r="E18" s="27">
        <v>1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66"/>
      <c r="L18" s="66"/>
      <c r="M18" s="66" t="str">
        <f t="shared" si="1"/>
        <v xml:space="preserve">INSERT INTO SC_SystemeProduits(RefDimension,NomSysteme,typePresta,ligne,Quantite,DateModif) values (null,'DISTRIB_REL_VG_DN50','MOA',4,1,now());
</v>
      </c>
      <c r="N18" s="66" t="str">
        <f t="shared" si="2"/>
        <v xml:space="preserve">INSERT INTO SC_SystemeProduits(RefDimension,NomSysteme,typePresta,ligne,Quantite,DateModif) values (null,'DISTRIB_REL_VG_DN63','MOA',4,1,now());
</v>
      </c>
      <c r="O18" s="66" t="str">
        <f t="shared" si="3"/>
        <v xml:space="preserve">INSERT INTO SC_SystemeProduits(RefDimension,NomSysteme,typePresta,ligne,Quantite,DateModif) values (null,'DISTRIB_REL_V3V_DN50','MOA',4,1,now());
</v>
      </c>
      <c r="P18" s="66" t="str">
        <f t="shared" si="4"/>
        <v xml:space="preserve">INSERT INTO SC_SystemeProduits(RefDimension,NomSysteme,typePresta,ligne,Quantite,DateModif) values (null,'DISTRIB_REL_V3V_DN63','MOA',4,1,now());
</v>
      </c>
      <c r="Q18" s="66" t="str">
        <f t="shared" si="5"/>
        <v xml:space="preserve">INSERT INTO SC_SystemeProduits(RefDimension,NomSysteme,typePresta,ligne,Quantite,DateModif) values (null,'DISTRIB_REL_A3V_DN50','MOA',4,1,now());
</v>
      </c>
      <c r="R18" s="66" t="str">
        <f t="shared" si="6"/>
        <v xml:space="preserve">INSERT INTO SC_SystemeProduits(RefDimension,NomSysteme,typePresta,ligne,Quantite,DateModif) values (null,'DISTRIB_REL_A3V_DN63','MOA',4,1,now());
</v>
      </c>
      <c r="S18" s="66" t="str">
        <f t="shared" si="7"/>
        <v/>
      </c>
      <c r="T18" s="66" t="str">
        <f t="shared" si="8"/>
        <v/>
      </c>
    </row>
    <row r="19" spans="1:20" x14ac:dyDescent="0.25">
      <c r="A19" s="67">
        <f>IF(B19="MATIERE",VLOOKUP($C19,MATIERE!$B$2:$K$601,10,0),IF(B19="MOA",VLOOKUP($C19,ATELIER!$B$2:$K$291,10,0),IF(B19="MOC",VLOOKUP($C19,CHANTIER!$B$2:$K$291,10,0),IF(B19="MP",VLOOKUP($C19,MINIPELLE!$B$2:$K$291,10,0),""))))</f>
        <v>3</v>
      </c>
      <c r="B19" s="66" t="s">
        <v>298</v>
      </c>
      <c r="C19" s="66" t="s">
        <v>10</v>
      </c>
      <c r="D19" s="66" t="s">
        <v>8</v>
      </c>
      <c r="E19" s="27">
        <v>2</v>
      </c>
      <c r="F19" s="27">
        <v>2</v>
      </c>
      <c r="G19" s="27">
        <v>2</v>
      </c>
      <c r="H19" s="27">
        <v>2</v>
      </c>
      <c r="I19" s="27">
        <v>2</v>
      </c>
      <c r="J19" s="27">
        <v>2</v>
      </c>
      <c r="K19" s="66"/>
      <c r="L19" s="66"/>
      <c r="M19" s="66" t="str">
        <f t="shared" si="1"/>
        <v xml:space="preserve">INSERT INTO SC_SystemeProduits(RefDimension,NomSysteme,typePresta,ligne,Quantite,DateModif) values (null,'DISTRIB_REL_VG_DN50','MOA',3,2,now());
</v>
      </c>
      <c r="N19" s="66" t="str">
        <f t="shared" si="2"/>
        <v xml:space="preserve">INSERT INTO SC_SystemeProduits(RefDimension,NomSysteme,typePresta,ligne,Quantite,DateModif) values (null,'DISTRIB_REL_VG_DN63','MOA',3,2,now());
</v>
      </c>
      <c r="O19" s="66" t="str">
        <f t="shared" si="3"/>
        <v xml:space="preserve">INSERT INTO SC_SystemeProduits(RefDimension,NomSysteme,typePresta,ligne,Quantite,DateModif) values (null,'DISTRIB_REL_V3V_DN50','MOA',3,2,now());
</v>
      </c>
      <c r="P19" s="66" t="str">
        <f t="shared" si="4"/>
        <v xml:space="preserve">INSERT INTO SC_SystemeProduits(RefDimension,NomSysteme,typePresta,ligne,Quantite,DateModif) values (null,'DISTRIB_REL_V3V_DN63','MOA',3,2,now());
</v>
      </c>
      <c r="Q19" s="66" t="str">
        <f t="shared" si="5"/>
        <v xml:space="preserve">INSERT INTO SC_SystemeProduits(RefDimension,NomSysteme,typePresta,ligne,Quantite,DateModif) values (null,'DISTRIB_REL_A3V_DN50','MOA',3,2,now());
</v>
      </c>
      <c r="R19" s="66" t="str">
        <f t="shared" si="6"/>
        <v xml:space="preserve">INSERT INTO SC_SystemeProduits(RefDimension,NomSysteme,typePresta,ligne,Quantite,DateModif) values (null,'DISTRIB_REL_A3V_DN63','MOA',3,2,now());
</v>
      </c>
      <c r="S19" s="66" t="str">
        <f t="shared" si="7"/>
        <v/>
      </c>
      <c r="T19" s="66" t="str">
        <f t="shared" si="8"/>
        <v/>
      </c>
    </row>
    <row r="20" spans="1:20" x14ac:dyDescent="0.25">
      <c r="A20" s="67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20" s="66"/>
      <c r="C20" s="66"/>
      <c r="D20" s="66" t="s">
        <v>286</v>
      </c>
      <c r="E20" s="66"/>
      <c r="F20" s="66"/>
      <c r="G20" s="66"/>
      <c r="H20" s="66"/>
      <c r="I20" s="66"/>
      <c r="J20" s="66"/>
      <c r="K20" s="66"/>
      <c r="L20" s="66"/>
      <c r="M20" s="66" t="str">
        <f t="shared" si="1"/>
        <v/>
      </c>
      <c r="N20" s="66" t="str">
        <f t="shared" si="2"/>
        <v/>
      </c>
      <c r="O20" s="66" t="str">
        <f t="shared" si="3"/>
        <v/>
      </c>
      <c r="P20" s="66" t="str">
        <f t="shared" si="4"/>
        <v/>
      </c>
      <c r="Q20" s="66" t="str">
        <f t="shared" si="5"/>
        <v/>
      </c>
      <c r="R20" s="66" t="str">
        <f t="shared" si="6"/>
        <v/>
      </c>
      <c r="S20" s="66" t="str">
        <f t="shared" si="7"/>
        <v/>
      </c>
      <c r="T20" s="66" t="str">
        <f t="shared" si="8"/>
        <v/>
      </c>
    </row>
    <row r="21" spans="1:20" x14ac:dyDescent="0.25">
      <c r="A21" s="67">
        <f>IF(B21="MATIERE",VLOOKUP($C21,MATIERE!$B$2:$K$601,10,0),IF(B21="MOA",VLOOKUP($C21,ATELIER!$B$2:$K$291,10,0),IF(B21="MOC",VLOOKUP($C21,CHANTIER!$B$2:$K$291,10,0),IF(B21="MP",VLOOKUP($C21,MINIPELLE!$B$2:$K$291,10,0),""))))</f>
        <v>4</v>
      </c>
      <c r="B21" s="66" t="s">
        <v>299</v>
      </c>
      <c r="C21" s="66" t="s">
        <v>77</v>
      </c>
      <c r="D21" s="66" t="s">
        <v>8</v>
      </c>
      <c r="E21" s="66"/>
      <c r="F21" s="66"/>
      <c r="G21" s="66"/>
      <c r="H21" s="66"/>
      <c r="I21" s="66"/>
      <c r="J21" s="66"/>
      <c r="K21" s="66"/>
      <c r="L21" s="66"/>
      <c r="M21" s="66" t="str">
        <f t="shared" si="1"/>
        <v/>
      </c>
      <c r="N21" s="66" t="str">
        <f t="shared" si="2"/>
        <v/>
      </c>
      <c r="O21" s="66" t="str">
        <f t="shared" si="3"/>
        <v/>
      </c>
      <c r="P21" s="66" t="str">
        <f t="shared" si="4"/>
        <v/>
      </c>
      <c r="Q21" s="66" t="str">
        <f t="shared" si="5"/>
        <v/>
      </c>
      <c r="R21" s="66" t="str">
        <f t="shared" si="6"/>
        <v/>
      </c>
      <c r="S21" s="66" t="str">
        <f t="shared" si="7"/>
        <v/>
      </c>
      <c r="T21" s="66" t="str">
        <f t="shared" si="8"/>
        <v/>
      </c>
    </row>
    <row r="22" spans="1:20" x14ac:dyDescent="0.25">
      <c r="A22" s="67">
        <f>IF(B22="MATIERE",VLOOKUP($C22,MATIERE!$B$2:$K$601,10,0),IF(B22="MOA",VLOOKUP($C22,ATELIER!$B$2:$K$291,10,0),IF(B22="MOC",VLOOKUP($C22,CHANTIER!$B$2:$K$291,10,0),IF(B22="MP",VLOOKUP($C22,MINIPELLE!$B$2:$K$291,10,0),""))))</f>
        <v>8</v>
      </c>
      <c r="B22" s="66" t="s">
        <v>299</v>
      </c>
      <c r="C22" s="66" t="s">
        <v>84</v>
      </c>
      <c r="D22" s="66" t="s">
        <v>85</v>
      </c>
      <c r="E22" s="27">
        <v>1</v>
      </c>
      <c r="F22" s="27">
        <v>1</v>
      </c>
      <c r="G22" s="27">
        <v>1</v>
      </c>
      <c r="H22" s="27">
        <v>1</v>
      </c>
      <c r="I22" s="27">
        <v>1</v>
      </c>
      <c r="J22" s="27">
        <v>1</v>
      </c>
      <c r="K22" s="66"/>
      <c r="L22" s="66"/>
      <c r="M22" s="66" t="str">
        <f t="shared" si="1"/>
        <v xml:space="preserve">INSERT INTO SC_SystemeProduits(RefDimension,NomSysteme,typePresta,ligne,Quantite,DateModif) values (null,'DISTRIB_REL_VG_DN50','MOC',8,1,now());
</v>
      </c>
      <c r="N22" s="66" t="str">
        <f t="shared" si="2"/>
        <v xml:space="preserve">INSERT INTO SC_SystemeProduits(RefDimension,NomSysteme,typePresta,ligne,Quantite,DateModif) values (null,'DISTRIB_REL_VG_DN63','MOC',8,1,now());
</v>
      </c>
      <c r="O22" s="66" t="str">
        <f t="shared" si="3"/>
        <v xml:space="preserve">INSERT INTO SC_SystemeProduits(RefDimension,NomSysteme,typePresta,ligne,Quantite,DateModif) values (null,'DISTRIB_REL_V3V_DN50','MOC',8,1,now());
</v>
      </c>
      <c r="P22" s="66" t="str">
        <f t="shared" si="4"/>
        <v xml:space="preserve">INSERT INTO SC_SystemeProduits(RefDimension,NomSysteme,typePresta,ligne,Quantite,DateModif) values (null,'DISTRIB_REL_V3V_DN63','MOC',8,1,now());
</v>
      </c>
      <c r="Q22" s="66" t="str">
        <f t="shared" si="5"/>
        <v xml:space="preserve">INSERT INTO SC_SystemeProduits(RefDimension,NomSysteme,typePresta,ligne,Quantite,DateModif) values (null,'DISTRIB_REL_A3V_DN50','MOC',8,1,now());
</v>
      </c>
      <c r="R22" s="66" t="str">
        <f t="shared" si="6"/>
        <v xml:space="preserve">INSERT INTO SC_SystemeProduits(RefDimension,NomSysteme,typePresta,ligne,Quantite,DateModif) values (null,'DISTRIB_REL_A3V_DN63','MOC',8,1,now());
</v>
      </c>
      <c r="S22" s="66" t="str">
        <f t="shared" si="7"/>
        <v/>
      </c>
      <c r="T22" s="66" t="str">
        <f t="shared" si="8"/>
        <v/>
      </c>
    </row>
    <row r="23" spans="1:20" x14ac:dyDescent="0.25">
      <c r="A23" s="67">
        <f>IF(B23="MATIERE",VLOOKUP($C23,MATIERE!$B$2:$K$601,10,0),IF(B23="MOA",VLOOKUP($C23,ATELIER!$B$2:$K$291,10,0),IF(B23="MOC",VLOOKUP($C23,CHANTIER!$B$2:$K$291,10,0),IF(B23="MP",VLOOKUP($C23,MINIPELLE!$B$2:$K$291,10,0),""))))</f>
        <v>7</v>
      </c>
      <c r="B23" s="66" t="s">
        <v>299</v>
      </c>
      <c r="C23" s="66" t="s">
        <v>82</v>
      </c>
      <c r="D23" s="66" t="s">
        <v>8</v>
      </c>
      <c r="E23" s="66"/>
      <c r="F23" s="66"/>
      <c r="G23" s="66"/>
      <c r="H23" s="66"/>
      <c r="I23" s="66"/>
      <c r="J23" s="66"/>
      <c r="K23" s="66">
        <v>1</v>
      </c>
      <c r="L23" s="66">
        <v>1</v>
      </c>
      <c r="M23" s="66" t="str">
        <f t="shared" si="1"/>
        <v/>
      </c>
      <c r="N23" s="66" t="str">
        <f t="shared" si="2"/>
        <v/>
      </c>
      <c r="O23" s="66" t="str">
        <f t="shared" si="3"/>
        <v/>
      </c>
      <c r="P23" s="66" t="str">
        <f t="shared" si="4"/>
        <v/>
      </c>
      <c r="Q23" s="66" t="str">
        <f t="shared" si="5"/>
        <v/>
      </c>
      <c r="R23" s="66" t="str">
        <f t="shared" si="6"/>
        <v/>
      </c>
      <c r="S23" s="66" t="str">
        <f t="shared" si="7"/>
        <v xml:space="preserve">INSERT INTO SC_SystemeProduits(RefDimension,NomSysteme,typePresta,ligne,Quantite,DateModif) values (null,'DISTRIB_GRAV_VP','MOC',7,1,now());
</v>
      </c>
      <c r="T23" s="66" t="str">
        <f t="shared" si="8"/>
        <v xml:space="preserve">INSERT INTO SC_SystemeProduits(RefDimension,NomSysteme,typePresta,ligne,Quantite,DateModif) values (null,'DISTRIB_GRAV_VG110','MOC',7,1,now());
</v>
      </c>
    </row>
    <row r="24" spans="1:20" x14ac:dyDescent="0.25">
      <c r="A24" s="67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 t="str">
        <f t="shared" si="1"/>
        <v/>
      </c>
      <c r="N24" s="66" t="str">
        <f t="shared" si="2"/>
        <v/>
      </c>
      <c r="O24" s="66" t="str">
        <f t="shared" si="3"/>
        <v/>
      </c>
      <c r="P24" s="66" t="str">
        <f t="shared" si="4"/>
        <v/>
      </c>
      <c r="Q24" s="66" t="str">
        <f t="shared" si="5"/>
        <v/>
      </c>
      <c r="R24" s="66" t="str">
        <f t="shared" si="6"/>
        <v/>
      </c>
      <c r="S24" s="66" t="str">
        <f t="shared" si="7"/>
        <v/>
      </c>
      <c r="T24" s="66" t="str">
        <f t="shared" si="8"/>
        <v/>
      </c>
    </row>
    <row r="25" spans="1:20" x14ac:dyDescent="0.25">
      <c r="A25" s="67">
        <f>IF(B25="MATIERE",VLOOKUP($C25,MATIERE!$B$2:$K$601,10,0),IF(B25="MOA",VLOOKUP($C25,ATELIER!$B$2:$K$291,10,0),IF(B25="MOC",VLOOKUP($C25,CHANTIER!$B$2:$K$291,10,0),IF(B25="MP",VLOOKUP($C25,MINIPELLE!$B$2:$K$291,10,0),""))))</f>
        <v>21</v>
      </c>
      <c r="B25" s="66" t="s">
        <v>300</v>
      </c>
      <c r="C25" s="66" t="s">
        <v>84</v>
      </c>
      <c r="D25" s="66" t="s">
        <v>8</v>
      </c>
      <c r="E25" s="27">
        <v>1</v>
      </c>
      <c r="F25" s="27">
        <v>1</v>
      </c>
      <c r="G25" s="27">
        <v>1</v>
      </c>
      <c r="H25" s="27">
        <v>1</v>
      </c>
      <c r="I25" s="27">
        <v>1</v>
      </c>
      <c r="J25" s="27">
        <v>1</v>
      </c>
      <c r="K25" s="66"/>
      <c r="L25" s="66"/>
      <c r="M25" s="66" t="str">
        <f t="shared" si="1"/>
        <v xml:space="preserve">INSERT INTO SC_SystemeProduits(RefDimension,NomSysteme,typePresta,ligne,Quantite,DateModif) values (null,'DISTRIB_REL_VG_DN50','MP',21,1,now());
</v>
      </c>
      <c r="N25" s="66" t="str">
        <f t="shared" si="2"/>
        <v xml:space="preserve">INSERT INTO SC_SystemeProduits(RefDimension,NomSysteme,typePresta,ligne,Quantite,DateModif) values (null,'DISTRIB_REL_VG_DN63','MP',21,1,now());
</v>
      </c>
      <c r="O25" s="66" t="str">
        <f t="shared" si="3"/>
        <v xml:space="preserve">INSERT INTO SC_SystemeProduits(RefDimension,NomSysteme,typePresta,ligne,Quantite,DateModif) values (null,'DISTRIB_REL_V3V_DN50','MP',21,1,now());
</v>
      </c>
      <c r="P25" s="66" t="str">
        <f t="shared" si="4"/>
        <v xml:space="preserve">INSERT INTO SC_SystemeProduits(RefDimension,NomSysteme,typePresta,ligne,Quantite,DateModif) values (null,'DISTRIB_REL_V3V_DN63','MP',21,1,now());
</v>
      </c>
      <c r="Q25" s="66" t="str">
        <f t="shared" si="5"/>
        <v xml:space="preserve">INSERT INTO SC_SystemeProduits(RefDimension,NomSysteme,typePresta,ligne,Quantite,DateModif) values (null,'DISTRIB_REL_A3V_DN50','MP',21,1,now());
</v>
      </c>
      <c r="R25" s="66" t="str">
        <f t="shared" si="6"/>
        <v xml:space="preserve">INSERT INTO SC_SystemeProduits(RefDimension,NomSysteme,typePresta,ligne,Quantite,DateModif) values (null,'DISTRIB_REL_A3V_DN63','MP',21,1,now());
</v>
      </c>
      <c r="S25" s="66" t="str">
        <f t="shared" si="7"/>
        <v/>
      </c>
      <c r="T25" s="66" t="str">
        <f t="shared" si="8"/>
        <v/>
      </c>
    </row>
    <row r="26" spans="1:20" x14ac:dyDescent="0.25">
      <c r="A26" s="67">
        <f>IF(B26="MATIERE",VLOOKUP($C26,MATIERE!$B$2:$K$601,10,0),IF(B26="MOA",VLOOKUP($C26,ATELIER!$B$2:$K$291,10,0),IF(B26="MOC",VLOOKUP($C26,CHANTIER!$B$2:$K$291,10,0),IF(B26="MP",VLOOKUP($C26,MINIPELLE!$B$2:$K$291,10,0),""))))</f>
        <v>22</v>
      </c>
      <c r="B26" s="66" t="s">
        <v>300</v>
      </c>
      <c r="C26" s="66" t="s">
        <v>82</v>
      </c>
      <c r="D26" s="66" t="s">
        <v>8</v>
      </c>
      <c r="E26" s="66"/>
      <c r="F26" s="66"/>
      <c r="G26" s="66"/>
      <c r="H26" s="66"/>
      <c r="I26" s="66"/>
      <c r="J26" s="66"/>
      <c r="K26" s="66">
        <v>1</v>
      </c>
      <c r="L26" s="66">
        <v>1</v>
      </c>
      <c r="M26" s="66" t="str">
        <f t="shared" si="1"/>
        <v/>
      </c>
      <c r="N26" s="66" t="str">
        <f t="shared" si="2"/>
        <v/>
      </c>
      <c r="O26" s="66" t="str">
        <f t="shared" si="3"/>
        <v/>
      </c>
      <c r="P26" s="66" t="str">
        <f t="shared" si="4"/>
        <v/>
      </c>
      <c r="Q26" s="66" t="str">
        <f t="shared" si="5"/>
        <v/>
      </c>
      <c r="R26" s="66" t="str">
        <f t="shared" si="6"/>
        <v/>
      </c>
      <c r="S26" s="66" t="str">
        <f t="shared" si="7"/>
        <v xml:space="preserve">INSERT INTO SC_SystemeProduits(RefDimension,NomSysteme,typePresta,ligne,Quantite,DateModif) values (null,'DISTRIB_GRAV_VP','MP',22,1,now());
</v>
      </c>
      <c r="T26" s="66" t="str">
        <f t="shared" si="8"/>
        <v xml:space="preserve">INSERT INTO SC_SystemeProduits(RefDimension,NomSysteme,typePresta,ligne,Quantite,DateModif) values (null,'DISTRIB_GRAV_VG110','MP',22,1,now());
</v>
      </c>
    </row>
    <row r="27" spans="1:20" x14ac:dyDescent="0.25">
      <c r="M27" s="66" t="str">
        <f t="shared" si="1"/>
        <v/>
      </c>
      <c r="N27" s="66" t="str">
        <f t="shared" si="2"/>
        <v/>
      </c>
      <c r="O27" s="66" t="str">
        <f t="shared" si="3"/>
        <v/>
      </c>
      <c r="P27" s="66" t="str">
        <f t="shared" si="4"/>
        <v/>
      </c>
      <c r="Q27" s="66" t="str">
        <f t="shared" si="5"/>
        <v/>
      </c>
      <c r="R27" s="66" t="str">
        <f t="shared" si="6"/>
        <v/>
      </c>
      <c r="S27" s="66" t="str">
        <f t="shared" si="7"/>
        <v/>
      </c>
      <c r="T27" s="66" t="str">
        <f t="shared" si="8"/>
        <v/>
      </c>
    </row>
    <row r="28" spans="1:20" x14ac:dyDescent="0.25">
      <c r="M28" s="66" t="str">
        <f t="shared" si="1"/>
        <v/>
      </c>
      <c r="N28" s="66" t="str">
        <f t="shared" si="2"/>
        <v/>
      </c>
      <c r="O28" s="66" t="str">
        <f t="shared" si="3"/>
        <v/>
      </c>
      <c r="P28" s="66" t="str">
        <f t="shared" si="4"/>
        <v/>
      </c>
      <c r="Q28" s="66" t="str">
        <f t="shared" si="5"/>
        <v/>
      </c>
      <c r="R28" s="66" t="str">
        <f t="shared" si="6"/>
        <v/>
      </c>
      <c r="S28" s="66" t="str">
        <f t="shared" si="7"/>
        <v/>
      </c>
      <c r="T28" s="66" t="str">
        <f t="shared" si="8"/>
        <v/>
      </c>
    </row>
    <row r="29" spans="1:20" x14ac:dyDescent="0.25">
      <c r="M29" s="66" t="str">
        <f t="shared" si="1"/>
        <v/>
      </c>
      <c r="N29" s="66" t="str">
        <f t="shared" si="2"/>
        <v/>
      </c>
      <c r="O29" s="66" t="str">
        <f t="shared" si="3"/>
        <v/>
      </c>
      <c r="P29" s="66" t="str">
        <f t="shared" si="4"/>
        <v/>
      </c>
      <c r="Q29" s="66" t="str">
        <f t="shared" si="5"/>
        <v/>
      </c>
      <c r="R29" s="66" t="str">
        <f t="shared" si="6"/>
        <v/>
      </c>
      <c r="S29" s="66" t="str">
        <f t="shared" si="7"/>
        <v/>
      </c>
      <c r="T29" s="66" t="str">
        <f t="shared" si="8"/>
        <v/>
      </c>
    </row>
    <row r="30" spans="1:20" x14ac:dyDescent="0.25">
      <c r="M30" s="66" t="str">
        <f t="shared" si="1"/>
        <v/>
      </c>
      <c r="N30" s="66" t="str">
        <f t="shared" si="2"/>
        <v/>
      </c>
      <c r="O30" s="66" t="str">
        <f t="shared" si="3"/>
        <v/>
      </c>
      <c r="P30" s="66" t="str">
        <f t="shared" si="4"/>
        <v/>
      </c>
      <c r="Q30" s="66" t="str">
        <f t="shared" si="5"/>
        <v/>
      </c>
      <c r="R30" s="66" t="str">
        <f t="shared" si="6"/>
        <v/>
      </c>
      <c r="S30" s="66" t="str">
        <f t="shared" si="7"/>
        <v/>
      </c>
      <c r="T30" s="66" t="str">
        <f t="shared" si="8"/>
        <v/>
      </c>
    </row>
    <row r="31" spans="1:20" x14ac:dyDescent="0.25">
      <c r="M31" s="66" t="str">
        <f t="shared" si="1"/>
        <v/>
      </c>
      <c r="N31" s="66" t="str">
        <f t="shared" si="2"/>
        <v/>
      </c>
      <c r="O31" s="66" t="str">
        <f t="shared" si="3"/>
        <v/>
      </c>
      <c r="P31" s="66" t="str">
        <f t="shared" si="4"/>
        <v/>
      </c>
      <c r="Q31" s="66" t="str">
        <f t="shared" si="5"/>
        <v/>
      </c>
      <c r="R31" s="66" t="str">
        <f t="shared" si="6"/>
        <v/>
      </c>
      <c r="S31" s="66" t="str">
        <f t="shared" si="7"/>
        <v/>
      </c>
      <c r="T31" s="66" t="str">
        <f t="shared" si="8"/>
        <v/>
      </c>
    </row>
    <row r="32" spans="1:20" x14ac:dyDescent="0.25">
      <c r="M32" s="66" t="str">
        <f t="shared" si="1"/>
        <v/>
      </c>
      <c r="N32" s="66" t="str">
        <f t="shared" si="2"/>
        <v/>
      </c>
      <c r="O32" s="66" t="str">
        <f t="shared" si="3"/>
        <v/>
      </c>
      <c r="P32" s="66" t="str">
        <f t="shared" si="4"/>
        <v/>
      </c>
      <c r="Q32" s="66" t="str">
        <f t="shared" si="5"/>
        <v/>
      </c>
      <c r="R32" s="66" t="str">
        <f t="shared" si="6"/>
        <v/>
      </c>
      <c r="S32" s="66" t="str">
        <f t="shared" si="7"/>
        <v/>
      </c>
      <c r="T32" s="66" t="str">
        <f t="shared" si="8"/>
        <v/>
      </c>
    </row>
    <row r="33" spans="13:20" x14ac:dyDescent="0.25">
      <c r="M33" s="66" t="str">
        <f t="shared" si="1"/>
        <v/>
      </c>
      <c r="N33" s="66" t="str">
        <f t="shared" si="2"/>
        <v/>
      </c>
      <c r="O33" s="66" t="str">
        <f t="shared" si="3"/>
        <v/>
      </c>
      <c r="P33" s="66" t="str">
        <f t="shared" si="4"/>
        <v/>
      </c>
      <c r="Q33" s="66" t="str">
        <f t="shared" si="5"/>
        <v/>
      </c>
      <c r="R33" s="66" t="str">
        <f t="shared" si="6"/>
        <v/>
      </c>
      <c r="S33" s="66" t="str">
        <f t="shared" si="7"/>
        <v/>
      </c>
      <c r="T33" s="66" t="str">
        <f t="shared" si="8"/>
        <v/>
      </c>
    </row>
    <row r="34" spans="13:20" x14ac:dyDescent="0.25">
      <c r="M34" s="66" t="str">
        <f t="shared" si="1"/>
        <v/>
      </c>
      <c r="N34" s="66" t="str">
        <f t="shared" si="2"/>
        <v/>
      </c>
      <c r="O34" s="66" t="str">
        <f t="shared" si="3"/>
        <v/>
      </c>
      <c r="P34" s="66" t="str">
        <f t="shared" si="4"/>
        <v/>
      </c>
      <c r="Q34" s="66" t="str">
        <f t="shared" si="5"/>
        <v/>
      </c>
      <c r="R34" s="66" t="str">
        <f t="shared" si="6"/>
        <v/>
      </c>
      <c r="S34" s="66" t="str">
        <f t="shared" si="7"/>
        <v/>
      </c>
      <c r="T34" s="66" t="str">
        <f t="shared" si="8"/>
        <v/>
      </c>
    </row>
    <row r="35" spans="13:20" x14ac:dyDescent="0.25">
      <c r="M35" s="66" t="str">
        <f t="shared" si="1"/>
        <v/>
      </c>
      <c r="N35" s="66" t="str">
        <f t="shared" si="2"/>
        <v/>
      </c>
      <c r="O35" s="66" t="str">
        <f t="shared" si="3"/>
        <v/>
      </c>
      <c r="P35" s="66" t="str">
        <f t="shared" si="4"/>
        <v/>
      </c>
      <c r="Q35" s="66" t="str">
        <f t="shared" si="5"/>
        <v/>
      </c>
      <c r="R35" s="66" t="str">
        <f t="shared" si="6"/>
        <v/>
      </c>
      <c r="S35" s="66" t="str">
        <f t="shared" si="7"/>
        <v/>
      </c>
      <c r="T35" s="66" t="str">
        <f t="shared" si="8"/>
        <v/>
      </c>
    </row>
    <row r="36" spans="13:20" x14ac:dyDescent="0.25">
      <c r="M36" s="66" t="str">
        <f t="shared" si="1"/>
        <v/>
      </c>
      <c r="N36" s="66" t="str">
        <f t="shared" si="2"/>
        <v/>
      </c>
      <c r="O36" s="66" t="str">
        <f t="shared" si="3"/>
        <v/>
      </c>
      <c r="P36" s="66" t="str">
        <f t="shared" si="4"/>
        <v/>
      </c>
      <c r="Q36" s="66" t="str">
        <f t="shared" si="5"/>
        <v/>
      </c>
      <c r="R36" s="66" t="str">
        <f t="shared" si="6"/>
        <v/>
      </c>
      <c r="S36" s="66" t="str">
        <f t="shared" si="7"/>
        <v/>
      </c>
      <c r="T36" s="66" t="str">
        <f t="shared" si="8"/>
        <v/>
      </c>
    </row>
    <row r="37" spans="13:20" x14ac:dyDescent="0.25">
      <c r="M37" s="66" t="str">
        <f t="shared" si="1"/>
        <v/>
      </c>
      <c r="N37" s="66" t="str">
        <f t="shared" si="2"/>
        <v/>
      </c>
      <c r="O37" s="66" t="str">
        <f t="shared" si="3"/>
        <v/>
      </c>
      <c r="P37" s="66" t="str">
        <f t="shared" si="4"/>
        <v/>
      </c>
      <c r="Q37" s="66" t="str">
        <f t="shared" si="5"/>
        <v/>
      </c>
      <c r="R37" s="66" t="str">
        <f t="shared" si="6"/>
        <v/>
      </c>
      <c r="S37" s="66" t="str">
        <f t="shared" si="7"/>
        <v/>
      </c>
      <c r="T37" s="66" t="str">
        <f t="shared" si="8"/>
        <v/>
      </c>
    </row>
    <row r="38" spans="13:20" x14ac:dyDescent="0.25">
      <c r="M38" s="66" t="str">
        <f t="shared" si="1"/>
        <v/>
      </c>
      <c r="N38" s="66" t="str">
        <f t="shared" si="2"/>
        <v/>
      </c>
      <c r="O38" s="66" t="str">
        <f t="shared" si="3"/>
        <v/>
      </c>
      <c r="P38" s="66" t="str">
        <f t="shared" si="4"/>
        <v/>
      </c>
      <c r="Q38" s="66" t="str">
        <f t="shared" si="5"/>
        <v/>
      </c>
      <c r="R38" s="66" t="str">
        <f t="shared" si="6"/>
        <v/>
      </c>
      <c r="S38" s="66" t="str">
        <f t="shared" si="7"/>
        <v/>
      </c>
      <c r="T38" s="66" t="str">
        <f t="shared" si="8"/>
        <v/>
      </c>
    </row>
    <row r="39" spans="13:20" x14ac:dyDescent="0.25">
      <c r="M39" s="66" t="str">
        <f t="shared" si="1"/>
        <v/>
      </c>
      <c r="N39" s="66" t="str">
        <f t="shared" si="2"/>
        <v/>
      </c>
      <c r="O39" s="66" t="str">
        <f t="shared" si="3"/>
        <v/>
      </c>
      <c r="P39" s="66" t="str">
        <f t="shared" si="4"/>
        <v/>
      </c>
      <c r="Q39" s="66" t="str">
        <f t="shared" si="5"/>
        <v/>
      </c>
      <c r="R39" s="66" t="str">
        <f t="shared" si="6"/>
        <v/>
      </c>
      <c r="S39" s="66" t="str">
        <f t="shared" si="7"/>
        <v/>
      </c>
      <c r="T39" s="66" t="str">
        <f t="shared" si="8"/>
        <v/>
      </c>
    </row>
    <row r="40" spans="13:20" x14ac:dyDescent="0.25">
      <c r="M40" s="66" t="str">
        <f t="shared" si="1"/>
        <v/>
      </c>
      <c r="N40" s="66" t="str">
        <f t="shared" si="2"/>
        <v/>
      </c>
      <c r="O40" s="66" t="str">
        <f t="shared" si="3"/>
        <v/>
      </c>
      <c r="P40" s="66" t="str">
        <f t="shared" si="4"/>
        <v/>
      </c>
      <c r="Q40" s="66" t="str">
        <f t="shared" si="5"/>
        <v/>
      </c>
      <c r="R40" s="66" t="str">
        <f t="shared" si="6"/>
        <v/>
      </c>
      <c r="S40" s="66" t="str">
        <f t="shared" si="7"/>
        <v/>
      </c>
      <c r="T40" s="66" t="str">
        <f t="shared" si="8"/>
        <v/>
      </c>
    </row>
    <row r="41" spans="13:20" x14ac:dyDescent="0.25">
      <c r="M41" s="66" t="str">
        <f t="shared" si="1"/>
        <v/>
      </c>
      <c r="N41" s="66" t="str">
        <f t="shared" si="2"/>
        <v/>
      </c>
      <c r="O41" s="66" t="str">
        <f t="shared" si="3"/>
        <v/>
      </c>
      <c r="P41" s="66" t="str">
        <f t="shared" si="4"/>
        <v/>
      </c>
      <c r="Q41" s="66" t="str">
        <f t="shared" si="5"/>
        <v/>
      </c>
      <c r="R41" s="66" t="str">
        <f t="shared" si="6"/>
        <v/>
      </c>
      <c r="S41" s="66" t="str">
        <f t="shared" si="7"/>
        <v/>
      </c>
      <c r="T41" s="66" t="str">
        <f t="shared" si="8"/>
        <v/>
      </c>
    </row>
    <row r="42" spans="13:20" x14ac:dyDescent="0.25">
      <c r="M42" s="66" t="str">
        <f t="shared" si="1"/>
        <v/>
      </c>
      <c r="N42" s="66" t="str">
        <f t="shared" si="2"/>
        <v/>
      </c>
      <c r="O42" s="66" t="str">
        <f t="shared" si="3"/>
        <v/>
      </c>
      <c r="P42" s="66" t="str">
        <f t="shared" si="4"/>
        <v/>
      </c>
      <c r="Q42" s="66" t="str">
        <f t="shared" si="5"/>
        <v/>
      </c>
      <c r="R42" s="66" t="str">
        <f t="shared" si="6"/>
        <v/>
      </c>
      <c r="S42" s="66" t="str">
        <f t="shared" si="7"/>
        <v/>
      </c>
      <c r="T42" s="66" t="str">
        <f t="shared" si="8"/>
        <v/>
      </c>
    </row>
    <row r="43" spans="13:20" x14ac:dyDescent="0.25">
      <c r="M43" s="66" t="str">
        <f t="shared" si="1"/>
        <v/>
      </c>
      <c r="N43" s="66" t="str">
        <f t="shared" si="2"/>
        <v/>
      </c>
      <c r="O43" s="66" t="str">
        <f t="shared" si="3"/>
        <v/>
      </c>
      <c r="P43" s="66" t="str">
        <f t="shared" si="4"/>
        <v/>
      </c>
      <c r="Q43" s="66" t="str">
        <f t="shared" si="5"/>
        <v/>
      </c>
      <c r="R43" s="66" t="str">
        <f t="shared" si="6"/>
        <v/>
      </c>
      <c r="S43" s="66" t="str">
        <f t="shared" si="7"/>
        <v/>
      </c>
      <c r="T43" s="66" t="str">
        <f t="shared" si="8"/>
        <v/>
      </c>
    </row>
    <row r="44" spans="13:20" x14ac:dyDescent="0.25">
      <c r="M44" s="66" t="str">
        <f t="shared" si="1"/>
        <v/>
      </c>
      <c r="N44" s="66" t="str">
        <f t="shared" si="2"/>
        <v/>
      </c>
      <c r="O44" s="66" t="str">
        <f t="shared" si="3"/>
        <v/>
      </c>
      <c r="P44" s="66" t="str">
        <f t="shared" si="4"/>
        <v/>
      </c>
      <c r="Q44" s="66" t="str">
        <f t="shared" si="5"/>
        <v/>
      </c>
      <c r="R44" s="66" t="str">
        <f t="shared" si="6"/>
        <v/>
      </c>
      <c r="S44" s="66" t="str">
        <f t="shared" si="7"/>
        <v/>
      </c>
      <c r="T44" s="66" t="str">
        <f t="shared" si="8"/>
        <v/>
      </c>
    </row>
    <row r="45" spans="13:20" x14ac:dyDescent="0.25">
      <c r="M45" s="66" t="str">
        <f t="shared" si="1"/>
        <v/>
      </c>
      <c r="N45" s="66" t="str">
        <f t="shared" si="2"/>
        <v/>
      </c>
      <c r="O45" s="66" t="str">
        <f t="shared" si="3"/>
        <v/>
      </c>
      <c r="P45" s="66" t="str">
        <f t="shared" si="4"/>
        <v/>
      </c>
      <c r="Q45" s="66" t="str">
        <f t="shared" si="5"/>
        <v/>
      </c>
      <c r="R45" s="66" t="str">
        <f t="shared" si="6"/>
        <v/>
      </c>
      <c r="S45" s="66" t="str">
        <f t="shared" si="7"/>
        <v/>
      </c>
      <c r="T45" s="66" t="str">
        <f t="shared" si="8"/>
        <v/>
      </c>
    </row>
    <row r="46" spans="13:20" x14ac:dyDescent="0.25">
      <c r="M46" s="66" t="str">
        <f t="shared" si="1"/>
        <v/>
      </c>
      <c r="N46" s="66" t="str">
        <f t="shared" si="2"/>
        <v/>
      </c>
      <c r="O46" s="66" t="str">
        <f t="shared" si="3"/>
        <v/>
      </c>
      <c r="P46" s="66" t="str">
        <f t="shared" si="4"/>
        <v/>
      </c>
      <c r="Q46" s="66" t="str">
        <f t="shared" si="5"/>
        <v/>
      </c>
      <c r="R46" s="66" t="str">
        <f t="shared" si="6"/>
        <v/>
      </c>
      <c r="S46" s="66" t="str">
        <f t="shared" si="7"/>
        <v/>
      </c>
      <c r="T46" s="66" t="str">
        <f t="shared" si="8"/>
        <v/>
      </c>
    </row>
    <row r="47" spans="13:20" x14ac:dyDescent="0.25">
      <c r="M47" s="66" t="str">
        <f t="shared" si="1"/>
        <v/>
      </c>
      <c r="N47" s="66" t="str">
        <f t="shared" si="2"/>
        <v/>
      </c>
      <c r="O47" s="66" t="str">
        <f t="shared" si="3"/>
        <v/>
      </c>
      <c r="P47" s="66" t="str">
        <f t="shared" si="4"/>
        <v/>
      </c>
      <c r="Q47" s="66" t="str">
        <f t="shared" si="5"/>
        <v/>
      </c>
      <c r="R47" s="66" t="str">
        <f t="shared" si="6"/>
        <v/>
      </c>
      <c r="S47" s="66" t="str">
        <f t="shared" si="7"/>
        <v/>
      </c>
      <c r="T47" s="66" t="str">
        <f t="shared" si="8"/>
        <v/>
      </c>
    </row>
    <row r="48" spans="13:20" x14ac:dyDescent="0.25">
      <c r="M48" s="66" t="str">
        <f t="shared" si="1"/>
        <v/>
      </c>
      <c r="N48" s="66" t="str">
        <f t="shared" si="2"/>
        <v/>
      </c>
      <c r="O48" s="66" t="str">
        <f t="shared" si="3"/>
        <v/>
      </c>
      <c r="P48" s="66" t="str">
        <f t="shared" si="4"/>
        <v/>
      </c>
      <c r="Q48" s="66" t="str">
        <f t="shared" si="5"/>
        <v/>
      </c>
      <c r="R48" s="66" t="str">
        <f t="shared" si="6"/>
        <v/>
      </c>
      <c r="S48" s="66" t="str">
        <f t="shared" si="7"/>
        <v/>
      </c>
      <c r="T48" s="66" t="str">
        <f t="shared" si="8"/>
        <v/>
      </c>
    </row>
    <row r="49" spans="13:20" x14ac:dyDescent="0.25">
      <c r="M49" s="66" t="str">
        <f t="shared" si="1"/>
        <v/>
      </c>
      <c r="N49" s="66" t="str">
        <f t="shared" si="2"/>
        <v/>
      </c>
      <c r="O49" s="66" t="str">
        <f t="shared" si="3"/>
        <v/>
      </c>
      <c r="P49" s="66" t="str">
        <f t="shared" si="4"/>
        <v/>
      </c>
      <c r="Q49" s="66" t="str">
        <f t="shared" si="5"/>
        <v/>
      </c>
      <c r="R49" s="66" t="str">
        <f t="shared" si="6"/>
        <v/>
      </c>
      <c r="S49" s="66" t="str">
        <f t="shared" si="7"/>
        <v/>
      </c>
      <c r="T49" s="66" t="str">
        <f t="shared" si="8"/>
        <v/>
      </c>
    </row>
    <row r="50" spans="13:20" x14ac:dyDescent="0.25">
      <c r="M50" s="66" t="str">
        <f t="shared" si="1"/>
        <v/>
      </c>
      <c r="N50" s="66" t="str">
        <f t="shared" si="2"/>
        <v/>
      </c>
      <c r="O50" s="66" t="str">
        <f t="shared" si="3"/>
        <v/>
      </c>
      <c r="P50" s="66" t="str">
        <f t="shared" si="4"/>
        <v/>
      </c>
      <c r="Q50" s="66" t="str">
        <f t="shared" si="5"/>
        <v/>
      </c>
      <c r="R50" s="66" t="str">
        <f t="shared" si="6"/>
        <v/>
      </c>
      <c r="S50" s="66" t="str">
        <f t="shared" si="7"/>
        <v/>
      </c>
      <c r="T50" s="66" t="str">
        <f t="shared" si="8"/>
        <v/>
      </c>
    </row>
    <row r="51" spans="13:20" x14ac:dyDescent="0.25">
      <c r="M51" s="66" t="str">
        <f t="shared" si="1"/>
        <v/>
      </c>
      <c r="N51" s="66" t="str">
        <f t="shared" si="2"/>
        <v/>
      </c>
      <c r="O51" s="66" t="str">
        <f t="shared" si="3"/>
        <v/>
      </c>
      <c r="P51" s="66" t="str">
        <f t="shared" si="4"/>
        <v/>
      </c>
      <c r="Q51" s="66" t="str">
        <f t="shared" si="5"/>
        <v/>
      </c>
      <c r="R51" s="66" t="str">
        <f t="shared" si="6"/>
        <v/>
      </c>
      <c r="S51" s="66" t="str">
        <f t="shared" si="7"/>
        <v/>
      </c>
      <c r="T51" s="66" t="str">
        <f t="shared" si="8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06"/>
  <sheetViews>
    <sheetView topLeftCell="C4" workbookViewId="0">
      <selection activeCell="C9" sqref="C9"/>
    </sheetView>
  </sheetViews>
  <sheetFormatPr baseColWidth="10" defaultColWidth="11.42578125" defaultRowHeight="15" x14ac:dyDescent="0.25"/>
  <cols>
    <col min="1" max="1" width="11.42578125" style="95"/>
    <col min="2" max="2" width="11.42578125" style="96"/>
    <col min="3" max="3" width="44" style="96" customWidth="1"/>
    <col min="4" max="5" width="11.42578125" style="96"/>
    <col min="6" max="6" width="98" style="95" customWidth="1"/>
    <col min="7" max="16384" width="11.42578125" style="96"/>
  </cols>
  <sheetData>
    <row r="1" spans="1:8" x14ac:dyDescent="0.25">
      <c r="E1" s="96" t="s">
        <v>929</v>
      </c>
      <c r="H1" s="96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3" spans="1:8" x14ac:dyDescent="0.25">
      <c r="D3" s="96" t="s">
        <v>245</v>
      </c>
      <c r="E3" s="96" t="s">
        <v>246</v>
      </c>
      <c r="F3" s="95" t="s">
        <v>626</v>
      </c>
    </row>
    <row r="4" spans="1:8" x14ac:dyDescent="0.25">
      <c r="A4" s="106">
        <f>IF(B4="MATIERE",VLOOKUP($C4,MATIERE!$B$2:$K$601,10,0),IF(B4="MOA",VLOOKUP($C4,ATELIER!$B$2:$K$291,10,0),IF(B4="MOC",VLOOKUP($C4,CHANTIER!$B$2:$K$291,10,0),IF(B4="MP",VLOOKUP($C4,MINIPELLE!$B$2:$K$291,10,0),""))))</f>
        <v>374</v>
      </c>
      <c r="B4" s="103" t="s">
        <v>295</v>
      </c>
      <c r="C4" s="111" t="s">
        <v>277</v>
      </c>
      <c r="D4" s="108" t="str">
        <f>IF($C4="","",VLOOKUP($C4,[2]MATIERES!$A$2:$F$448,5,0))</f>
        <v>t</v>
      </c>
      <c r="E4" s="109"/>
      <c r="F4" s="106" t="s">
        <v>1906</v>
      </c>
      <c r="H4" s="96" t="str">
        <f t="shared" ref="H4:H72" si="0"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(null,'TRANCHEES','MATIERE',374,'1.8*0.3*0.4*(DISTANCE_A)+1.8*0.1*0.4*(DISTANCE_B1)+PR1_OK*0.25+PR2_OK*0.25',null,now());
</v>
      </c>
    </row>
    <row r="5" spans="1:8" ht="16.5" customHeight="1" x14ac:dyDescent="0.25">
      <c r="A5" s="106">
        <f>IF(B5="MATIERE",VLOOKUP($C5,MATIERE!$B$2:$K$601,10,0),IF(B5="MOA",VLOOKUP($C5,ATELIER!$B$2:$K$291,10,0),IF(B5="MOC",VLOOKUP($C5,CHANTIER!$B$2:$K$291,10,0),IF(B5="MP",VLOOKUP($C5,MINIPELLE!$B$2:$K$291,10,0),""))))</f>
        <v>541</v>
      </c>
      <c r="B5" s="103" t="s">
        <v>295</v>
      </c>
      <c r="C5" s="132" t="s">
        <v>2018</v>
      </c>
      <c r="D5" s="108" t="e">
        <f>IF($C5="","",VLOOKUP($C5,[2]MATIERES!$A$2:$F$448,5,0))</f>
        <v>#N/A</v>
      </c>
      <c r="E5" s="109"/>
      <c r="F5" s="131" t="s">
        <v>1889</v>
      </c>
      <c r="G5" s="128" t="s">
        <v>2017</v>
      </c>
      <c r="H5" s="96" t="str">
        <f t="shared" si="0"/>
        <v xml:space="preserve">INSERT INTO SC_SystemeProduits(RefDimension,NomSysteme,typePresta,ligne,formule,cte1,DateModif) values (null,'TRANCHEES','MATIERE',541,'DISTANCE_B1','NOMBRE ENTIER SUPERIEUR',now());
</v>
      </c>
    </row>
    <row r="6" spans="1:8" ht="16.5" customHeight="1" x14ac:dyDescent="0.25">
      <c r="A6" s="106">
        <f>IF(B6="MATIERE",VLOOKUP($C6,MATIERE!$B$2:$K$601,10,0),IF(B6="MOA",VLOOKUP($C6,ATELIER!$B$2:$K$291,10,0),IF(B6="MOC",VLOOKUP($C6,CHANTIER!$B$2:$K$291,10,0),IF(B6="MP",VLOOKUP($C6,MINIPELLE!$B$2:$K$291,10,0),""))))</f>
        <v>490</v>
      </c>
      <c r="B6" s="103" t="s">
        <v>295</v>
      </c>
      <c r="C6" s="130" t="s">
        <v>1494</v>
      </c>
      <c r="D6" s="108" t="e">
        <f>IF($C6="","",VLOOKUP($C6,[2]MATIERES!$A$2:$F$448,5,0))</f>
        <v>#N/A</v>
      </c>
      <c r="E6" s="109"/>
      <c r="F6" s="106" t="s">
        <v>1889</v>
      </c>
      <c r="G6" s="128" t="s">
        <v>2017</v>
      </c>
      <c r="H6" s="96" t="str">
        <f t="shared" si="0"/>
        <v xml:space="preserve">INSERT INTO SC_SystemeProduits(RefDimension,NomSysteme,typePresta,ligne,formule,cte1,DateModif) values (null,'TRANCHEES','MATIERE',490,'DISTANCE_B1','NOMBRE ENTIER SUPERIEUR',now());
</v>
      </c>
    </row>
    <row r="7" spans="1:8" ht="16.5" customHeight="1" x14ac:dyDescent="0.25">
      <c r="A7" s="106">
        <f>IF(B7="MATIERE",VLOOKUP($C7,MATIERE!$B$2:$K$601,10,0),IF(B7="MOA",VLOOKUP($C7,ATELIER!$B$2:$K$291,10,0),IF(B7="MOC",VLOOKUP($C7,CHANTIER!$B$2:$K$291,10,0),IF(B7="MP",VLOOKUP($C7,MINIPELLE!$B$2:$K$291,10,0),""))))</f>
        <v>254</v>
      </c>
      <c r="B7" s="103" t="s">
        <v>295</v>
      </c>
      <c r="C7" s="111" t="s">
        <v>507</v>
      </c>
      <c r="D7" s="108" t="str">
        <f>IF($C7="","",VLOOKUP($C7,[2]MATIERES!$A$2:$F$448,5,0))</f>
        <v>pc</v>
      </c>
      <c r="E7" s="109"/>
      <c r="F7" s="106" t="s">
        <v>1898</v>
      </c>
      <c r="G7" s="109"/>
      <c r="H7" s="96" t="str">
        <f t="shared" si="0"/>
        <v xml:space="preserve">INSERT INTO SC_SystemeProduits(RefDimension,NomSysteme,typePresta,ligne,formule,cte1,DateModif) values (null,'TRANCHEES','MATIERE',254,'PR1_OK',null,now());
</v>
      </c>
    </row>
    <row r="8" spans="1:8" ht="16.5" customHeight="1" x14ac:dyDescent="0.25">
      <c r="A8" s="106">
        <f>IF(B8="MATIERE",VLOOKUP($C8,MATIERE!$B$2:$K$601,10,0),IF(B8="MOA",VLOOKUP($C8,ATELIER!$B$2:$K$291,10,0),IF(B8="MOC",VLOOKUP($C8,CHANTIER!$B$2:$K$291,10,0),IF(B8="MP",VLOOKUP($C8,MINIPELLE!$B$2:$K$291,10,0),""))))</f>
        <v>482</v>
      </c>
      <c r="B8" s="103" t="s">
        <v>295</v>
      </c>
      <c r="C8" s="111" t="s">
        <v>1479</v>
      </c>
      <c r="D8" s="108" t="s">
        <v>8</v>
      </c>
      <c r="E8" s="109"/>
      <c r="F8" s="106" t="s">
        <v>1898</v>
      </c>
      <c r="G8" s="109"/>
      <c r="H8" s="96" t="str">
        <f t="shared" si="0"/>
        <v xml:space="preserve">INSERT INTO SC_SystemeProduits(RefDimension,NomSysteme,typePresta,ligne,formule,cte1,DateModif) values (null,'TRANCHEES','MATIERE',482,'PR1_OK',null,now());
</v>
      </c>
    </row>
    <row r="9" spans="1:8" ht="16.5" customHeight="1" x14ac:dyDescent="0.25">
      <c r="A9" s="106">
        <f>IF(B9="MATIERE",VLOOKUP($C9,MATIERE!$B$2:$K$601,10,0),IF(B9="MOA",VLOOKUP($C9,ATELIER!$B$2:$K$291,10,0),IF(B9="MOC",VLOOKUP($C9,CHANTIER!$B$2:$K$291,10,0),IF(B9="MP",VLOOKUP($C9,MINIPELLE!$B$2:$K$291,10,0),""))))</f>
        <v>361</v>
      </c>
      <c r="B9" s="103" t="s">
        <v>295</v>
      </c>
      <c r="C9" s="111" t="s">
        <v>1908</v>
      </c>
      <c r="D9" s="108"/>
      <c r="E9" s="109"/>
      <c r="F9" s="106"/>
      <c r="G9" s="109"/>
      <c r="H9" s="96" t="str">
        <f t="shared" si="0"/>
        <v/>
      </c>
    </row>
    <row r="10" spans="1:8" ht="16.5" customHeight="1" x14ac:dyDescent="0.25">
      <c r="A10" s="106">
        <f>IF(B10="MATIERE",VLOOKUP($C10,MATIERE!$B$2:$K$601,10,0),IF(B10="MOA",VLOOKUP($C10,ATELIER!$B$2:$K$291,10,0),IF(B10="MOC",VLOOKUP($C10,CHANTIER!$B$2:$K$291,10,0),IF(B10="MP",VLOOKUP($C10,MINIPELLE!$B$2:$K$291,10,0),""))))</f>
        <v>361</v>
      </c>
      <c r="B10" s="103" t="s">
        <v>295</v>
      </c>
      <c r="C10" s="111" t="s">
        <v>1908</v>
      </c>
      <c r="D10" s="108" t="e">
        <f>IF($C10="","",VLOOKUP($C10,[2]MATIERES!$A$2:$F$448,5,0))</f>
        <v>#N/A</v>
      </c>
      <c r="E10" s="109"/>
      <c r="F10" s="106" t="s">
        <v>930</v>
      </c>
      <c r="G10" s="128" t="s">
        <v>2017</v>
      </c>
      <c r="H10" s="96" t="str">
        <f t="shared" si="0"/>
        <v xml:space="preserve">INSERT INTO SC_SystemeProduits(RefDimension,NomSysteme,typePresta,ligne,formule,cte1,DateModif) values (null,'TRANCHEES','MATIERE',361,'NB_SORTIES_MAISON','NOMBRE ENTIER SUPERIEUR',now());
</v>
      </c>
    </row>
    <row r="11" spans="1:8" ht="16.5" customHeight="1" x14ac:dyDescent="0.25">
      <c r="A11" s="106">
        <f>IF(B11="MATIERE",VLOOKUP($C11,MATIERE!$B$2:$K$601,10,0),IF(B11="MOA",VLOOKUP($C11,ATELIER!$B$2:$K$291,10,0),IF(B11="MOC",VLOOKUP($C11,CHANTIER!$B$2:$K$291,10,0),IF(B11="MP",VLOOKUP($C11,MINIPELLE!$B$2:$K$291,10,0),""))))</f>
        <v>363</v>
      </c>
      <c r="B11" s="103" t="s">
        <v>295</v>
      </c>
      <c r="C11" s="111" t="s">
        <v>2006</v>
      </c>
      <c r="D11" s="108" t="e">
        <f>IF($C11="","",VLOOKUP($C11,[2]MATIERES!$A$2:$F$448,5,0))</f>
        <v>#N/A</v>
      </c>
      <c r="E11" s="109"/>
      <c r="F11" s="106" t="s">
        <v>2001</v>
      </c>
      <c r="G11" s="128" t="s">
        <v>2017</v>
      </c>
      <c r="H11" s="96" t="str">
        <f t="shared" si="0"/>
        <v xml:space="preserve">INSERT INTO SC_SystemeProduits(RefDimension,NomSysteme,typePresta,ligne,formule,cte1,DateModif) values (null,'TRANCHEES','MATIERE',363,'DISTANCE_A+NB_SORTIES_MAISON','NOMBRE ENTIER SUPERIEUR',now());
</v>
      </c>
    </row>
    <row r="12" spans="1:8" ht="16.5" customHeight="1" x14ac:dyDescent="0.25">
      <c r="A12" s="106">
        <f>IF(B12="MATIERE",VLOOKUP($C12,MATIERE!$B$2:$K$601,10,0),IF(B12="MOA",VLOOKUP($C12,ATELIER!$B$2:$K$291,10,0),IF(B12="MOC",VLOOKUP($C12,CHANTIER!$B$2:$K$291,10,0),IF(B12="MP",VLOOKUP($C12,MINIPELLE!$B$2:$K$291,10,0),""))))</f>
        <v>456</v>
      </c>
      <c r="B12" s="103" t="s">
        <v>295</v>
      </c>
      <c r="C12" s="111" t="s">
        <v>1427</v>
      </c>
      <c r="D12" s="108" t="e">
        <f>IF($C12="","",VLOOKUP($C12,[2]MATIERES!$A$2:$F$448,5,0))</f>
        <v>#N/A</v>
      </c>
      <c r="E12" s="109"/>
      <c r="F12" s="106" t="s">
        <v>2002</v>
      </c>
      <c r="G12" s="128" t="s">
        <v>2017</v>
      </c>
      <c r="H12" s="96" t="str">
        <f t="shared" si="0"/>
        <v xml:space="preserve">INSERT INTO SC_SystemeProduits(RefDimension,NomSysteme,typePresta,ligne,formule,cte1,DateModif) values (null,'TRANCHEES','MATIERE',456,'0.05*(DISTANCE_A)','NOMBRE ENTIER SUPERIEUR',now());
</v>
      </c>
    </row>
    <row r="13" spans="1:8" ht="16.5" customHeight="1" x14ac:dyDescent="0.25">
      <c r="A13" s="106">
        <f>IF(B13="MATIERE",VLOOKUP($C13,MATIERE!$B$2:$K$601,10,0),IF(B13="MOA",VLOOKUP($C13,ATELIER!$B$2:$K$291,10,0),IF(B13="MOC",VLOOKUP($C13,CHANTIER!$B$2:$K$291,10,0),IF(B13="MP",VLOOKUP($C13,MINIPELLE!$B$2:$K$291,10,0),""))))</f>
        <v>450</v>
      </c>
      <c r="B13" s="103" t="s">
        <v>295</v>
      </c>
      <c r="C13" s="111" t="s">
        <v>1414</v>
      </c>
      <c r="D13" s="108" t="e">
        <f>IF($C13="","",VLOOKUP($C13,[2]MATIERES!$A$2:$F$448,5,0))</f>
        <v>#N/A</v>
      </c>
      <c r="E13" s="109"/>
      <c r="F13" s="106" t="s">
        <v>2003</v>
      </c>
      <c r="G13" s="128" t="s">
        <v>2017</v>
      </c>
      <c r="H13" s="96" t="str">
        <f t="shared" si="0"/>
        <v xml:space="preserve">INSERT INTO SC_SystemeProduits(RefDimension,NomSysteme,typePresta,ligne,formule,cte1,DateModif) values (null,'TRANCHEES','MATIERE',450,'NB_SORTIES_MAISON+0.1*DISTANCE_A','NOMBRE ENTIER SUPERIEUR',now());
</v>
      </c>
    </row>
    <row r="14" spans="1:8" ht="16.5" customHeight="1" x14ac:dyDescent="0.25">
      <c r="A14" s="106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B14" s="103"/>
      <c r="C14" s="111"/>
      <c r="D14" s="108"/>
      <c r="E14" s="109"/>
      <c r="F14" s="106"/>
      <c r="G14" s="109"/>
      <c r="H14" s="96" t="str">
        <f t="shared" si="0"/>
        <v/>
      </c>
    </row>
    <row r="15" spans="1:8" ht="16.5" customHeight="1" x14ac:dyDescent="0.25">
      <c r="A15" s="106">
        <f>IF(B15="MATIERE",VLOOKUP($C15,MATIERE!$B$2:$K$601,10,0),IF(B15="MOA",VLOOKUP($C15,ATELIER!$B$2:$K$291,10,0),IF(B15="MOC",VLOOKUP($C15,CHANTIER!$B$2:$K$291,10,0),IF(B15="MP",VLOOKUP($C15,MINIPELLE!$B$2:$K$291,10,0),""))))</f>
        <v>2</v>
      </c>
      <c r="B15" s="103" t="s">
        <v>295</v>
      </c>
      <c r="C15" s="111" t="s">
        <v>1527</v>
      </c>
      <c r="D15" s="108" t="s">
        <v>8</v>
      </c>
      <c r="E15" s="109"/>
      <c r="F15" s="106" t="s">
        <v>2004</v>
      </c>
      <c r="G15" s="128" t="s">
        <v>2017</v>
      </c>
      <c r="H15" s="96" t="str">
        <f t="shared" si="0"/>
        <v xml:space="preserve">INSERT INTO SC_SystemeProduits(RefDimension,NomSysteme,typePresta,ligne,formule,cte1,DateModif) values (null,'TRANCHEES','MATIERE',2,'0.1*DISTANCE_A','NOMBRE ENTIER SUPERIEUR',now());
</v>
      </c>
    </row>
    <row r="16" spans="1:8" ht="16.5" customHeight="1" x14ac:dyDescent="0.25">
      <c r="A16" s="106">
        <f>IF(B16="MATIERE",VLOOKUP($C16,MATIERE!$B$2:$K$601,10,0),IF(B16="MOA",VLOOKUP($C16,ATELIER!$B$2:$K$291,10,0),IF(B16="MOC",VLOOKUP($C16,CHANTIER!$B$2:$K$291,10,0),IF(B16="MP",VLOOKUP($C16,MINIPELLE!$B$2:$K$291,10,0),""))))</f>
        <v>4</v>
      </c>
      <c r="B16" s="103" t="s">
        <v>295</v>
      </c>
      <c r="C16" s="111" t="s">
        <v>1529</v>
      </c>
      <c r="D16" s="108" t="s">
        <v>8</v>
      </c>
      <c r="E16" s="109"/>
      <c r="F16" s="106" t="s">
        <v>2004</v>
      </c>
      <c r="G16" s="128" t="s">
        <v>2017</v>
      </c>
      <c r="H16" s="96" t="str">
        <f t="shared" si="0"/>
        <v xml:space="preserve">INSERT INTO SC_SystemeProduits(RefDimension,NomSysteme,typePresta,ligne,formule,cte1,DateModif) values (null,'TRANCHEES','MATIERE',4,'0.1*DISTANCE_A','NOMBRE ENTIER SUPERIEUR',now());
</v>
      </c>
    </row>
    <row r="17" spans="1:8" ht="16.5" customHeight="1" x14ac:dyDescent="0.25">
      <c r="A17" s="106">
        <f>IF(B17="MATIERE",VLOOKUP($C17,MATIERE!$B$2:$K$601,10,0),IF(B17="MOA",VLOOKUP($C17,ATELIER!$B$2:$K$291,10,0),IF(B17="MOC",VLOOKUP($C17,CHANTIER!$B$2:$K$291,10,0),IF(B17="MP",VLOOKUP($C17,MINIPELLE!$B$2:$K$291,10,0),""))))</f>
        <v>6</v>
      </c>
      <c r="B17" s="103" t="s">
        <v>295</v>
      </c>
      <c r="C17" s="111" t="s">
        <v>1531</v>
      </c>
      <c r="D17" s="108" t="s">
        <v>8</v>
      </c>
      <c r="E17" s="109"/>
      <c r="F17" s="106" t="s">
        <v>2005</v>
      </c>
      <c r="G17" s="128" t="s">
        <v>2017</v>
      </c>
      <c r="H17" s="96" t="str">
        <f t="shared" si="0"/>
        <v xml:space="preserve">INSERT INTO SC_SystemeProduits(RefDimension,NomSysteme,typePresta,ligne,formule,cte1,DateModif) values (null,'TRANCHEES','MATIERE',6,'0.05*DISTANCE_A','NOMBRE ENTIER SUPERIEUR',now());
</v>
      </c>
    </row>
    <row r="18" spans="1:8" ht="16.5" customHeight="1" x14ac:dyDescent="0.25">
      <c r="A18" s="106">
        <f>IF(B18="MATIERE",VLOOKUP($C18,MATIERE!$B$2:$K$601,10,0),IF(B18="MOA",VLOOKUP($C18,ATELIER!$B$2:$K$291,10,0),IF(B18="MOC",VLOOKUP($C18,CHANTIER!$B$2:$K$291,10,0),IF(B18="MP",VLOOKUP($C18,MINIPELLE!$B$2:$K$291,10,0),""))))</f>
        <v>17</v>
      </c>
      <c r="B18" s="103" t="s">
        <v>295</v>
      </c>
      <c r="C18" s="111" t="s">
        <v>1909</v>
      </c>
      <c r="D18" s="108" t="e">
        <f>IF($C18="","",VLOOKUP($C18,[2]MATIERES!$A$2:$F$448,5,0))</f>
        <v>#N/A</v>
      </c>
      <c r="E18" s="109"/>
      <c r="F18" s="106" t="s">
        <v>930</v>
      </c>
      <c r="G18" s="109"/>
      <c r="H18" s="96" t="str">
        <f t="shared" si="0"/>
        <v xml:space="preserve">INSERT INTO SC_SystemeProduits(RefDimension,NomSysteme,typePresta,ligne,formule,cte1,DateModif) values (null,'TRANCHEES','MATIERE',17,'NB_SORTIES_MAISON',null,now());
</v>
      </c>
    </row>
    <row r="19" spans="1:8" ht="16.5" customHeight="1" x14ac:dyDescent="0.25">
      <c r="A19" s="106" t="e">
        <f>IF(B19="MATIERE",VLOOKUP($C19,MATIERE!$B$2:$K$601,10,0),IF(B19="MOA",VLOOKUP($C19,ATELIER!$B$2:$K$291,10,0),IF(B19="MOC",VLOOKUP($C19,CHANTIER!$B$2:$K$291,10,0),IF(B19="MP",VLOOKUP($C19,MINIPELLE!$B$2:$K$291,10,0),""))))</f>
        <v>#N/A</v>
      </c>
      <c r="B19" s="103" t="s">
        <v>295</v>
      </c>
      <c r="C19" s="111" t="s">
        <v>1442</v>
      </c>
      <c r="D19" s="108" t="e">
        <f>IF($C19="","",VLOOKUP($C19,[2]MATIERES!$A$2:$F$448,5,0))</f>
        <v>#N/A</v>
      </c>
      <c r="E19" s="109"/>
      <c r="F19" s="106" t="s">
        <v>2013</v>
      </c>
      <c r="G19" s="128" t="s">
        <v>2017</v>
      </c>
      <c r="H19" s="96" t="e">
        <f t="shared" si="0"/>
        <v>#N/A</v>
      </c>
    </row>
    <row r="20" spans="1:8" ht="16.5" customHeight="1" x14ac:dyDescent="0.25">
      <c r="A20" s="106">
        <f>IF(B20="MATIERE",VLOOKUP($C20,MATIERE!$B$2:$K$601,10,0),IF(B20="MOA",VLOOKUP($C20,ATELIER!$B$2:$K$291,10,0),IF(B20="MOC",VLOOKUP($C20,CHANTIER!$B$2:$K$291,10,0),IF(B20="MP",VLOOKUP($C20,MINIPELLE!$B$2:$K$291,10,0),""))))</f>
        <v>91</v>
      </c>
      <c r="B20" s="103" t="s">
        <v>295</v>
      </c>
      <c r="C20" s="111" t="s">
        <v>1572</v>
      </c>
      <c r="D20" s="108" t="str">
        <f>IF($C20="","",VLOOKUP($C20,[2]MATIERES!$A$2:$F$448,5,0))</f>
        <v>pc</v>
      </c>
      <c r="E20" s="109"/>
      <c r="F20" s="131"/>
      <c r="G20" s="109"/>
      <c r="H20" s="96" t="str">
        <f t="shared" si="0"/>
        <v/>
      </c>
    </row>
    <row r="21" spans="1:8" ht="16.5" customHeight="1" x14ac:dyDescent="0.25">
      <c r="A21" s="106">
        <f>IF(B21="MATIERE",VLOOKUP($C21,MATIERE!$B$2:$K$601,10,0),IF(B21="MOA",VLOOKUP($C21,ATELIER!$B$2:$K$291,10,0),IF(B21="MOC",VLOOKUP($C21,CHANTIER!$B$2:$K$291,10,0),IF(B21="MP",VLOOKUP($C21,MINIPELLE!$B$2:$K$291,10,0),""))))</f>
        <v>92</v>
      </c>
      <c r="B21" s="103" t="s">
        <v>295</v>
      </c>
      <c r="C21" s="111" t="s">
        <v>1573</v>
      </c>
      <c r="D21" s="108"/>
      <c r="E21" s="109"/>
      <c r="F21" s="106" t="s">
        <v>1891</v>
      </c>
      <c r="G21" s="109"/>
      <c r="H21" s="96" t="str">
        <f t="shared" si="0"/>
        <v xml:space="preserve">INSERT INTO SC_SystemeProduits(RefDimension,NomSysteme,typePresta,ligne,formule,cte1,DateModif) values (null,'TRANCHEES','MATIERE',92,'DISTANCE_A+DISTANCE_B1',null,now());
</v>
      </c>
    </row>
    <row r="22" spans="1:8" ht="16.5" customHeight="1" x14ac:dyDescent="0.25">
      <c r="A22" s="106">
        <f>IF(B22="MATIERE",VLOOKUP($C22,MATIERE!$B$2:$K$601,10,0),IF(B22="MOA",VLOOKUP($C22,ATELIER!$B$2:$K$291,10,0),IF(B22="MOC",VLOOKUP($C22,CHANTIER!$B$2:$K$291,10,0),IF(B22="MP",VLOOKUP($C22,MINIPELLE!$B$2:$K$291,10,0),""))))</f>
        <v>12</v>
      </c>
      <c r="B22" s="96" t="s">
        <v>299</v>
      </c>
      <c r="C22" s="111" t="s">
        <v>92</v>
      </c>
      <c r="D22" s="108" t="str">
        <f>IF(C22="","",VLOOKUP($C22,[2]CHANTIER!$A$2:$C$83,3,0))</f>
        <v>ml</v>
      </c>
      <c r="E22" s="109"/>
      <c r="F22" s="106" t="s">
        <v>1889</v>
      </c>
      <c r="G22" s="109"/>
      <c r="H22" s="96" t="str">
        <f t="shared" si="0"/>
        <v xml:space="preserve">INSERT INTO SC_SystemeProduits(RefDimension,NomSysteme,typePresta,ligne,formule,cte1,DateModif) values (null,'TRANCHEES','MOC',12,'DISTANCE_B1',null,now());
</v>
      </c>
    </row>
    <row r="23" spans="1:8" ht="16.5" customHeight="1" x14ac:dyDescent="0.25">
      <c r="A23" s="106">
        <f>IF(B23="MATIERE",VLOOKUP($C23,MATIERE!$B$2:$K$601,10,0),IF(B23="MOA",VLOOKUP($C23,ATELIER!$B$2:$K$291,10,0),IF(B23="MOC",VLOOKUP($C23,CHANTIER!$B$2:$K$291,10,0),IF(B23="MP",VLOOKUP($C23,MINIPELLE!$B$2:$K$291,10,0),""))))</f>
        <v>17</v>
      </c>
      <c r="B23" s="96" t="s">
        <v>299</v>
      </c>
      <c r="C23" s="111" t="s">
        <v>101</v>
      </c>
      <c r="D23" s="108" t="str">
        <f>IF(C23="","",VLOOKUP($C23,[2]CHANTIER!$A$2:$C$83,3,0))</f>
        <v>pc</v>
      </c>
      <c r="E23" s="109"/>
      <c r="F23" s="131" t="s">
        <v>1898</v>
      </c>
      <c r="G23" s="109"/>
      <c r="H23" s="96" t="str">
        <f t="shared" si="0"/>
        <v xml:space="preserve">INSERT INTO SC_SystemeProduits(RefDimension,NomSysteme,typePresta,ligne,formule,cte1,DateModif) values (null,'TRANCHEES','MOC',17,'PR1_OK',null,now());
</v>
      </c>
    </row>
    <row r="24" spans="1:8" ht="16.5" customHeight="1" x14ac:dyDescent="0.25">
      <c r="A24" s="106">
        <f>IF(B24="MATIERE",VLOOKUP($C24,MATIERE!$B$2:$K$601,10,0),IF(B24="MOA",VLOOKUP($C24,ATELIER!$B$2:$K$291,10,0),IF(B24="MOC",VLOOKUP($C24,CHANTIER!$B$2:$K$291,10,0),IF(B24="MP",VLOOKUP($C24,MINIPELLE!$B$2:$K$291,10,0),""))))</f>
        <v>18</v>
      </c>
      <c r="B24" s="96" t="s">
        <v>299</v>
      </c>
      <c r="C24" s="111" t="s">
        <v>103</v>
      </c>
      <c r="D24" s="108" t="str">
        <f>IF(C24="","",VLOOKUP($C24,[2]CHANTIER!$A$2:$C$83,3,0))</f>
        <v>pc</v>
      </c>
      <c r="E24" s="109"/>
      <c r="F24" s="106" t="s">
        <v>1892</v>
      </c>
      <c r="G24" s="109"/>
      <c r="H24" s="96" t="str">
        <f t="shared" si="0"/>
        <v xml:space="preserve">INSERT INTO SC_SystemeProduits(RefDimension,NomSysteme,typePresta,ligne,formule,cte1,DateModif) values (null,'TRANCHEES','MOC',18,'0.2*(DISTANCE_A)+3*NB_SORTIES_MAISON',null,now());
</v>
      </c>
    </row>
    <row r="25" spans="1:8" ht="16.5" customHeight="1" x14ac:dyDescent="0.25">
      <c r="A25" s="106">
        <f>IF(B25="MATIERE",VLOOKUP($C25,MATIERE!$B$2:$K$601,10,0),IF(B25="MOA",VLOOKUP($C25,ATELIER!$B$2:$K$291,10,0),IF(B25="MOC",VLOOKUP($C25,CHANTIER!$B$2:$K$291,10,0),IF(B25="MP",VLOOKUP($C25,MINIPELLE!$B$2:$K$291,10,0),""))))</f>
        <v>13</v>
      </c>
      <c r="B25" s="96" t="s">
        <v>299</v>
      </c>
      <c r="C25" s="111" t="s">
        <v>95</v>
      </c>
      <c r="D25" s="108" t="str">
        <f>IF(C25="","",VLOOKUP($C25,[2]CHANTIER!$A$2:$C$83,3,0))</f>
        <v>ml</v>
      </c>
      <c r="E25" s="109"/>
      <c r="F25" s="106"/>
      <c r="G25" s="109"/>
      <c r="H25" s="96" t="str">
        <f t="shared" si="0"/>
        <v/>
      </c>
    </row>
    <row r="26" spans="1:8" ht="16.5" customHeight="1" x14ac:dyDescent="0.25">
      <c r="A26" s="106">
        <f>IF(B26="MATIERE",VLOOKUP($C26,MATIERE!$B$2:$K$601,10,0),IF(B26="MOA",VLOOKUP($C26,ATELIER!$B$2:$K$291,10,0),IF(B26="MOC",VLOOKUP($C26,CHANTIER!$B$2:$K$291,10,0),IF(B26="MP",VLOOKUP($C26,MINIPELLE!$B$2:$K$291,10,0),""))))</f>
        <v>28</v>
      </c>
      <c r="B26" s="96" t="s">
        <v>299</v>
      </c>
      <c r="C26" s="111" t="s">
        <v>122</v>
      </c>
      <c r="D26" s="108" t="str">
        <f>IF(C26="","",VLOOKUP($C26,[2]CHANTIER!$A$2:$C$83,3,0))</f>
        <v>ml</v>
      </c>
      <c r="E26" s="109"/>
      <c r="F26" s="106" t="s">
        <v>1890</v>
      </c>
      <c r="G26" s="109"/>
      <c r="H26" s="96" t="str">
        <f t="shared" si="0"/>
        <v xml:space="preserve">INSERT INTO SC_SystemeProduits(RefDimension,NomSysteme,typePresta,ligne,formule,cte1,DateModif) values (null,'TRANCHEES','MOC',28,'DISTANCE_A',null,now());
</v>
      </c>
    </row>
    <row r="27" spans="1:8" ht="16.5" customHeight="1" x14ac:dyDescent="0.25">
      <c r="A27" s="106">
        <f>IF(B27="MATIERE",VLOOKUP($C27,MATIERE!$B$2:$K$601,10,0),IF(B27="MOA",VLOOKUP($C27,ATELIER!$B$2:$K$291,10,0),IF(B27="MOC",VLOOKUP($C27,CHANTIER!$B$2:$K$291,10,0),IF(B27="MP",VLOOKUP($C27,MINIPELLE!$B$2:$K$291,10,0),""))))</f>
        <v>29</v>
      </c>
      <c r="B27" s="96" t="s">
        <v>299</v>
      </c>
      <c r="C27" s="111" t="s">
        <v>124</v>
      </c>
      <c r="D27" s="108" t="str">
        <f>IF(C27="","",VLOOKUP($C27,[2]CHANTIER!$A$2:$C$83,3,0))</f>
        <v>ml</v>
      </c>
      <c r="E27" s="109"/>
      <c r="F27" s="106" t="s">
        <v>1889</v>
      </c>
      <c r="G27" s="109"/>
      <c r="H27" s="96" t="str">
        <f t="shared" si="0"/>
        <v xml:space="preserve">INSERT INTO SC_SystemeProduits(RefDimension,NomSysteme,typePresta,ligne,formule,cte1,DateModif) values (null,'TRANCHEES','MOC',29,'DISTANCE_B1',null,now());
</v>
      </c>
    </row>
    <row r="28" spans="1:8" ht="16.5" customHeight="1" x14ac:dyDescent="0.25">
      <c r="A28" s="106">
        <f>IF(B28="MATIERE",VLOOKUP($C28,MATIERE!$B$2:$K$601,10,0),IF(B28="MOA",VLOOKUP($C28,ATELIER!$B$2:$K$291,10,0),IF(B28="MOC",VLOOKUP($C28,CHANTIER!$B$2:$K$291,10,0),IF(B28="MP",VLOOKUP($C28,MINIPELLE!$B$2:$K$291,10,0),""))))</f>
        <v>26</v>
      </c>
      <c r="B28" s="96" t="s">
        <v>299</v>
      </c>
      <c r="C28" s="111" t="s">
        <v>117</v>
      </c>
      <c r="D28" s="108" t="str">
        <f>IF(C28="","",VLOOKUP($C28,[2]CHANTIER!$A$2:$C$83,3,0))</f>
        <v>T</v>
      </c>
      <c r="E28" s="109"/>
      <c r="F28" s="106"/>
      <c r="G28" s="109"/>
      <c r="H28" s="96" t="str">
        <f t="shared" si="0"/>
        <v/>
      </c>
    </row>
    <row r="29" spans="1:8" ht="16.5" customHeight="1" x14ac:dyDescent="0.25">
      <c r="A29" s="106">
        <f>IF(B29="MATIERE",VLOOKUP($C29,MATIERE!$B$2:$K$601,10,0),IF(B29="MOA",VLOOKUP($C29,ATELIER!$B$2:$K$291,10,0),IF(B29="MOC",VLOOKUP($C29,CHANTIER!$B$2:$K$291,10,0),IF(B29="MP",VLOOKUP($C29,MINIPELLE!$B$2:$K$291,10,0),""))))</f>
        <v>27</v>
      </c>
      <c r="B29" s="96" t="s">
        <v>299</v>
      </c>
      <c r="C29" s="111" t="s">
        <v>120</v>
      </c>
      <c r="D29" s="108" t="str">
        <f>IF(C29="","",VLOOKUP($C29,[2]CHANTIER!$A$2:$C$83,3,0))</f>
        <v>ml</v>
      </c>
      <c r="E29" s="109"/>
      <c r="F29" s="106" t="s">
        <v>1893</v>
      </c>
      <c r="G29" s="109"/>
      <c r="H29" s="96" t="str">
        <f t="shared" si="0"/>
        <v xml:space="preserve">INSERT INTO SC_SystemeProduits(RefDimension,NomSysteme,typePresta,ligne,formule,cte1,DateModif) values (null,'TRANCHEES','MOC',27,'(DISTANCE_A)+2*NB_SORTIES_MAISON',null,now());
</v>
      </c>
    </row>
    <row r="30" spans="1:8" ht="16.5" customHeight="1" x14ac:dyDescent="0.25">
      <c r="A30" s="106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C30" s="111"/>
      <c r="D30" s="108"/>
      <c r="E30" s="109"/>
      <c r="F30" s="106"/>
      <c r="G30" s="117"/>
      <c r="H30" s="96" t="str">
        <f t="shared" si="0"/>
        <v/>
      </c>
    </row>
    <row r="31" spans="1:8" ht="16.5" customHeight="1" x14ac:dyDescent="0.25">
      <c r="A31" s="106">
        <f>IF(B31="MATIERE",VLOOKUP($C31,MATIERE!$B$2:$K$601,10,0),IF(B31="MOA",VLOOKUP($C31,ATELIER!$B$2:$K$291,10,0),IF(B31="MOC",VLOOKUP($C31,CHANTIER!$B$2:$K$291,10,0),IF(B31="MP",VLOOKUP($C31,MINIPELLE!$B$2:$K$291,10,0),""))))</f>
        <v>19</v>
      </c>
      <c r="B31" s="96" t="s">
        <v>300</v>
      </c>
      <c r="C31" s="111" t="s">
        <v>120</v>
      </c>
      <c r="D31" s="108" t="str">
        <f>IF(C31="","",VLOOKUP($C31,[2]MINIPELLE!$A$2:$C$28,3,0))</f>
        <v>ml</v>
      </c>
      <c r="E31" s="109"/>
      <c r="F31" s="106" t="s">
        <v>1890</v>
      </c>
      <c r="G31" s="109"/>
      <c r="H31" s="96" t="str">
        <f t="shared" si="0"/>
        <v xml:space="preserve">INSERT INTO SC_SystemeProduits(RefDimension,NomSysteme,typePresta,ligne,formule,cte1,DateModif) values (null,'TRANCHEES','MP',19,'DISTANCE_A',null,now());
</v>
      </c>
    </row>
    <row r="32" spans="1:8" ht="16.5" customHeight="1" x14ac:dyDescent="0.25">
      <c r="A32" s="106">
        <f>IF(B32="MATIERE",VLOOKUP($C32,MATIERE!$B$2:$K$601,10,0),IF(B32="MOA",VLOOKUP($C32,ATELIER!$B$2:$K$291,10,0),IF(B32="MOC",VLOOKUP($C32,CHANTIER!$B$2:$K$291,10,0),IF(B32="MP",VLOOKUP($C32,MINIPELLE!$B$2:$K$291,10,0),""))))</f>
        <v>20</v>
      </c>
      <c r="B32" s="96" t="s">
        <v>300</v>
      </c>
      <c r="C32" s="111" t="s">
        <v>228</v>
      </c>
      <c r="D32" s="108" t="str">
        <f>IF(C32="","",VLOOKUP($C32,[2]MINIPELLE!$A$2:$C$28,3,0))</f>
        <v>ml</v>
      </c>
      <c r="E32" s="109"/>
      <c r="F32" s="106" t="s">
        <v>1889</v>
      </c>
      <c r="G32" s="109"/>
      <c r="H32" s="96" t="str">
        <f t="shared" si="0"/>
        <v xml:space="preserve">INSERT INTO SC_SystemeProduits(RefDimension,NomSysteme,typePresta,ligne,formule,cte1,DateModif) values (null,'TRANCHEES','MP',20,'DISTANCE_B1',null,now());
</v>
      </c>
    </row>
    <row r="33" spans="1:8" ht="16.5" customHeight="1" x14ac:dyDescent="0.25">
      <c r="A33" s="106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C33" s="111"/>
      <c r="D33" s="108"/>
      <c r="E33" s="109"/>
      <c r="F33" s="106"/>
      <c r="H33" s="96" t="str">
        <f t="shared" si="0"/>
        <v/>
      </c>
    </row>
    <row r="34" spans="1:8" ht="16.5" customHeight="1" x14ac:dyDescent="0.25">
      <c r="A34" s="106">
        <f>IF(B34="MATIERE",VLOOKUP($C34,MATIERE!$B$2:$K$601,10,0),IF(B34="MOA",VLOOKUP($C34,ATELIER!$B$2:$K$291,10,0),IF(B34="MOC",VLOOKUP($C34,CHANTIER!$B$2:$K$291,10,0),IF(B34="MP",VLOOKUP($C34,MINIPELLE!$B$2:$K$291,10,0),""))))</f>
        <v>255</v>
      </c>
      <c r="B34" s="96" t="s">
        <v>295</v>
      </c>
      <c r="C34" s="111" t="s">
        <v>508</v>
      </c>
      <c r="D34" s="108"/>
      <c r="E34" s="109"/>
      <c r="F34" s="106" t="s">
        <v>932</v>
      </c>
      <c r="H34" s="96" t="str">
        <f t="shared" si="0"/>
        <v xml:space="preserve">INSERT INTO SC_SystemeProduits(RefDimension,NomSysteme,typePresta,ligne,formule,cte1,DateModif) values (null,'TRANCHEES','MATIERE',255,'CHASSE_GRAV_BROYEUR',null,now());
</v>
      </c>
    </row>
    <row r="35" spans="1:8" ht="16.5" customHeight="1" x14ac:dyDescent="0.25">
      <c r="A35" s="106">
        <f>IF(B35="MATIERE",VLOOKUP($C35,MATIERE!$B$2:$K$601,10,0),IF(B35="MOA",VLOOKUP($C35,ATELIER!$B$2:$K$291,10,0),IF(B35="MOC",VLOOKUP($C35,CHANTIER!$B$2:$K$291,10,0),IF(B35="MP",VLOOKUP($C35,MINIPELLE!$B$2:$K$291,10,0),""))))</f>
        <v>154</v>
      </c>
      <c r="B35" s="96" t="s">
        <v>295</v>
      </c>
      <c r="C35" s="111" t="s">
        <v>413</v>
      </c>
      <c r="D35" s="108" t="str">
        <f>IF($C35="","",VLOOKUP($C35,[2]MATIERES!$A$2:$F$448,5,0))</f>
        <v>pc</v>
      </c>
      <c r="E35" s="109"/>
      <c r="F35" s="106" t="s">
        <v>1894</v>
      </c>
      <c r="G35" s="96" t="s">
        <v>715</v>
      </c>
      <c r="H35" s="96" t="str">
        <f t="shared" si="0"/>
        <v xml:space="preserve">INSERT INTO SC_SystemeProduits(RefDimension,NomSysteme,typePresta,ligne,formule,cte1,DateModif) values (null,'TRANCHEES','MATIERE',154,'CHASSE_GRAV_NAVES*(SURFACE&lt;10)','SURFACE',now());
</v>
      </c>
    </row>
    <row r="36" spans="1:8" ht="16.5" customHeight="1" x14ac:dyDescent="0.25">
      <c r="A36" s="106">
        <f>IF(B36="MATIERE",VLOOKUP($C36,MATIERE!$B$2:$K$601,10,0),IF(B36="MOA",VLOOKUP($C36,ATELIER!$B$2:$K$291,10,0),IF(B36="MOC",VLOOKUP($C36,CHANTIER!$B$2:$K$291,10,0),IF(B36="MP",VLOOKUP($C36,MINIPELLE!$B$2:$K$291,10,0),""))))</f>
        <v>155</v>
      </c>
      <c r="B36" s="96" t="s">
        <v>295</v>
      </c>
      <c r="C36" s="111" t="s">
        <v>414</v>
      </c>
      <c r="D36" s="108" t="str">
        <f>IF($C36="","",VLOOKUP($C36,[2]MATIERES!$A$2:$F$448,5,0))</f>
        <v>pc</v>
      </c>
      <c r="E36" s="109"/>
      <c r="F36" s="106" t="s">
        <v>1895</v>
      </c>
      <c r="G36" s="96" t="s">
        <v>715</v>
      </c>
      <c r="H36" s="96" t="str">
        <f t="shared" si="0"/>
        <v xml:space="preserve">INSERT INTO SC_SystemeProduits(RefDimension,NomSysteme,typePresta,ligne,formule,cte1,DateModif) values (null,'TRANCHEES','MATIERE',155,'CHASSE_GRAV_NAVES*(SURFACE&gt;9)*(SURFACE&lt;18)','SURFACE',now());
</v>
      </c>
    </row>
    <row r="37" spans="1:8" ht="16.5" customHeight="1" x14ac:dyDescent="0.25">
      <c r="A37" s="106">
        <f>IF(B37="MATIERE",VLOOKUP($C37,MATIERE!$B$2:$K$601,10,0),IF(B37="MOA",VLOOKUP($C37,ATELIER!$B$2:$K$291,10,0),IF(B37="MOC",VLOOKUP($C37,CHANTIER!$B$2:$K$291,10,0),IF(B37="MP",VLOOKUP($C37,MINIPELLE!$B$2:$K$291,10,0),""))))</f>
        <v>156</v>
      </c>
      <c r="B37" s="96" t="s">
        <v>295</v>
      </c>
      <c r="C37" s="111" t="s">
        <v>415</v>
      </c>
      <c r="D37" s="108" t="str">
        <f>IF($C37="","",VLOOKUP($C37,[2]MATIERES!$A$2:$F$448,5,0))</f>
        <v>pc</v>
      </c>
      <c r="E37" s="109"/>
      <c r="F37" s="106" t="s">
        <v>1896</v>
      </c>
      <c r="G37" s="96" t="s">
        <v>715</v>
      </c>
      <c r="H37" s="96" t="str">
        <f t="shared" si="0"/>
        <v xml:space="preserve">INSERT INTO SC_SystemeProduits(RefDimension,NomSysteme,typePresta,ligne,formule,cte1,DateModif) values (null,'TRANCHEES','MATIERE',156,'CHASSE_GRAV_NAVES*(SURFACE&gt;17)','SURFACE',now());
</v>
      </c>
    </row>
    <row r="38" spans="1:8" ht="16.5" customHeight="1" x14ac:dyDescent="0.25">
      <c r="A38" s="106">
        <f>IF(B38="MATIERE",VLOOKUP($C38,MATIERE!$B$2:$K$601,10,0),IF(B38="MOA",VLOOKUP($C38,ATELIER!$B$2:$K$291,10,0),IF(B38="MOC",VLOOKUP($C38,CHANTIER!$B$2:$K$291,10,0),IF(B38="MP",VLOOKUP($C38,MINIPELLE!$B$2:$K$291,10,0),""))))</f>
        <v>153</v>
      </c>
      <c r="B38" s="96" t="s">
        <v>295</v>
      </c>
      <c r="C38" s="111" t="s">
        <v>412</v>
      </c>
      <c r="D38" s="108" t="str">
        <f>IF($C38="","",VLOOKUP($C38,[2]MATIERES!$A$2:$F$448,5,0))</f>
        <v>pc</v>
      </c>
      <c r="E38" s="109"/>
      <c r="F38" s="106" t="s">
        <v>934</v>
      </c>
      <c r="H38" s="96" t="str">
        <f t="shared" si="0"/>
        <v xml:space="preserve">INSERT INTO SC_SystemeProduits(RefDimension,NomSysteme,typePresta,ligne,formule,cte1,DateModif) values (null,'TRANCHEES','MATIERE',153,'CHASSE_GRAV_INAUTECH',null,now());
</v>
      </c>
    </row>
    <row r="39" spans="1:8" ht="16.5" customHeight="1" x14ac:dyDescent="0.25">
      <c r="A39" s="106">
        <f>IF(B39="MATIERE",VLOOKUP($C39,MATIERE!$B$2:$K$601,10,0),IF(B39="MOA",VLOOKUP($C39,ATELIER!$B$2:$K$291,10,0),IF(B39="MOC",VLOOKUP($C39,CHANTIER!$B$2:$K$291,10,0),IF(B39="MP",VLOOKUP($C39,MINIPELLE!$B$2:$K$291,10,0),""))))</f>
        <v>519</v>
      </c>
      <c r="B39" s="96" t="s">
        <v>295</v>
      </c>
      <c r="C39" s="111" t="s">
        <v>1913</v>
      </c>
      <c r="D39" s="108" t="s">
        <v>8</v>
      </c>
      <c r="E39" s="109"/>
      <c r="F39" s="106" t="s">
        <v>2000</v>
      </c>
      <c r="H39" s="96" t="str">
        <f t="shared" si="0"/>
        <v xml:space="preserve">INSERT INTO SC_SystemeProduits(RefDimension,NomSysteme,typePresta,ligne,formule,cte1,DateModif) values (null,'TRANCHEES','MATIERE',519,'CHASSE_GRAV_CLAPET',null,now());
</v>
      </c>
    </row>
    <row r="40" spans="1:8" ht="16.5" customHeight="1" x14ac:dyDescent="0.25">
      <c r="A40" s="106">
        <f>IF(B40="MATIERE",VLOOKUP($C40,MATIERE!$B$2:$K$601,10,0),IF(B40="MOA",VLOOKUP($C40,ATELIER!$B$2:$K$291,10,0),IF(B40="MOC",VLOOKUP($C40,CHANTIER!$B$2:$K$291,10,0),IF(B40="MP",VLOOKUP($C40,MINIPELLE!$B$2:$K$291,10,0),""))))</f>
        <v>152</v>
      </c>
      <c r="B40" s="96" t="s">
        <v>295</v>
      </c>
      <c r="C40" s="111" t="s">
        <v>410</v>
      </c>
      <c r="D40" s="108" t="str">
        <f>IF($C40="","",VLOOKUP($C40,[2]MATIERES!$A$2:$F$448,5,0))</f>
        <v>pc</v>
      </c>
      <c r="E40" s="109"/>
      <c r="F40" s="106" t="s">
        <v>933</v>
      </c>
      <c r="H40" s="96" t="str">
        <f t="shared" si="0"/>
        <v xml:space="preserve">INSERT INTO SC_SystemeProduits(RefDimension,NomSysteme,typePresta,ligne,formule,cte1,DateModif) values (null,'TRANCHEES','MATIERE',152,'CHASSE_GRAV_AQUATIRIS',null,now());
</v>
      </c>
    </row>
    <row r="41" spans="1:8" ht="16.5" customHeight="1" x14ac:dyDescent="0.25">
      <c r="A41" s="106">
        <f>IF(B41="MATIERE",VLOOKUP($C41,MATIERE!$B$2:$K$601,10,0),IF(B41="MOA",VLOOKUP($C41,ATELIER!$B$2:$K$291,10,0),IF(B41="MOC",VLOOKUP($C41,CHANTIER!$B$2:$K$291,10,0),IF(B41="MP",VLOOKUP($C41,MINIPELLE!$B$2:$K$291,10,0),""))))</f>
        <v>6</v>
      </c>
      <c r="B41" s="96" t="s">
        <v>299</v>
      </c>
      <c r="C41" s="111" t="s">
        <v>80</v>
      </c>
      <c r="D41" s="108" t="str">
        <f>IF(C41="","",VLOOKUP($C41,[2]CHANTIER!$A$2:$C$83,3,0))</f>
        <v>pc</v>
      </c>
      <c r="E41" s="109"/>
      <c r="F41" s="106" t="s">
        <v>1897</v>
      </c>
      <c r="H41" s="96" t="str">
        <f t="shared" si="0"/>
        <v xml:space="preserve">INSERT INTO SC_SystemeProduits(RefDimension,NomSysteme,typePresta,ligne,formule,cte1,DateModif) values (null,'TRANCHEES','MOC',6,'PR1_OK+CHASSE_GRAV_BROYEUR',null,now());
</v>
      </c>
    </row>
    <row r="42" spans="1:8" ht="16.5" customHeight="1" x14ac:dyDescent="0.25">
      <c r="A42" s="106">
        <f>IF(B42="MATIERE",VLOOKUP($C42,MATIERE!$B$2:$K$601,10,0),IF(B42="MOA",VLOOKUP($C42,ATELIER!$B$2:$K$291,10,0),IF(B42="MOC",VLOOKUP($C42,CHANTIER!$B$2:$K$291,10,0),IF(B42="MP",VLOOKUP($C42,MINIPELLE!$B$2:$K$291,10,0),""))))</f>
        <v>2</v>
      </c>
      <c r="B42" s="96" t="s">
        <v>299</v>
      </c>
      <c r="C42" s="111" t="s">
        <v>73</v>
      </c>
      <c r="D42" s="108" t="str">
        <f>IF(C42="","",VLOOKUP($C42,[2]CHANTIER!$A$2:$C$83,3,0))</f>
        <v>pc</v>
      </c>
      <c r="E42" s="109"/>
      <c r="F42" s="106" t="s">
        <v>1898</v>
      </c>
      <c r="H42" s="96" t="str">
        <f t="shared" si="0"/>
        <v xml:space="preserve">INSERT INTO SC_SystemeProduits(RefDimension,NomSysteme,typePresta,ligne,formule,cte1,DateModif) values (null,'TRANCHEES','MOC',2,'PR1_OK',null,now());
</v>
      </c>
    </row>
    <row r="43" spans="1:8" x14ac:dyDescent="0.25">
      <c r="A43" s="106">
        <f>IF(B43="MATIERE",VLOOKUP($C43,MATIERE!$B$2:$K$601,10,0),IF(B43="MOA",VLOOKUP($C43,ATELIER!$B$2:$K$291,10,0),IF(B43="MOC",VLOOKUP($C43,CHANTIER!$B$2:$K$291,10,0),IF(B43="MP",VLOOKUP($C43,MINIPELLE!$B$2:$K$291,10,0),""))))</f>
        <v>90</v>
      </c>
      <c r="B43" s="96" t="s">
        <v>299</v>
      </c>
      <c r="C43" s="111" t="s">
        <v>1077</v>
      </c>
      <c r="D43" s="108"/>
      <c r="E43" s="109"/>
      <c r="F43" s="106" t="s">
        <v>1999</v>
      </c>
      <c r="H43" s="96" t="str">
        <f t="shared" si="0"/>
        <v xml:space="preserve">INSERT INTO SC_SystemeProduits(RefDimension,NomSysteme,typePresta,ligne,formule,cte1,DateModif) values (null,'TRANCHEES','MOC',90,'CHASSE_GRAV_NAVES+CHASSE_GRAV_INAUTECH+CHASSE_GRAV_AQUATIRIS+CHASSE_GRAV_CLAPET',null,now());
</v>
      </c>
    </row>
    <row r="44" spans="1:8" x14ac:dyDescent="0.25">
      <c r="A44" s="106" t="str">
        <f>IF(B44="MATIERE",VLOOKUP($C44,MATIERE!$B$2:$K$601,10,0),IF(B44="MOA",VLOOKUP($C44,ATELIER!$B$2:$K$291,10,0),IF(B44="MOC",VLOOKUP($C44,CHANTIER!$B$2:$K$291,10,0),IF(B44="MP",VLOOKUP($C44,MINIPELLE!$B$2:$K$291,10,0),""))))</f>
        <v/>
      </c>
      <c r="C44" s="111"/>
      <c r="D44" s="108"/>
      <c r="E44" s="109"/>
      <c r="F44" s="106"/>
      <c r="H44" s="96" t="str">
        <f t="shared" si="0"/>
        <v/>
      </c>
    </row>
    <row r="45" spans="1:8" x14ac:dyDescent="0.25">
      <c r="A45" s="106">
        <f>IF(B45="MATIERE",VLOOKUP($C45,MATIERE!$B$2:$K$601,10,0),IF(B45="MOA",VLOOKUP($C45,ATELIER!$B$2:$K$291,10,0),IF(B45="MOC",VLOOKUP($C45,CHANTIER!$B$2:$K$291,10,0),IF(B45="MP",VLOOKUP($C45,MINIPELLE!$B$2:$K$291,10,0),""))))</f>
        <v>14</v>
      </c>
      <c r="B45" s="96" t="s">
        <v>300</v>
      </c>
      <c r="C45" s="111" t="s">
        <v>1119</v>
      </c>
      <c r="D45" s="108" t="s">
        <v>42</v>
      </c>
      <c r="E45" s="109"/>
      <c r="F45" s="106" t="s">
        <v>932</v>
      </c>
      <c r="H45" s="96" t="str">
        <f t="shared" si="0"/>
        <v xml:space="preserve">INSERT INTO SC_SystemeProduits(RefDimension,NomSysteme,typePresta,ligne,formule,cte1,DateModif) values (null,'TRANCHEES','MP',14,'CHASSE_GRAV_BROYEUR',null,now());
</v>
      </c>
    </row>
    <row r="46" spans="1:8" x14ac:dyDescent="0.25">
      <c r="A46" s="106">
        <f>IF(B46="MATIERE",VLOOKUP($C46,MATIERE!$B$2:$K$601,10,0),IF(B46="MOA",VLOOKUP($C46,ATELIER!$B$2:$K$291,10,0),IF(B46="MOC",VLOOKUP($C46,CHANTIER!$B$2:$K$291,10,0),IF(B46="MP",VLOOKUP($C46,MINIPELLE!$B$2:$K$291,10,0),""))))</f>
        <v>15</v>
      </c>
      <c r="B46" s="96" t="s">
        <v>300</v>
      </c>
      <c r="C46" s="111" t="s">
        <v>1079</v>
      </c>
      <c r="D46" s="108" t="s">
        <v>42</v>
      </c>
      <c r="E46" s="109"/>
      <c r="F46" s="106" t="s">
        <v>1899</v>
      </c>
      <c r="H46" s="96" t="str">
        <f t="shared" si="0"/>
        <v xml:space="preserve">INSERT INTO SC_SystemeProduits(RefDimension,NomSysteme,typePresta,ligne,formule,cte1,DateModif) values (null,'TRANCHEES','MP',15,'(PR1_OK*#POSTE900#)',null,now());
</v>
      </c>
    </row>
    <row r="47" spans="1:8" x14ac:dyDescent="0.25">
      <c r="A47" s="106">
        <f>IF(B47="MATIERE",VLOOKUP($C47,MATIERE!$B$2:$K$601,10,0),IF(B47="MOA",VLOOKUP($C47,ATELIER!$B$2:$K$291,10,0),IF(B47="MOC",VLOOKUP($C47,CHANTIER!$B$2:$K$291,10,0),IF(B47="MP",VLOOKUP($C47,MINIPELLE!$B$2:$K$291,10,0),""))))</f>
        <v>16</v>
      </c>
      <c r="B47" s="96" t="s">
        <v>300</v>
      </c>
      <c r="C47" s="111" t="s">
        <v>1080</v>
      </c>
      <c r="D47" s="108" t="s">
        <v>42</v>
      </c>
      <c r="E47" s="109"/>
      <c r="F47" s="106" t="s">
        <v>1900</v>
      </c>
      <c r="H47" s="96" t="str">
        <f t="shared" si="0"/>
        <v xml:space="preserve">INSERT INTO SC_SystemeProduits(RefDimension,NomSysteme,typePresta,ligne,formule,cte1,DateModif) values (null,'TRANCHEES','MP',16,'(PR1_OK*#POSTE1200#)',null,now());
</v>
      </c>
    </row>
    <row r="48" spans="1:8" x14ac:dyDescent="0.25">
      <c r="A48" s="106">
        <f>IF(B48="MATIERE",VLOOKUP($C48,MATIERE!$B$2:$K$601,10,0),IF(B48="MOA",VLOOKUP($C48,ATELIER!$B$2:$K$291,10,0),IF(B48="MOC",VLOOKUP($C48,CHANTIER!$B$2:$K$291,10,0),IF(B48="MP",VLOOKUP($C48,MINIPELLE!$B$2:$K$291,10,0),""))))</f>
        <v>29</v>
      </c>
      <c r="B48" s="96" t="s">
        <v>300</v>
      </c>
      <c r="C48" s="111" t="s">
        <v>1120</v>
      </c>
      <c r="D48" s="108" t="s">
        <v>42</v>
      </c>
      <c r="E48" s="109"/>
      <c r="F48" s="106" t="s">
        <v>1901</v>
      </c>
      <c r="H48" s="96" t="str">
        <f t="shared" si="0"/>
        <v xml:space="preserve">INSERT INTO SC_SystemeProduits(RefDimension,NomSysteme,typePresta,ligne,formule,cte1,DateModif) values (null,'TRANCHEES','MP',29,'(PR1_OK*#POSTE1500#)',null,now());
</v>
      </c>
    </row>
    <row r="49" spans="1:8" x14ac:dyDescent="0.25">
      <c r="A49" s="106">
        <f>IF(B49="MATIERE",VLOOKUP($C49,MATIERE!$B$2:$K$601,10,0),IF(B49="MOA",VLOOKUP($C49,ATELIER!$B$2:$K$291,10,0),IF(B49="MOC",VLOOKUP($C49,CHANTIER!$B$2:$K$291,10,0),IF(B49="MP",VLOOKUP($C49,MINIPELLE!$B$2:$K$291,10,0),""))))</f>
        <v>30</v>
      </c>
      <c r="B49" s="96" t="s">
        <v>300</v>
      </c>
      <c r="C49" s="111" t="s">
        <v>1121</v>
      </c>
      <c r="D49" s="108" t="s">
        <v>42</v>
      </c>
      <c r="E49" s="109"/>
      <c r="F49" s="106" t="s">
        <v>1902</v>
      </c>
      <c r="H49" s="96" t="str">
        <f t="shared" si="0"/>
        <v xml:space="preserve">INSERT INTO SC_SystemeProduits(RefDimension,NomSysteme,typePresta,ligne,formule,cte1,DateModif) values (null,'TRANCHEES','MP',30,'(PR1_OK*#POSTE1800#)',null,now());
</v>
      </c>
    </row>
    <row r="50" spans="1:8" x14ac:dyDescent="0.25">
      <c r="A50" s="106">
        <f>IF(B50="MATIERE",VLOOKUP($C50,MATIERE!$B$2:$K$601,10,0),IF(B50="MOA",VLOOKUP($C50,ATELIER!$B$2:$K$291,10,0),IF(B50="MOC",VLOOKUP($C50,CHANTIER!$B$2:$K$291,10,0),IF(B50="MP",VLOOKUP($C50,MINIPELLE!$B$2:$K$291,10,0),""))))</f>
        <v>33</v>
      </c>
      <c r="B50" s="96" t="s">
        <v>300</v>
      </c>
      <c r="C50" s="111" t="s">
        <v>2007</v>
      </c>
      <c r="D50" s="108" t="s">
        <v>42</v>
      </c>
      <c r="E50" s="109"/>
      <c r="F50" s="106" t="s">
        <v>2008</v>
      </c>
      <c r="H50" s="96" t="str">
        <f t="shared" si="0"/>
        <v xml:space="preserve">INSERT INTO SC_SystemeProduits(RefDimension,NomSysteme,typePresta,ligne,formule,cte1,DateModif) values (null,'TRANCHEES','MP',33,'(PR1_OK*#POSTE1900#)',null,now());
</v>
      </c>
    </row>
    <row r="51" spans="1:8" x14ac:dyDescent="0.25">
      <c r="A51" s="106">
        <f>IF(B51="MATIERE",VLOOKUP($C51,MATIERE!$B$2:$K$601,10,0),IF(B51="MOA",VLOOKUP($C51,ATELIER!$B$2:$K$291,10,0),IF(B51="MOC",VLOOKUP($C51,CHANTIER!$B$2:$K$291,10,0),IF(B51="MP",VLOOKUP($C51,MINIPELLE!$B$2:$K$291,10,0),""))))</f>
        <v>31</v>
      </c>
      <c r="B51" s="96" t="s">
        <v>300</v>
      </c>
      <c r="C51" s="111" t="s">
        <v>1122</v>
      </c>
      <c r="D51" s="108" t="s">
        <v>42</v>
      </c>
      <c r="E51" s="109"/>
      <c r="F51" s="106" t="s">
        <v>1903</v>
      </c>
      <c r="H51" s="96" t="str">
        <f t="shared" si="0"/>
        <v xml:space="preserve">INSERT INTO SC_SystemeProduits(RefDimension,NomSysteme,typePresta,ligne,formule,cte1,DateModif) values (null,'TRANCHEES','MP',31,'(PR1_OK*#POSTE2100#)',null,now());
</v>
      </c>
    </row>
    <row r="52" spans="1:8" x14ac:dyDescent="0.25">
      <c r="A52" s="106">
        <f>IF(B52="MATIERE",VLOOKUP($C52,MATIERE!$B$2:$K$601,10,0),IF(B52="MOA",VLOOKUP($C52,ATELIER!$B$2:$K$291,10,0),IF(B52="MOC",VLOOKUP($C52,CHANTIER!$B$2:$K$291,10,0),IF(B52="MP",VLOOKUP($C52,MINIPELLE!$B$2:$K$291,10,0),""))))</f>
        <v>32</v>
      </c>
      <c r="B52" s="96" t="s">
        <v>300</v>
      </c>
      <c r="C52" s="111" t="s">
        <v>1123</v>
      </c>
      <c r="D52" s="108"/>
      <c r="E52" s="109"/>
      <c r="F52" s="106" t="s">
        <v>1999</v>
      </c>
      <c r="H52" s="96" t="str">
        <f t="shared" si="0"/>
        <v xml:space="preserve">INSERT INTO SC_SystemeProduits(RefDimension,NomSysteme,typePresta,ligne,formule,cte1,DateModif) values (null,'TRANCHEES','MP',32,'CHASSE_GRAV_NAVES+CHASSE_GRAV_INAUTECH+CHASSE_GRAV_AQUATIRIS+CHASSE_GRAV_CLAPET',null,now());
</v>
      </c>
    </row>
    <row r="53" spans="1:8" x14ac:dyDescent="0.25">
      <c r="A53" s="106" t="str">
        <f>IF(B53="MATIERE",VLOOKUP($C53,MATIERE!$B$2:$K$601,10,0),IF(B53="MOA",VLOOKUP($C53,ATELIER!$B$2:$K$291,10,0),IF(B53="MOC",VLOOKUP($C53,CHANTIER!$B$2:$K$291,10,0),IF(B53="MP",VLOOKUP($C53,MINIPELLE!$B$2:$K$291,10,0),""))))</f>
        <v/>
      </c>
      <c r="C53" s="111"/>
      <c r="D53" s="108"/>
      <c r="E53" s="109"/>
      <c r="F53" s="106"/>
      <c r="H53" s="96" t="str">
        <f t="shared" si="0"/>
        <v/>
      </c>
    </row>
    <row r="54" spans="1:8" x14ac:dyDescent="0.25">
      <c r="A54" s="106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C54" s="111"/>
      <c r="D54" s="108"/>
      <c r="E54" s="109"/>
      <c r="F54" s="106"/>
      <c r="H54" s="96" t="str">
        <f t="shared" si="0"/>
        <v/>
      </c>
    </row>
    <row r="55" spans="1:8" x14ac:dyDescent="0.25">
      <c r="A55" s="106">
        <f>IF(B55="MATIERE",VLOOKUP($C55,MATIERE!$B$2:$K$601,10,0),IF(B55="MOA",VLOOKUP($C55,ATELIER!$B$2:$K$291,10,0),IF(B55="MOC",VLOOKUP($C55,CHANTIER!$B$2:$K$291,10,0),IF(B55="MP",VLOOKUP($C55,MINIPELLE!$B$2:$K$291,10,0),""))))</f>
        <v>336</v>
      </c>
      <c r="B55" s="96" t="s">
        <v>295</v>
      </c>
      <c r="C55" s="111" t="s">
        <v>556</v>
      </c>
      <c r="D55" s="108"/>
      <c r="E55" s="109"/>
      <c r="F55" s="106" t="s">
        <v>937</v>
      </c>
      <c r="H55" s="96" t="str">
        <f t="shared" si="0"/>
        <v xml:space="preserve">INSERT INTO SC_SystemeProduits(RefDimension,NomSysteme,typePresta,ligne,formule,cte1,DateModif) values (null,'TRANCHEES','MATIERE',336,'#NSPR-1800#',null,now());
</v>
      </c>
    </row>
    <row r="56" spans="1:8" x14ac:dyDescent="0.25">
      <c r="A56" s="106">
        <f>IF(B56="MATIERE",VLOOKUP($C56,MATIERE!$B$2:$K$601,10,0),IF(B56="MOA",VLOOKUP($C56,ATELIER!$B$2:$K$291,10,0),IF(B56="MOC",VLOOKUP($C56,CHANTIER!$B$2:$K$291,10,0),IF(B56="MP",VLOOKUP($C56,MINIPELLE!$B$2:$K$291,10,0),""))))</f>
        <v>337</v>
      </c>
      <c r="B56" s="96" t="s">
        <v>295</v>
      </c>
      <c r="C56" s="111" t="s">
        <v>558</v>
      </c>
      <c r="D56" s="108"/>
      <c r="E56" s="109"/>
      <c r="F56" s="106" t="s">
        <v>938</v>
      </c>
      <c r="H56" s="96" t="str">
        <f t="shared" si="0"/>
        <v xml:space="preserve">INSERT INTO SC_SystemeProduits(RefDimension,NomSysteme,typePresta,ligne,formule,cte1,DateModif) values (null,'TRANCHEES','MATIERE',337,'#ECSPR-900#',null,now());
</v>
      </c>
    </row>
    <row r="57" spans="1:8" x14ac:dyDescent="0.25">
      <c r="A57" s="106">
        <f>IF(B57="MATIERE",VLOOKUP($C57,MATIERE!$B$2:$K$601,10,0),IF(B57="MOA",VLOOKUP($C57,ATELIER!$B$2:$K$291,10,0),IF(B57="MOC",VLOOKUP($C57,CHANTIER!$B$2:$K$291,10,0),IF(B57="MP",VLOOKUP($C57,MINIPELLE!$B$2:$K$291,10,0),""))))</f>
        <v>338</v>
      </c>
      <c r="B57" s="96" t="s">
        <v>295</v>
      </c>
      <c r="C57" s="111" t="s">
        <v>559</v>
      </c>
      <c r="D57" s="108"/>
      <c r="E57" s="109"/>
      <c r="F57" s="106" t="s">
        <v>939</v>
      </c>
      <c r="H57" s="96" t="str">
        <f t="shared" si="0"/>
        <v xml:space="preserve">INSERT INTO SC_SystemeProduits(RefDimension,NomSysteme,typePresta,ligne,formule,cte1,DateModif) values (null,'TRANCHEES','MATIERE',338,'#ECSPR-1200#',null,now());
</v>
      </c>
    </row>
    <row r="58" spans="1:8" x14ac:dyDescent="0.25">
      <c r="A58" s="106">
        <f>IF(B58="MATIERE",VLOOKUP($C58,MATIERE!$B$2:$K$601,10,0),IF(B58="MOA",VLOOKUP($C58,ATELIER!$B$2:$K$291,10,0),IF(B58="MOC",VLOOKUP($C58,CHANTIER!$B$2:$K$291,10,0),IF(B58="MP",VLOOKUP($C58,MINIPELLE!$B$2:$K$291,10,0),""))))</f>
        <v>339</v>
      </c>
      <c r="B58" s="96" t="s">
        <v>295</v>
      </c>
      <c r="C58" s="111" t="s">
        <v>560</v>
      </c>
      <c r="D58" s="108"/>
      <c r="E58" s="109"/>
      <c r="F58" s="106" t="s">
        <v>940</v>
      </c>
      <c r="H58" s="96" t="str">
        <f t="shared" si="0"/>
        <v xml:space="preserve">INSERT INTO SC_SystemeProduits(RefDimension,NomSysteme,typePresta,ligne,formule,cte1,DateModif) values (null,'TRANCHEES','MATIERE',339,'#ECSPR-1500#',null,now());
</v>
      </c>
    </row>
    <row r="59" spans="1:8" x14ac:dyDescent="0.25">
      <c r="A59" s="106">
        <f>IF(B59="MATIERE",VLOOKUP($C59,MATIERE!$B$2:$K$601,10,0),IF(B59="MOA",VLOOKUP($C59,ATELIER!$B$2:$K$291,10,0),IF(B59="MOC",VLOOKUP($C59,CHANTIER!$B$2:$K$291,10,0),IF(B59="MP",VLOOKUP($C59,MINIPELLE!$B$2:$K$291,10,0),""))))</f>
        <v>340</v>
      </c>
      <c r="B59" s="96" t="s">
        <v>295</v>
      </c>
      <c r="C59" s="111" t="s">
        <v>561</v>
      </c>
      <c r="D59" s="108"/>
      <c r="E59" s="109"/>
      <c r="F59" s="106" t="s">
        <v>941</v>
      </c>
      <c r="H59" s="96" t="str">
        <f t="shared" si="0"/>
        <v xml:space="preserve">INSERT INTO SC_SystemeProduits(RefDimension,NomSysteme,typePresta,ligne,formule,cte1,DateModif) values (null,'TRANCHEES','MATIERE',340,'#ECSPR-1800#',null,now());
</v>
      </c>
    </row>
    <row r="60" spans="1:8" x14ac:dyDescent="0.25">
      <c r="A60" s="106">
        <f>IF(B60="MATIERE",VLOOKUP($C60,MATIERE!$B$2:$K$601,10,0),IF(B60="MOA",VLOOKUP($C60,ATELIER!$B$2:$K$291,10,0),IF(B60="MOC",VLOOKUP($C60,CHANTIER!$B$2:$K$291,10,0),IF(B60="MP",VLOOKUP($C60,MINIPELLE!$B$2:$K$291,10,0),""))))</f>
        <v>341</v>
      </c>
      <c r="B60" s="96" t="s">
        <v>295</v>
      </c>
      <c r="C60" s="111" t="s">
        <v>562</v>
      </c>
      <c r="D60" s="108"/>
      <c r="E60" s="109"/>
      <c r="F60" s="106" t="s">
        <v>942</v>
      </c>
      <c r="H60" s="96" t="str">
        <f t="shared" si="0"/>
        <v xml:space="preserve">INSERT INTO SC_SystemeProduits(RefDimension,NomSysteme,typePresta,ligne,formule,cte1,DateModif) values (null,'TRANCHEES','MATIERE',341,'#ECSPR-2100#',null,now());
</v>
      </c>
    </row>
    <row r="61" spans="1:8" x14ac:dyDescent="0.25">
      <c r="A61" s="106">
        <f>IF(B61="MATIERE",VLOOKUP($C61,MATIERE!$B$2:$K$601,10,0),IF(B61="MOA",VLOOKUP($C61,ATELIER!$B$2:$K$291,10,0),IF(B61="MOC",VLOOKUP($C61,CHANTIER!$B$2:$K$291,10,0),IF(B61="MP",VLOOKUP($C61,MINIPELLE!$B$2:$K$291,10,0),""))))</f>
        <v>342</v>
      </c>
      <c r="B61" s="96" t="s">
        <v>295</v>
      </c>
      <c r="C61" s="111" t="s">
        <v>563</v>
      </c>
      <c r="D61" s="108"/>
      <c r="E61" s="109"/>
      <c r="F61" s="106" t="s">
        <v>943</v>
      </c>
      <c r="H61" s="96" t="str">
        <f t="shared" si="0"/>
        <v xml:space="preserve">INSERT INTO SC_SystemeProduits(RefDimension,NomSysteme,typePresta,ligne,formule,cte1,DateModif) values (null,'TRANCHEES','MATIERE',342,'#SPR-900-50#',null,now());
</v>
      </c>
    </row>
    <row r="62" spans="1:8" x14ac:dyDescent="0.25">
      <c r="A62" s="106">
        <f>IF(B62="MATIERE",VLOOKUP($C62,MATIERE!$B$2:$K$601,10,0),IF(B62="MOA",VLOOKUP($C62,ATELIER!$B$2:$K$291,10,0),IF(B62="MOC",VLOOKUP($C62,CHANTIER!$B$2:$K$291,10,0),IF(B62="MP",VLOOKUP($C62,MINIPELLE!$B$2:$K$291,10,0),""))))</f>
        <v>343</v>
      </c>
      <c r="B62" s="96" t="s">
        <v>295</v>
      </c>
      <c r="C62" s="111" t="s">
        <v>564</v>
      </c>
      <c r="D62" s="108"/>
      <c r="E62" s="109"/>
      <c r="F62" s="106" t="s">
        <v>944</v>
      </c>
      <c r="H62" s="96" t="str">
        <f t="shared" si="0"/>
        <v xml:space="preserve">INSERT INTO SC_SystemeProduits(RefDimension,NomSysteme,typePresta,ligne,formule,cte1,DateModif) values (null,'TRANCHEES','MATIERE',343,'#SPR-1500-50#',null,now());
</v>
      </c>
    </row>
    <row r="63" spans="1:8" x14ac:dyDescent="0.25">
      <c r="A63" s="106">
        <f>IF(B63="MATIERE",VLOOKUP($C63,MATIERE!$B$2:$K$601,10,0),IF(B63="MOA",VLOOKUP($C63,ATELIER!$B$2:$K$291,10,0),IF(B63="MOC",VLOOKUP($C63,CHANTIER!$B$2:$K$291,10,0),IF(B63="MP",VLOOKUP($C63,MINIPELLE!$B$2:$K$291,10,0),""))))</f>
        <v>344</v>
      </c>
      <c r="B63" s="96" t="s">
        <v>295</v>
      </c>
      <c r="C63" s="111" t="s">
        <v>565</v>
      </c>
      <c r="D63" s="108"/>
      <c r="E63" s="109"/>
      <c r="F63" s="106" t="s">
        <v>945</v>
      </c>
      <c r="H63" s="96" t="str">
        <f t="shared" si="0"/>
        <v xml:space="preserve">INSERT INTO SC_SystemeProduits(RefDimension,NomSysteme,typePresta,ligne,formule,cte1,DateModif) values (null,'TRANCHEES','MATIERE',344,'#SPR-1200-50#',null,now());
</v>
      </c>
    </row>
    <row r="64" spans="1:8" x14ac:dyDescent="0.25">
      <c r="A64" s="106">
        <f>IF(B64="MATIERE",VLOOKUP($C64,MATIERE!$B$2:$K$601,10,0),IF(B64="MOA",VLOOKUP($C64,ATELIER!$B$2:$K$291,10,0),IF(B64="MOC",VLOOKUP($C64,CHANTIER!$B$2:$K$291,10,0),IF(B64="MP",VLOOKUP($C64,MINIPELLE!$B$2:$K$291,10,0),""))))</f>
        <v>345</v>
      </c>
      <c r="B64" s="96" t="s">
        <v>295</v>
      </c>
      <c r="C64" s="111" t="s">
        <v>566</v>
      </c>
      <c r="D64" s="108"/>
      <c r="E64" s="109"/>
      <c r="F64" s="106" t="s">
        <v>946</v>
      </c>
      <c r="H64" s="96" t="str">
        <f t="shared" si="0"/>
        <v xml:space="preserve">INSERT INTO SC_SystemeProduits(RefDimension,NomSysteme,typePresta,ligne,formule,cte1,DateModif) values (null,'TRANCHEES','MATIERE',345,'#NSPR-900#',null,now());
</v>
      </c>
    </row>
    <row r="65" spans="1:8" x14ac:dyDescent="0.25">
      <c r="A65" s="106">
        <f>IF(B65="MATIERE",VLOOKUP($C65,MATIERE!$B$2:$K$601,10,0),IF(B65="MOA",VLOOKUP($C65,ATELIER!$B$2:$K$291,10,0),IF(B65="MOC",VLOOKUP($C65,CHANTIER!$B$2:$K$291,10,0),IF(B65="MP",VLOOKUP($C65,MINIPELLE!$B$2:$K$291,10,0),""))))</f>
        <v>346</v>
      </c>
      <c r="B65" s="96" t="s">
        <v>295</v>
      </c>
      <c r="C65" s="111" t="s">
        <v>567</v>
      </c>
      <c r="D65" s="108"/>
      <c r="E65" s="109"/>
      <c r="F65" s="106" t="s">
        <v>947</v>
      </c>
      <c r="H65" s="96" t="str">
        <f t="shared" si="0"/>
        <v xml:space="preserve">INSERT INTO SC_SystemeProduits(RefDimension,NomSysteme,typePresta,ligne,formule,cte1,DateModif) values (null,'TRANCHEES','MATIERE',346,'#SPR-1800-50#',null,now());
</v>
      </c>
    </row>
    <row r="66" spans="1:8" x14ac:dyDescent="0.25">
      <c r="A66" s="106">
        <f>IF(B66="MATIERE",VLOOKUP($C66,MATIERE!$B$2:$K$601,10,0),IF(B66="MOA",VLOOKUP($C66,ATELIER!$B$2:$K$291,10,0),IF(B66="MOC",VLOOKUP($C66,CHANTIER!$B$2:$K$291,10,0),IF(B66="MP",VLOOKUP($C66,MINIPELLE!$B$2:$K$291,10,0),""))))</f>
        <v>347</v>
      </c>
      <c r="B66" s="96" t="s">
        <v>295</v>
      </c>
      <c r="C66" s="111" t="s">
        <v>568</v>
      </c>
      <c r="D66" s="108"/>
      <c r="E66" s="109"/>
      <c r="F66" s="106" t="s">
        <v>948</v>
      </c>
      <c r="H66" s="96" t="str">
        <f t="shared" si="0"/>
        <v xml:space="preserve">INSERT INTO SC_SystemeProduits(RefDimension,NomSysteme,typePresta,ligne,formule,cte1,DateModif) values (null,'TRANCHEES','MATIERE',347,'#SPR-900-63#',null,now());
</v>
      </c>
    </row>
    <row r="67" spans="1:8" x14ac:dyDescent="0.25">
      <c r="A67" s="106">
        <f>IF(B67="MATIERE",VLOOKUP($C67,MATIERE!$B$2:$K$601,10,0),IF(B67="MOA",VLOOKUP($C67,ATELIER!$B$2:$K$291,10,0),IF(B67="MOC",VLOOKUP($C67,CHANTIER!$B$2:$K$291,10,0),IF(B67="MP",VLOOKUP($C67,MINIPELLE!$B$2:$K$291,10,0),""))))</f>
        <v>348</v>
      </c>
      <c r="B67" s="96" t="s">
        <v>295</v>
      </c>
      <c r="C67" s="111" t="s">
        <v>569</v>
      </c>
      <c r="D67" s="108"/>
      <c r="E67" s="109"/>
      <c r="F67" s="106" t="s">
        <v>949</v>
      </c>
      <c r="H67" s="96" t="str">
        <f t="shared" si="0"/>
        <v xml:space="preserve">INSERT INTO SC_SystemeProduits(RefDimension,NomSysteme,typePresta,ligne,formule,cte1,DateModif) values (null,'TRANCHEES','MATIERE',348,'#SPR-2100-50#',null,now());
</v>
      </c>
    </row>
    <row r="68" spans="1:8" x14ac:dyDescent="0.25">
      <c r="A68" s="106">
        <f>IF(B68="MATIERE",VLOOKUP($C68,MATIERE!$B$2:$K$601,10,0),IF(B68="MOA",VLOOKUP($C68,ATELIER!$B$2:$K$291,10,0),IF(B68="MOC",VLOOKUP($C68,CHANTIER!$B$2:$K$291,10,0),IF(B68="MP",VLOOKUP($C68,MINIPELLE!$B$2:$K$291,10,0),""))))</f>
        <v>349</v>
      </c>
      <c r="B68" s="96" t="s">
        <v>295</v>
      </c>
      <c r="C68" s="111" t="s">
        <v>570</v>
      </c>
      <c r="D68" s="108"/>
      <c r="E68" s="109"/>
      <c r="F68" s="106" t="s">
        <v>950</v>
      </c>
      <c r="H68" s="96" t="str">
        <f t="shared" si="0"/>
        <v xml:space="preserve">INSERT INTO SC_SystemeProduits(RefDimension,NomSysteme,typePresta,ligne,formule,cte1,DateModif) values (null,'TRANCHEES','MATIERE',349,'#SPR-1200-63#',null,now());
</v>
      </c>
    </row>
    <row r="69" spans="1:8" x14ac:dyDescent="0.25">
      <c r="A69" s="106">
        <f>IF(B69="MATIERE",VLOOKUP($C69,MATIERE!$B$2:$K$601,10,0),IF(B69="MOA",VLOOKUP($C69,ATELIER!$B$2:$K$291,10,0),IF(B69="MOC",VLOOKUP($C69,CHANTIER!$B$2:$K$291,10,0),IF(B69="MP",VLOOKUP($C69,MINIPELLE!$B$2:$K$291,10,0),""))))</f>
        <v>350</v>
      </c>
      <c r="B69" s="96" t="s">
        <v>295</v>
      </c>
      <c r="C69" s="111" t="s">
        <v>571</v>
      </c>
      <c r="D69" s="108"/>
      <c r="E69" s="109"/>
      <c r="F69" s="106" t="s">
        <v>951</v>
      </c>
      <c r="H69" s="96" t="str">
        <f t="shared" si="0"/>
        <v xml:space="preserve">INSERT INTO SC_SystemeProduits(RefDimension,NomSysteme,typePresta,ligne,formule,cte1,DateModif) values (null,'TRANCHEES','MATIERE',350,'#NSPR-1200#',null,now());
</v>
      </c>
    </row>
    <row r="70" spans="1:8" x14ac:dyDescent="0.25">
      <c r="A70" s="106">
        <f>IF(B70="MATIERE",VLOOKUP($C70,MATIERE!$B$2:$K$601,10,0),IF(B70="MOA",VLOOKUP($C70,ATELIER!$B$2:$K$291,10,0),IF(B70="MOC",VLOOKUP($C70,CHANTIER!$B$2:$K$291,10,0),IF(B70="MP",VLOOKUP($C70,MINIPELLE!$B$2:$K$291,10,0),""))))</f>
        <v>351</v>
      </c>
      <c r="B70" s="96" t="s">
        <v>295</v>
      </c>
      <c r="C70" s="111" t="s">
        <v>572</v>
      </c>
      <c r="D70" s="108"/>
      <c r="E70" s="109"/>
      <c r="F70" s="106" t="s">
        <v>952</v>
      </c>
      <c r="H70" s="96" t="str">
        <f t="shared" si="0"/>
        <v xml:space="preserve">INSERT INTO SC_SystemeProduits(RefDimension,NomSysteme,typePresta,ligne,formule,cte1,DateModif) values (null,'TRANCHEES','MATIERE',351,'#NSPR-1500#',null,now());
</v>
      </c>
    </row>
    <row r="71" spans="1:8" x14ac:dyDescent="0.25">
      <c r="A71" s="106">
        <f>IF(B71="MATIERE",VLOOKUP($C71,MATIERE!$B$2:$K$601,10,0),IF(B71="MOA",VLOOKUP($C71,ATELIER!$B$2:$K$291,10,0),IF(B71="MOC",VLOOKUP($C71,CHANTIER!$B$2:$K$291,10,0),IF(B71="MP",VLOOKUP($C71,MINIPELLE!$B$2:$K$291,10,0),""))))</f>
        <v>352</v>
      </c>
      <c r="B71" s="96" t="s">
        <v>295</v>
      </c>
      <c r="C71" s="111" t="s">
        <v>573</v>
      </c>
      <c r="D71" s="108"/>
      <c r="E71" s="109"/>
      <c r="F71" s="106" t="s">
        <v>953</v>
      </c>
      <c r="H71" s="96" t="str">
        <f t="shared" si="0"/>
        <v xml:space="preserve">INSERT INTO SC_SystemeProduits(RefDimension,NomSysteme,typePresta,ligne,formule,cte1,DateModif) values (null,'TRANCHEES','MATIERE',352,'#SPR-1500-63#',null,now());
</v>
      </c>
    </row>
    <row r="72" spans="1:8" x14ac:dyDescent="0.25">
      <c r="A72" s="106">
        <f>IF(B72="MATIERE",VLOOKUP($C72,MATIERE!$B$2:$K$601,10,0),IF(B72="MOA",VLOOKUP($C72,ATELIER!$B$2:$K$291,10,0),IF(B72="MOC",VLOOKUP($C72,CHANTIER!$B$2:$K$291,10,0),IF(B72="MP",VLOOKUP($C72,MINIPELLE!$B$2:$K$291,10,0),""))))</f>
        <v>353</v>
      </c>
      <c r="B72" s="96" t="s">
        <v>295</v>
      </c>
      <c r="C72" s="111" t="s">
        <v>574</v>
      </c>
      <c r="D72" s="108"/>
      <c r="E72" s="109"/>
      <c r="F72" s="106" t="s">
        <v>954</v>
      </c>
      <c r="H72" s="96" t="str">
        <f t="shared" si="0"/>
        <v xml:space="preserve">INSERT INTO SC_SystemeProduits(RefDimension,NomSysteme,typePresta,ligne,formule,cte1,DateModif) values (null,'TRANCHEES','MATIERE',353,'#SPR-1800-63#',null,now());
</v>
      </c>
    </row>
    <row r="73" spans="1:8" x14ac:dyDescent="0.25">
      <c r="A73" s="106">
        <f>IF(B73="MATIERE",VLOOKUP($C73,MATIERE!$B$2:$K$601,10,0),IF(B73="MOA",VLOOKUP($C73,ATELIER!$B$2:$K$291,10,0),IF(B73="MOC",VLOOKUP($C73,CHANTIER!$B$2:$K$291,10,0),IF(B73="MP",VLOOKUP($C73,MINIPELLE!$B$2:$K$291,10,0),""))))</f>
        <v>354</v>
      </c>
      <c r="B73" s="96" t="s">
        <v>295</v>
      </c>
      <c r="C73" s="111" t="s">
        <v>575</v>
      </c>
      <c r="D73" s="108"/>
      <c r="E73" s="109"/>
      <c r="F73" s="106" t="s">
        <v>955</v>
      </c>
      <c r="H73" s="96" t="str">
        <f t="shared" ref="H73:H99" si="1">IF(F73="","",SUBSTITUTE(SUBSTITUTE(SUBSTITUTE(SUBSTITUTE(SUBSTITUTE($H$1,"#ID#",$E$1),"#TYPE#",$B73),"#LIGNE#",$A73),"#FORMULE#",IF(F73="","null",CONCATENATE("'",F73,"'"))),"#CTE1#",IF(G73="","null",CONCATENATE("'",G73,"'"))))</f>
        <v xml:space="preserve">INSERT INTO SC_SystemeProduits(RefDimension,NomSysteme,typePresta,ligne,formule,cte1,DateModif) values (null,'TRANCHEES','MATIERE',354,'#NSPR-1200-PA#',null,now());
</v>
      </c>
    </row>
    <row r="74" spans="1:8" x14ac:dyDescent="0.25">
      <c r="A74" s="106">
        <f>IF(B74="MATIERE",VLOOKUP($C74,MATIERE!$B$2:$K$601,10,0),IF(B74="MOA",VLOOKUP($C74,ATELIER!$B$2:$K$291,10,0),IF(B74="MOC",VLOOKUP($C74,CHANTIER!$B$2:$K$291,10,0),IF(B74="MP",VLOOKUP($C74,MINIPELLE!$B$2:$K$291,10,0),""))))</f>
        <v>355</v>
      </c>
      <c r="B74" s="96" t="s">
        <v>295</v>
      </c>
      <c r="C74" s="111" t="s">
        <v>576</v>
      </c>
      <c r="D74" s="108"/>
      <c r="E74" s="109"/>
      <c r="F74" s="106" t="s">
        <v>956</v>
      </c>
      <c r="H74" s="96" t="str">
        <f t="shared" si="1"/>
        <v xml:space="preserve">INSERT INTO SC_SystemeProduits(RefDimension,NomSysteme,typePresta,ligne,formule,cte1,DateModif) values (null,'TRANCHEES','MATIERE',355,'#SPR-2100-63#',null,now());
</v>
      </c>
    </row>
    <row r="75" spans="1:8" x14ac:dyDescent="0.25">
      <c r="A75" s="106">
        <f>IF(B75="MATIERE",VLOOKUP($C75,MATIERE!$B$2:$K$601,10,0),IF(B75="MOA",VLOOKUP($C75,ATELIER!$B$2:$K$291,10,0),IF(B75="MOC",VLOOKUP($C75,CHANTIER!$B$2:$K$291,10,0),IF(B75="MP",VLOOKUP($C75,MINIPELLE!$B$2:$K$291,10,0),""))))</f>
        <v>356</v>
      </c>
      <c r="B75" s="96" t="s">
        <v>295</v>
      </c>
      <c r="C75" s="111" t="s">
        <v>577</v>
      </c>
      <c r="D75" s="108"/>
      <c r="E75" s="109"/>
      <c r="F75" s="106" t="s">
        <v>957</v>
      </c>
      <c r="H75" s="96" t="str">
        <f t="shared" si="1"/>
        <v xml:space="preserve">INSERT INTO SC_SystemeProduits(RefDimension,NomSysteme,typePresta,ligne,formule,cte1,DateModif) values (null,'TRANCHEES','MATIERE',356,'#NSPR-2100#',null,now());
</v>
      </c>
    </row>
    <row r="76" spans="1:8" x14ac:dyDescent="0.25">
      <c r="A76" s="106">
        <f>IF(B76="MATIERE",VLOOKUP($C76,MATIERE!$B$2:$K$601,10,0),IF(B76="MOA",VLOOKUP($C76,ATELIER!$B$2:$K$291,10,0),IF(B76="MOC",VLOOKUP($C76,CHANTIER!$B$2:$K$291,10,0),IF(B76="MP",VLOOKUP($C76,MINIPELLE!$B$2:$K$291,10,0),""))))</f>
        <v>357</v>
      </c>
      <c r="B76" s="96" t="s">
        <v>295</v>
      </c>
      <c r="C76" s="111" t="s">
        <v>578</v>
      </c>
      <c r="D76" s="108"/>
      <c r="E76" s="109"/>
      <c r="F76" s="106" t="s">
        <v>958</v>
      </c>
      <c r="H76" s="96" t="str">
        <f t="shared" si="1"/>
        <v xml:space="preserve">INSERT INTO SC_SystemeProduits(RefDimension,NomSysteme,typePresta,ligne,formule,cte1,DateModif) values (null,'TRANCHEES','MATIERE',357,'#NSPR-1500-PA#',null,now());
</v>
      </c>
    </row>
    <row r="77" spans="1:8" x14ac:dyDescent="0.25">
      <c r="A77" s="106">
        <f>IF(B77="MATIERE",VLOOKUP($C77,MATIERE!$B$2:$K$601,10,0),IF(B77="MOA",VLOOKUP($C77,ATELIER!$B$2:$K$291,10,0),IF(B77="MOC",VLOOKUP($C77,CHANTIER!$B$2:$K$291,10,0),IF(B77="MP",VLOOKUP($C77,MINIPELLE!$B$2:$K$291,10,0),""))))</f>
        <v>358</v>
      </c>
      <c r="B77" s="96" t="s">
        <v>295</v>
      </c>
      <c r="C77" s="111" t="s">
        <v>579</v>
      </c>
      <c r="D77" s="108"/>
      <c r="E77" s="109"/>
      <c r="F77" s="106" t="s">
        <v>959</v>
      </c>
      <c r="H77" s="96" t="str">
        <f t="shared" si="1"/>
        <v xml:space="preserve">INSERT INTO SC_SystemeProduits(RefDimension,NomSysteme,typePresta,ligne,formule,cte1,DateModif) values (null,'TRANCHEES','MATIERE',358,'#NSPR-1800-PA#',null,now());
</v>
      </c>
    </row>
    <row r="78" spans="1:8" x14ac:dyDescent="0.25">
      <c r="A78" s="106">
        <f>IF(B78="MATIERE",VLOOKUP($C78,MATIERE!$B$2:$K$601,10,0),IF(B78="MOA",VLOOKUP($C78,ATELIER!$B$2:$K$291,10,0),IF(B78="MOC",VLOOKUP($C78,CHANTIER!$B$2:$K$291,10,0),IF(B78="MP",VLOOKUP($C78,MINIPELLE!$B$2:$K$291,10,0),""))))</f>
        <v>359</v>
      </c>
      <c r="B78" s="96" t="s">
        <v>295</v>
      </c>
      <c r="C78" s="111" t="s">
        <v>580</v>
      </c>
      <c r="D78" s="108"/>
      <c r="E78" s="109"/>
      <c r="F78" s="106" t="s">
        <v>960</v>
      </c>
      <c r="H78" s="96" t="str">
        <f t="shared" si="1"/>
        <v xml:space="preserve">INSERT INTO SC_SystemeProduits(RefDimension,NomSysteme,typePresta,ligne,formule,cte1,DateModif) values (null,'TRANCHEES','MATIERE',359,'#NSPR-2100-PA#',null,now());
</v>
      </c>
    </row>
    <row r="79" spans="1:8" ht="30" x14ac:dyDescent="0.25">
      <c r="A79" s="106">
        <f>IF(B79="MATIERE",VLOOKUP($C79,[3]MATIERE!$B$2:$K$601,10,0),IF(B79="MOA",VLOOKUP($C79,[3]ATELIER!$B$2:$K$291,10,0),IF(B79="MOC",VLOOKUP($C79,[3]CHANTIER!$B$2:$K$291,10,0),IF(B79="MP",VLOOKUP($C79,[3]MINIPELLE!$B$2:$K$291,10,0),""))))</f>
        <v>520</v>
      </c>
      <c r="B79" s="96" t="s">
        <v>295</v>
      </c>
      <c r="C79" s="111" t="s">
        <v>1915</v>
      </c>
      <c r="D79" s="108"/>
      <c r="E79" s="109"/>
      <c r="F79" s="106" t="s">
        <v>1978</v>
      </c>
      <c r="H79" s="96" t="str">
        <f t="shared" si="1"/>
        <v xml:space="preserve">INSERT INTO SC_SystemeProduits(RefDimension,NomSysteme,typePresta,ligne,formule,cte1,DateModif) values (null,'TRANCHEES','MATIERE',520,'#SPR900V75#',null,now());
</v>
      </c>
    </row>
    <row r="80" spans="1:8" ht="30" x14ac:dyDescent="0.25">
      <c r="A80" s="106">
        <f>IF(B80="MATIERE",VLOOKUP($C80,[3]MATIERE!$B$2:$K$601,10,0),IF(B80="MOA",VLOOKUP($C80,[3]ATELIER!$B$2:$K$291,10,0),IF(B80="MOC",VLOOKUP($C80,[3]CHANTIER!$B$2:$K$291,10,0),IF(B80="MP",VLOOKUP($C80,[3]MINIPELLE!$B$2:$K$291,10,0),""))))</f>
        <v>521</v>
      </c>
      <c r="B80" s="96" t="s">
        <v>295</v>
      </c>
      <c r="C80" s="111" t="s">
        <v>1917</v>
      </c>
      <c r="D80" s="108"/>
      <c r="E80" s="109"/>
      <c r="F80" s="106" t="s">
        <v>1979</v>
      </c>
      <c r="H80" s="96" t="str">
        <f t="shared" si="1"/>
        <v xml:space="preserve">INSERT INTO SC_SystemeProduits(RefDimension,NomSysteme,typePresta,ligne,formule,cte1,DateModif) values (null,'TRANCHEES','MATIERE',521,'#SPR1200V75#',null,now());
</v>
      </c>
    </row>
    <row r="81" spans="1:8" ht="30" x14ac:dyDescent="0.25">
      <c r="A81" s="106">
        <f>IF(B81="MATIERE",VLOOKUP($C81,[3]MATIERE!$B$2:$K$601,10,0),IF(B81="MOA",VLOOKUP($C81,[3]ATELIER!$B$2:$K$291,10,0),IF(B81="MOC",VLOOKUP($C81,[3]CHANTIER!$B$2:$K$291,10,0),IF(B81="MP",VLOOKUP($C81,[3]MINIPELLE!$B$2:$K$291,10,0),""))))</f>
        <v>522</v>
      </c>
      <c r="B81" s="96" t="s">
        <v>295</v>
      </c>
      <c r="C81" s="111" t="s">
        <v>1919</v>
      </c>
      <c r="D81" s="108"/>
      <c r="E81" s="109"/>
      <c r="F81" s="106" t="s">
        <v>1980</v>
      </c>
      <c r="H81" s="96" t="str">
        <f t="shared" si="1"/>
        <v xml:space="preserve">INSERT INTO SC_SystemeProduits(RefDimension,NomSysteme,typePresta,ligne,formule,cte1,DateModif) values (null,'TRANCHEES','MATIERE',522,'#SPR1500V75#',null,now());
</v>
      </c>
    </row>
    <row r="82" spans="1:8" ht="30" x14ac:dyDescent="0.25">
      <c r="A82" s="106">
        <f>IF(B82="MATIERE",VLOOKUP($C82,[3]MATIERE!$B$2:$K$601,10,0),IF(B82="MOA",VLOOKUP($C82,[3]ATELIER!$B$2:$K$291,10,0),IF(B82="MOC",VLOOKUP($C82,[3]CHANTIER!$B$2:$K$291,10,0),IF(B82="MP",VLOOKUP($C82,[3]MINIPELLE!$B$2:$K$291,10,0),""))))</f>
        <v>523</v>
      </c>
      <c r="B82" s="96" t="s">
        <v>295</v>
      </c>
      <c r="C82" s="111" t="s">
        <v>1921</v>
      </c>
      <c r="D82" s="108"/>
      <c r="E82" s="109"/>
      <c r="F82" s="106" t="s">
        <v>1981</v>
      </c>
      <c r="H82" s="96" t="str">
        <f t="shared" si="1"/>
        <v xml:space="preserve">INSERT INTO SC_SystemeProduits(RefDimension,NomSysteme,typePresta,ligne,formule,cte1,DateModif) values (null,'TRANCHEES','MATIERE',523,'#SPR1900V75BG#',null,now());
</v>
      </c>
    </row>
    <row r="83" spans="1:8" ht="30" x14ac:dyDescent="0.25">
      <c r="A83" s="106">
        <f>IF(B83="MATIERE",VLOOKUP($C83,[3]MATIERE!$B$2:$K$601,10,0),IF(B83="MOA",VLOOKUP($C83,[3]ATELIER!$B$2:$K$291,10,0),IF(B83="MOC",VLOOKUP($C83,[3]CHANTIER!$B$2:$K$291,10,0),IF(B83="MP",VLOOKUP($C83,[3]MINIPELLE!$B$2:$K$291,10,0),""))))</f>
        <v>524</v>
      </c>
      <c r="B83" s="96" t="s">
        <v>295</v>
      </c>
      <c r="C83" s="111" t="s">
        <v>1923</v>
      </c>
      <c r="D83" s="108"/>
      <c r="E83" s="109"/>
      <c r="F83" s="106" t="s">
        <v>1982</v>
      </c>
      <c r="H83" s="96" t="str">
        <f t="shared" si="1"/>
        <v xml:space="preserve">INSERT INTO SC_SystemeProduits(RefDimension,NomSysteme,typePresta,ligne,formule,cte1,DateModif) values (null,'TRANCHEES','MATIERE',524,'#SPR900V75BG#',null,now());
</v>
      </c>
    </row>
    <row r="84" spans="1:8" ht="30" x14ac:dyDescent="0.25">
      <c r="A84" s="106">
        <f>IF(B84="MATIERE",VLOOKUP($C84,[3]MATIERE!$B$2:$K$601,10,0),IF(B84="MOA",VLOOKUP($C84,[3]ATELIER!$B$2:$K$291,10,0),IF(B84="MOC",VLOOKUP($C84,[3]CHANTIER!$B$2:$K$291,10,0),IF(B84="MP",VLOOKUP($C84,[3]MINIPELLE!$B$2:$K$291,10,0),""))))</f>
        <v>525</v>
      </c>
      <c r="B84" s="96" t="s">
        <v>295</v>
      </c>
      <c r="C84" s="111" t="s">
        <v>1925</v>
      </c>
      <c r="D84" s="108"/>
      <c r="E84" s="109"/>
      <c r="F84" s="106" t="s">
        <v>1983</v>
      </c>
      <c r="H84" s="96" t="str">
        <f t="shared" si="1"/>
        <v xml:space="preserve">INSERT INTO SC_SystemeProduits(RefDimension,NomSysteme,typePresta,ligne,formule,cte1,DateModif) values (null,'TRANCHEES','MATIERE',525,'#SPR1200V75BG#',null,now());
</v>
      </c>
    </row>
    <row r="85" spans="1:8" ht="30" x14ac:dyDescent="0.25">
      <c r="A85" s="106">
        <f>IF(B85="MATIERE",VLOOKUP($C85,[3]MATIERE!$B$2:$K$601,10,0),IF(B85="MOA",VLOOKUP($C85,[3]ATELIER!$B$2:$K$291,10,0),IF(B85="MOC",VLOOKUP($C85,[3]CHANTIER!$B$2:$K$291,10,0),IF(B85="MP",VLOOKUP($C85,[3]MINIPELLE!$B$2:$K$291,10,0),""))))</f>
        <v>526</v>
      </c>
      <c r="B85" s="96" t="s">
        <v>295</v>
      </c>
      <c r="C85" s="111" t="s">
        <v>1927</v>
      </c>
      <c r="D85" s="108"/>
      <c r="E85" s="109"/>
      <c r="F85" s="106" t="s">
        <v>1984</v>
      </c>
      <c r="H85" s="96" t="str">
        <f t="shared" si="1"/>
        <v xml:space="preserve">INSERT INTO SC_SystemeProduits(RefDimension,NomSysteme,typePresta,ligne,formule,cte1,DateModif) values (null,'TRANCHEES','MATIERE',526,'#SPR1500V75BG#',null,now());
</v>
      </c>
    </row>
    <row r="86" spans="1:8" ht="30" x14ac:dyDescent="0.25">
      <c r="A86" s="106">
        <f>IF(B86="MATIERE",VLOOKUP($C86,[3]MATIERE!$B$2:$K$601,10,0),IF(B86="MOA",VLOOKUP($C86,[3]ATELIER!$B$2:$K$291,10,0),IF(B86="MOC",VLOOKUP($C86,[3]CHANTIER!$B$2:$K$291,10,0),IF(B86="MP",VLOOKUP($C86,[3]MINIPELLE!$B$2:$K$291,10,0),""))))</f>
        <v>527</v>
      </c>
      <c r="B86" s="96" t="s">
        <v>295</v>
      </c>
      <c r="C86" s="111" t="s">
        <v>1929</v>
      </c>
      <c r="D86" s="108"/>
      <c r="E86" s="109"/>
      <c r="F86" s="106" t="s">
        <v>1985</v>
      </c>
      <c r="H86" s="96" t="str">
        <f t="shared" si="1"/>
        <v xml:space="preserve">INSERT INTO SC_SystemeProduits(RefDimension,NomSysteme,typePresta,ligne,formule,cte1,DateModif) values (null,'TRANCHEES','MATIERE',527,'#SPR900V100#',null,now());
</v>
      </c>
    </row>
    <row r="87" spans="1:8" ht="30" x14ac:dyDescent="0.25">
      <c r="A87" s="106">
        <f>IF(B87="MATIERE",VLOOKUP($C87,[3]MATIERE!$B$2:$K$601,10,0),IF(B87="MOA",VLOOKUP($C87,[3]ATELIER!$B$2:$K$291,10,0),IF(B87="MOC",VLOOKUP($C87,[3]CHANTIER!$B$2:$K$291,10,0),IF(B87="MP",VLOOKUP($C87,[3]MINIPELLE!$B$2:$K$291,10,0),""))))</f>
        <v>528</v>
      </c>
      <c r="B87" s="96" t="s">
        <v>295</v>
      </c>
      <c r="C87" s="111" t="s">
        <v>1931</v>
      </c>
      <c r="D87" s="108"/>
      <c r="E87" s="109"/>
      <c r="F87" s="106" t="s">
        <v>1986</v>
      </c>
      <c r="H87" s="96" t="str">
        <f t="shared" si="1"/>
        <v xml:space="preserve">INSERT INTO SC_SystemeProduits(RefDimension,NomSysteme,typePresta,ligne,formule,cte1,DateModif) values (null,'TRANCHEES','MATIERE',528,'#SPR1200V100#',null,now());
</v>
      </c>
    </row>
    <row r="88" spans="1:8" ht="30" x14ac:dyDescent="0.25">
      <c r="A88" s="106">
        <f>IF(B88="MATIERE",VLOOKUP($C88,[3]MATIERE!$B$2:$K$601,10,0),IF(B88="MOA",VLOOKUP($C88,[3]ATELIER!$B$2:$K$291,10,0),IF(B88="MOC",VLOOKUP($C88,[3]CHANTIER!$B$2:$K$291,10,0),IF(B88="MP",VLOOKUP($C88,[3]MINIPELLE!$B$2:$K$291,10,0),""))))</f>
        <v>529</v>
      </c>
      <c r="B88" s="96" t="s">
        <v>295</v>
      </c>
      <c r="C88" s="111" t="s">
        <v>1933</v>
      </c>
      <c r="D88" s="108"/>
      <c r="E88" s="109"/>
      <c r="F88" s="106" t="s">
        <v>1987</v>
      </c>
      <c r="H88" s="96" t="str">
        <f t="shared" si="1"/>
        <v xml:space="preserve">INSERT INTO SC_SystemeProduits(RefDimension,NomSysteme,typePresta,ligne,formule,cte1,DateModif) values (null,'TRANCHEES','MATIERE',529,'#SPR1500V100#',null,now());
</v>
      </c>
    </row>
    <row r="89" spans="1:8" ht="45" x14ac:dyDescent="0.25">
      <c r="A89" s="106">
        <f>IF(B89="MATIERE",VLOOKUP($C89,[3]MATIERE!$B$2:$K$601,10,0),IF(B89="MOA",VLOOKUP($C89,[3]ATELIER!$B$2:$K$291,10,0),IF(B89="MOC",VLOOKUP($C89,[3]CHANTIER!$B$2:$K$291,10,0),IF(B89="MP",VLOOKUP($C89,[3]MINIPELLE!$B$2:$K$291,10,0),""))))</f>
        <v>530</v>
      </c>
      <c r="B89" s="96" t="s">
        <v>295</v>
      </c>
      <c r="C89" s="111" t="s">
        <v>1935</v>
      </c>
      <c r="D89" s="108"/>
      <c r="E89" s="109"/>
      <c r="F89" s="106" t="s">
        <v>1988</v>
      </c>
      <c r="H89" s="96" t="str">
        <f t="shared" si="1"/>
        <v xml:space="preserve">INSERT INTO SC_SystemeProduits(RefDimension,NomSysteme,typePresta,ligne,formule,cte1,DateModif) values (null,'TRANCHEES','MATIERE',530,'#SPR1900V100BG#',null,now());
</v>
      </c>
    </row>
    <row r="90" spans="1:8" ht="30" x14ac:dyDescent="0.25">
      <c r="A90" s="106">
        <f>IF(B90="MATIERE",VLOOKUP($C90,[3]MATIERE!$B$2:$K$601,10,0),IF(B90="MOA",VLOOKUP($C90,[3]ATELIER!$B$2:$K$291,10,0),IF(B90="MOC",VLOOKUP($C90,[3]CHANTIER!$B$2:$K$291,10,0),IF(B90="MP",VLOOKUP($C90,[3]MINIPELLE!$B$2:$K$291,10,0),""))))</f>
        <v>531</v>
      </c>
      <c r="B90" s="96" t="s">
        <v>295</v>
      </c>
      <c r="C90" s="111" t="s">
        <v>1937</v>
      </c>
      <c r="D90" s="108"/>
      <c r="E90" s="109"/>
      <c r="F90" s="106" t="s">
        <v>1989</v>
      </c>
      <c r="H90" s="96" t="str">
        <f t="shared" si="1"/>
        <v xml:space="preserve">INSERT INTO SC_SystemeProduits(RefDimension,NomSysteme,typePresta,ligne,formule,cte1,DateModif) values (null,'TRANCHEES','MATIERE',531,'#SPR900V100BG#',null,now());
</v>
      </c>
    </row>
    <row r="91" spans="1:8" ht="45" x14ac:dyDescent="0.25">
      <c r="A91" s="106">
        <f>IF(B91="MATIERE",VLOOKUP($C91,[3]MATIERE!$B$2:$K$601,10,0),IF(B91="MOA",VLOOKUP($C91,[3]ATELIER!$B$2:$K$291,10,0),IF(B91="MOC",VLOOKUP($C91,[3]CHANTIER!$B$2:$K$291,10,0),IF(B91="MP",VLOOKUP($C91,[3]MINIPELLE!$B$2:$K$291,10,0),""))))</f>
        <v>532</v>
      </c>
      <c r="B91" s="96" t="s">
        <v>295</v>
      </c>
      <c r="C91" s="111" t="s">
        <v>1939</v>
      </c>
      <c r="D91" s="108"/>
      <c r="E91" s="109"/>
      <c r="F91" s="106" t="s">
        <v>1990</v>
      </c>
      <c r="H91" s="96" t="str">
        <f t="shared" si="1"/>
        <v xml:space="preserve">INSERT INTO SC_SystemeProduits(RefDimension,NomSysteme,typePresta,ligne,formule,cte1,DateModif) values (null,'TRANCHEES','MATIERE',532,'#SPR1200V100BG#',null,now());
</v>
      </c>
    </row>
    <row r="92" spans="1:8" ht="45" x14ac:dyDescent="0.25">
      <c r="A92" s="106">
        <f>IF(B92="MATIERE",VLOOKUP($C92,[3]MATIERE!$B$2:$K$601,10,0),IF(B92="MOA",VLOOKUP($C92,[3]ATELIER!$B$2:$K$291,10,0),IF(B92="MOC",VLOOKUP($C92,[3]CHANTIER!$B$2:$K$291,10,0),IF(B92="MP",VLOOKUP($C92,[3]MINIPELLE!$B$2:$K$291,10,0),""))))</f>
        <v>533</v>
      </c>
      <c r="B92" s="96" t="s">
        <v>295</v>
      </c>
      <c r="C92" s="111" t="s">
        <v>1941</v>
      </c>
      <c r="D92" s="108"/>
      <c r="E92" s="109"/>
      <c r="F92" s="106" t="s">
        <v>1991</v>
      </c>
      <c r="H92" s="96" t="str">
        <f t="shared" si="1"/>
        <v xml:space="preserve">INSERT INTO SC_SystemeProduits(RefDimension,NomSysteme,typePresta,ligne,formule,cte1,DateModif) values (null,'TRANCHEES','MATIERE',533,'#SPR1500V100BG#',null,now());
</v>
      </c>
    </row>
    <row r="93" spans="1:8" ht="30" x14ac:dyDescent="0.25">
      <c r="A93" s="106">
        <f>IF(B93="MATIERE",VLOOKUP($C93,[3]MATIERE!$B$2:$K$601,10,0),IF(B93="MOA",VLOOKUP($C93,[3]ATELIER!$B$2:$K$291,10,0),IF(B93="MOC",VLOOKUP($C93,[3]CHANTIER!$B$2:$K$291,10,0),IF(B93="MP",VLOOKUP($C93,[3]MINIPELLE!$B$2:$K$291,10,0),""))))</f>
        <v>534</v>
      </c>
      <c r="B93" s="96" t="s">
        <v>295</v>
      </c>
      <c r="C93" s="111" t="s">
        <v>1943</v>
      </c>
      <c r="D93" s="108"/>
      <c r="E93" s="109"/>
      <c r="F93" s="106" t="s">
        <v>1992</v>
      </c>
      <c r="H93" s="96" t="str">
        <f t="shared" si="1"/>
        <v xml:space="preserve">INSERT INTO SC_SystemeProduits(RefDimension,NomSysteme,typePresta,ligne,formule,cte1,DateModif) values (null,'TRANCHEES','MATIERE',534,'#SPR900V150#',null,now());
</v>
      </c>
    </row>
    <row r="94" spans="1:8" ht="30" x14ac:dyDescent="0.25">
      <c r="A94" s="106">
        <f>IF(B94="MATIERE",VLOOKUP($C94,[3]MATIERE!$B$2:$K$601,10,0),IF(B94="MOA",VLOOKUP($C94,[3]ATELIER!$B$2:$K$291,10,0),IF(B94="MOC",VLOOKUP($C94,[3]CHANTIER!$B$2:$K$291,10,0),IF(B94="MP",VLOOKUP($C94,[3]MINIPELLE!$B$2:$K$291,10,0),""))))</f>
        <v>535</v>
      </c>
      <c r="B94" s="96" t="s">
        <v>295</v>
      </c>
      <c r="C94" s="111" t="s">
        <v>1945</v>
      </c>
      <c r="D94" s="108"/>
      <c r="E94" s="109"/>
      <c r="F94" s="106" t="s">
        <v>1993</v>
      </c>
      <c r="H94" s="96" t="str">
        <f t="shared" si="1"/>
        <v xml:space="preserve">INSERT INTO SC_SystemeProduits(RefDimension,NomSysteme,typePresta,ligne,formule,cte1,DateModif) values (null,'TRANCHEES','MATIERE',535,'#SPR1200V150#',null,now());
</v>
      </c>
    </row>
    <row r="95" spans="1:8" ht="30" x14ac:dyDescent="0.25">
      <c r="A95" s="106">
        <f>IF(B95="MATIERE",VLOOKUP($C95,[3]MATIERE!$B$2:$K$601,10,0),IF(B95="MOA",VLOOKUP($C95,[3]ATELIER!$B$2:$K$291,10,0),IF(B95="MOC",VLOOKUP($C95,[3]CHANTIER!$B$2:$K$291,10,0),IF(B95="MP",VLOOKUP($C95,[3]MINIPELLE!$B$2:$K$291,10,0),""))))</f>
        <v>536</v>
      </c>
      <c r="B95" s="96" t="s">
        <v>295</v>
      </c>
      <c r="C95" s="111" t="s">
        <v>1947</v>
      </c>
      <c r="D95" s="108"/>
      <c r="E95" s="109"/>
      <c r="F95" s="106" t="s">
        <v>1994</v>
      </c>
      <c r="H95" s="96" t="str">
        <f t="shared" si="1"/>
        <v xml:space="preserve">INSERT INTO SC_SystemeProduits(RefDimension,NomSysteme,typePresta,ligne,formule,cte1,DateModif) values (null,'TRANCHEES','MATIERE',536,'#SPR1500V150#',null,now());
</v>
      </c>
    </row>
    <row r="96" spans="1:8" ht="45" x14ac:dyDescent="0.25">
      <c r="A96" s="106">
        <f>IF(B96="MATIERE",VLOOKUP($C96,[3]MATIERE!$B$2:$K$601,10,0),IF(B96="MOA",VLOOKUP($C96,[3]ATELIER!$B$2:$K$291,10,0),IF(B96="MOC",VLOOKUP($C96,[3]CHANTIER!$B$2:$K$291,10,0),IF(B96="MP",VLOOKUP($C96,[3]MINIPELLE!$B$2:$K$291,10,0),""))))</f>
        <v>537</v>
      </c>
      <c r="B96" s="96" t="s">
        <v>295</v>
      </c>
      <c r="C96" s="111" t="s">
        <v>1949</v>
      </c>
      <c r="D96" s="108"/>
      <c r="E96" s="109"/>
      <c r="F96" s="106" t="s">
        <v>1995</v>
      </c>
      <c r="H96" s="96" t="str">
        <f t="shared" si="1"/>
        <v xml:space="preserve">INSERT INTO SC_SystemeProduits(RefDimension,NomSysteme,typePresta,ligne,formule,cte1,DateModif) values (null,'TRANCHEES','MATIERE',537,'#SPR1900V150BG#',null,now());
</v>
      </c>
    </row>
    <row r="97" spans="1:8" ht="30" x14ac:dyDescent="0.25">
      <c r="A97" s="106">
        <f>IF(B97="MATIERE",VLOOKUP($C97,[3]MATIERE!$B$2:$K$601,10,0),IF(B97="MOA",VLOOKUP($C97,[3]ATELIER!$B$2:$K$291,10,0),IF(B97="MOC",VLOOKUP($C97,[3]CHANTIER!$B$2:$K$291,10,0),IF(B97="MP",VLOOKUP($C97,[3]MINIPELLE!$B$2:$K$291,10,0),""))))</f>
        <v>538</v>
      </c>
      <c r="B97" s="96" t="s">
        <v>295</v>
      </c>
      <c r="C97" s="111" t="s">
        <v>1951</v>
      </c>
      <c r="D97" s="108"/>
      <c r="E97" s="109"/>
      <c r="F97" s="106" t="s">
        <v>1996</v>
      </c>
      <c r="H97" s="96" t="str">
        <f t="shared" si="1"/>
        <v xml:space="preserve">INSERT INTO SC_SystemeProduits(RefDimension,NomSysteme,typePresta,ligne,formule,cte1,DateModif) values (null,'TRANCHEES','MATIERE',538,'#SPR900V150BG#',null,now());
</v>
      </c>
    </row>
    <row r="98" spans="1:8" ht="45" x14ac:dyDescent="0.25">
      <c r="A98" s="106">
        <f>IF(B98="MATIERE",VLOOKUP($C98,[3]MATIERE!$B$2:$K$601,10,0),IF(B98="MOA",VLOOKUP($C98,[3]ATELIER!$B$2:$K$291,10,0),IF(B98="MOC",VLOOKUP($C98,[3]CHANTIER!$B$2:$K$291,10,0),IF(B98="MP",VLOOKUP($C98,[3]MINIPELLE!$B$2:$K$291,10,0),""))))</f>
        <v>539</v>
      </c>
      <c r="B98" s="96" t="s">
        <v>295</v>
      </c>
      <c r="C98" s="111" t="s">
        <v>1953</v>
      </c>
      <c r="D98" s="108"/>
      <c r="E98" s="109"/>
      <c r="F98" s="106" t="s">
        <v>1997</v>
      </c>
      <c r="H98" s="96" t="str">
        <f t="shared" si="1"/>
        <v xml:space="preserve">INSERT INTO SC_SystemeProduits(RefDimension,NomSysteme,typePresta,ligne,formule,cte1,DateModif) values (null,'TRANCHEES','MATIERE',539,'#SPR1200V150BG#',null,now());
</v>
      </c>
    </row>
    <row r="99" spans="1:8" ht="45" x14ac:dyDescent="0.25">
      <c r="A99" s="106">
        <f>IF(B99="MATIERE",VLOOKUP($C99,[3]MATIERE!$B$2:$K$601,10,0),IF(B99="MOA",VLOOKUP($C99,[3]ATELIER!$B$2:$K$291,10,0),IF(B99="MOC",VLOOKUP($C99,[3]CHANTIER!$B$2:$K$291,10,0),IF(B99="MP",VLOOKUP($C99,[3]MINIPELLE!$B$2:$K$291,10,0),""))))</f>
        <v>540</v>
      </c>
      <c r="B99" s="96" t="s">
        <v>295</v>
      </c>
      <c r="C99" s="111" t="s">
        <v>1955</v>
      </c>
      <c r="D99" s="108"/>
      <c r="E99" s="109"/>
      <c r="F99" s="106" t="s">
        <v>1998</v>
      </c>
      <c r="H99" s="96" t="str">
        <f t="shared" si="1"/>
        <v xml:space="preserve">INSERT INTO SC_SystemeProduits(RefDimension,NomSysteme,typePresta,ligne,formule,cte1,DateModif) values (null,'TRANCHEES','MATIERE',540,'#SPR1500V150BG#',null,now());
</v>
      </c>
    </row>
    <row r="100" spans="1:8" x14ac:dyDescent="0.25">
      <c r="A100" s="106"/>
      <c r="C100" s="111"/>
      <c r="D100" s="108"/>
      <c r="E100" s="109"/>
      <c r="F100" s="106"/>
    </row>
    <row r="101" spans="1:8" x14ac:dyDescent="0.25">
      <c r="C101" s="111"/>
      <c r="D101" s="108"/>
      <c r="E101" s="109"/>
      <c r="F101" s="106"/>
    </row>
    <row r="102" spans="1:8" x14ac:dyDescent="0.25">
      <c r="C102" s="111"/>
      <c r="D102" s="108"/>
      <c r="E102" s="109"/>
      <c r="F102" s="106"/>
    </row>
    <row r="103" spans="1:8" x14ac:dyDescent="0.25">
      <c r="C103" s="111"/>
      <c r="D103" s="108"/>
      <c r="E103" s="109"/>
      <c r="F103" s="106"/>
    </row>
    <row r="104" spans="1:8" x14ac:dyDescent="0.25">
      <c r="C104" s="111"/>
      <c r="D104" s="108"/>
      <c r="E104" s="109"/>
      <c r="F104" s="106"/>
    </row>
    <row r="105" spans="1:8" x14ac:dyDescent="0.25">
      <c r="C105" s="111"/>
      <c r="D105" s="108"/>
      <c r="E105" s="109"/>
      <c r="F105" s="106"/>
    </row>
    <row r="106" spans="1:8" x14ac:dyDescent="0.25">
      <c r="C106" s="111"/>
      <c r="D106" s="108"/>
      <c r="E106" s="109"/>
      <c r="F106" s="106"/>
    </row>
  </sheetData>
  <dataValidations count="10">
    <dataValidation type="list" allowBlank="1" showInputMessage="1" promptTitle="Main d'oeuvre CHANTIER" prompt="choisir la prestation" sqref="C41:C44 C22:C29">
      <formula1>INDIRECT(B22)</formula1>
    </dataValidation>
    <dataValidation type="list" allowBlank="1" showInputMessage="1" showErrorMessage="1" promptTitle="MATIERES" prompt="choisir le produit" sqref="C34:C40 C21 C4 C6:C19">
      <formula1>INDIRECT(B4)</formula1>
    </dataValidation>
    <dataValidation type="list" allowBlank="1" showInputMessage="1" promptTitle="MINIPELLE" prompt="choisir la prestation" sqref="C31:C32 C45:C52">
      <formula1>INDIRECT(B31)</formula1>
    </dataValidation>
    <dataValidation type="custom" allowBlank="1" sqref="C64 F64">
      <formula1>SUM(A63:WAG152)</formula1>
    </dataValidation>
    <dataValidation type="custom" allowBlank="1" sqref="C65:C78 F65:F78">
      <formula1>SUM(A64:WAG152)</formula1>
    </dataValidation>
    <dataValidation type="custom" allowBlank="1" sqref="C62:C63 F62:F63">
      <formula1>SUM(A61:WAG152)</formula1>
    </dataValidation>
    <dataValidation type="custom" allowBlank="1" sqref="C55:C57 F55:F57 F80:F81">
      <formula1>SUM(A54:WAG152)</formula1>
    </dataValidation>
    <dataValidation type="custom" allowBlank="1" sqref="C58:C61 F58:F61 C81:C83 F82:F84">
      <formula1>SUM(A57:WAG152)</formula1>
    </dataValidation>
    <dataValidation type="custom" allowBlank="1" sqref="C79:C80">
      <formula1>SUM(A79:WAG176)</formula1>
    </dataValidation>
    <dataValidation allowBlank="1" showInputMessage="1" showErrorMessage="1" promptTitle="MATIERES" prompt="choisir le produit" sqref="C20 C5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62"/>
  <sheetViews>
    <sheetView zoomScale="85" zoomScaleNormal="85" workbookViewId="0">
      <selection activeCell="F15" sqref="F15"/>
    </sheetView>
  </sheetViews>
  <sheetFormatPr baseColWidth="10" defaultColWidth="11.42578125" defaultRowHeight="15" x14ac:dyDescent="0.25"/>
  <cols>
    <col min="1" max="1" width="11.42578125" style="105"/>
    <col min="2" max="2" width="11.42578125" style="104"/>
    <col min="3" max="3" width="41" style="104" customWidth="1"/>
    <col min="4" max="5" width="11.42578125" style="104"/>
    <col min="6" max="6" width="78.28515625" style="105" customWidth="1"/>
    <col min="7" max="7" width="40.42578125" style="104" customWidth="1"/>
    <col min="8" max="16384" width="11.42578125" style="104"/>
  </cols>
  <sheetData>
    <row r="1" spans="1:8" s="103" customFormat="1" x14ac:dyDescent="0.25">
      <c r="E1" s="103" t="s">
        <v>931</v>
      </c>
      <c r="H1" s="103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2" spans="1:8" s="103" customFormat="1" x14ac:dyDescent="0.25"/>
    <row r="3" spans="1:8" s="103" customFormat="1" x14ac:dyDescent="0.25">
      <c r="E3" s="103" t="s">
        <v>246</v>
      </c>
      <c r="F3" s="103" t="s">
        <v>626</v>
      </c>
    </row>
    <row r="4" spans="1:8" s="96" customFormat="1" ht="14.25" customHeight="1" x14ac:dyDescent="0.25">
      <c r="A4" s="106">
        <f>IF(B4="MATIERE",VLOOKUP($C4,MATIERE!$B$2:$K$601,10,0),IF(B4="MOA",VLOOKUP($C4,ATELIER!$B$2:$K$291,10,0),IF(B4="MOC",VLOOKUP($C4,CHANTIER!$B$2:$K$291,10,0),IF(B4="MP",VLOOKUP($C4,MINIPELLE!$B$2:$K$291,10,0),""))))</f>
        <v>374</v>
      </c>
      <c r="B4" s="96" t="s">
        <v>295</v>
      </c>
      <c r="C4" s="107" t="s">
        <v>277</v>
      </c>
      <c r="D4" s="108" t="str">
        <f>IF($C4="","",VLOOKUP($C4,[2]MATIERES!$A$2:$F$448,5,0))</f>
        <v>t</v>
      </c>
      <c r="E4" s="109"/>
      <c r="F4" s="95" t="s">
        <v>1794</v>
      </c>
      <c r="H4" s="96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(null,'EXUTOIRE_FCE','MATIERE',374,'PR2_OK*0.25',null,now());
</v>
      </c>
    </row>
    <row r="5" spans="1:8" s="96" customFormat="1" ht="14.25" customHeight="1" x14ac:dyDescent="0.25">
      <c r="A5" s="106">
        <f>IF(B5="MATIERE",VLOOKUP($C5,MATIERE!$B$2:$K$601,10,0),IF(B5="MOA",VLOOKUP($C5,ATELIER!$B$2:$K$291,10,0),IF(B5="MOC",VLOOKUP($C5,CHANTIER!$B$2:$K$291,10,0),IF(B5="MP",VLOOKUP($C5,MINIPELLE!$B$2:$K$291,10,0),""))))</f>
        <v>435</v>
      </c>
      <c r="B5" s="96" t="s">
        <v>295</v>
      </c>
      <c r="C5" s="107" t="s">
        <v>1376</v>
      </c>
      <c r="D5" s="108"/>
      <c r="E5" s="109"/>
      <c r="F5" s="95" t="s">
        <v>1793</v>
      </c>
      <c r="H5" s="96" t="str">
        <f t="shared" ref="H5:H62" si="0">IF(F5="","",SUBSTITUTE(SUBSTITUTE(SUBSTITUTE(SUBSTITUTE(SUBSTITUTE($H$1,"#ID#",$E$1),"#TYPE#",$B5),"#LIGNE#",$A5),"#FORMULE#",IF(F5="","null",CONCATENATE("'",F5,"'"))),"#CTE1#",IF(G5="","null",CONCATENATE("'",G5,"'"))))</f>
        <v xml:space="preserve">INSERT INTO SC_SystemeProduits(RefDimension,NomSysteme,typePresta,ligne,formule,cte1,DateModif) values (null,'EXUTOIRE_FCE','MATIERE',435,'REGARD_DE_COLLECTE',null,now());
</v>
      </c>
    </row>
    <row r="6" spans="1:8" s="96" customFormat="1" ht="14.25" customHeight="1" x14ac:dyDescent="0.25">
      <c r="A6" s="106">
        <f>IF(B6="MATIERE",VLOOKUP($C6,MATIERE!$B$2:$K$601,10,0),IF(B6="MOA",VLOOKUP($C6,ATELIER!$B$2:$K$291,10,0),IF(B6="MOC",VLOOKUP($C6,CHANTIER!$B$2:$K$291,10,0),IF(B6="MP",VLOOKUP($C6,MINIPELLE!$B$2:$K$291,10,0),""))))</f>
        <v>502</v>
      </c>
      <c r="B6" s="96" t="s">
        <v>295</v>
      </c>
      <c r="C6" s="107" t="s">
        <v>1736</v>
      </c>
      <c r="D6" s="108" t="e">
        <f>IF($C6="","",VLOOKUP($C6,[2]MATIERES!$A$2:$F$448,5,0))</f>
        <v>#N/A</v>
      </c>
      <c r="E6" s="109">
        <f>IF([2]Simulation!J14="S2",1,0)</f>
        <v>0</v>
      </c>
      <c r="F6" s="95" t="s">
        <v>935</v>
      </c>
      <c r="H6" s="96" t="str">
        <f t="shared" si="0"/>
        <v xml:space="preserve">INSERT INTO SC_SystemeProduits(RefDimension,NomSysteme,typePresta,ligne,formule,cte1,DateModif) values (null,'EXUTOIRE_FCE','MATIERE',502,'EXUT_FCE_GRILLE',null,now());
</v>
      </c>
    </row>
    <row r="7" spans="1:8" s="96" customFormat="1" ht="14.25" customHeight="1" x14ac:dyDescent="0.25">
      <c r="A7" s="106">
        <f>IF(B7="MATIERE",VLOOKUP($C7,MATIERE!$B$2:$K$601,10,0),IF(B7="MOA",VLOOKUP($C7,ATELIER!$B$2:$K$291,10,0),IF(B7="MOC",VLOOKUP($C7,CHANTIER!$B$2:$K$291,10,0),IF(B7="MP",VLOOKUP($C7,MINIPELLE!$B$2:$K$291,10,0),""))))</f>
        <v>87</v>
      </c>
      <c r="B7" s="96" t="s">
        <v>295</v>
      </c>
      <c r="C7" s="107" t="s">
        <v>1910</v>
      </c>
      <c r="D7" s="108" t="e">
        <f>IF($C7="","",VLOOKUP($C7,[2]MATIERES!$A$2:$F$448,5,0))</f>
        <v>#N/A</v>
      </c>
      <c r="E7" s="109">
        <f>IF([2]Simulation!J14="S1",1,0)</f>
        <v>0</v>
      </c>
      <c r="F7" s="95" t="s">
        <v>936</v>
      </c>
      <c r="H7" s="96" t="str">
        <f t="shared" si="0"/>
        <v xml:space="preserve">INSERT INTO SC_SystemeProduits(RefDimension,NomSysteme,typePresta,ligne,formule,cte1,DateModif) values (null,'EXUTOIRE_FCE','MATIERE',87,'EXUT_FCE_CLAPET',null,now());
</v>
      </c>
    </row>
    <row r="8" spans="1:8" s="96" customFormat="1" ht="14.25" customHeight="1" x14ac:dyDescent="0.25">
      <c r="A8" s="106">
        <f>IF(B8="MATIERE",VLOOKUP($C8,MATIERE!$B$2:$K$601,10,0),IF(B8="MOA",VLOOKUP($C8,ATELIER!$B$2:$K$291,10,0),IF(B8="MOC",VLOOKUP($C8,CHANTIER!$B$2:$K$291,10,0),IF(B8="MP",VLOOKUP($C8,MINIPELLE!$B$2:$K$291,10,0),""))))</f>
        <v>374</v>
      </c>
      <c r="B8" s="96" t="s">
        <v>295</v>
      </c>
      <c r="C8" s="107" t="s">
        <v>277</v>
      </c>
      <c r="D8" s="108" t="str">
        <f>IF($C8="","",VLOOKUP($C8,[2]MATIERES!$A$2:$F$448,5,0))</f>
        <v>t</v>
      </c>
      <c r="E8" s="109">
        <f>1.8*0.3*0.4</f>
        <v>0.21600000000000003</v>
      </c>
      <c r="F8" s="95" t="s">
        <v>1795</v>
      </c>
      <c r="H8" s="96" t="str">
        <f t="shared" si="0"/>
        <v xml:space="preserve">INSERT INTO SC_SystemeProduits(RefDimension,NomSysteme,typePresta,ligne,formule,cte1,DateModif) values (null,'EXUTOIRE_FCE','MATIERE',374,'1.8*0.3*0.4*(DISTANCE_C+DISTANCE_D+DISTANCE_E)+1.8*0.1*0.4*(DISTANCE_B2)',null,now());
</v>
      </c>
    </row>
    <row r="9" spans="1:8" s="96" customFormat="1" ht="14.25" customHeight="1" x14ac:dyDescent="0.25">
      <c r="A9" s="131">
        <f>IF(B9="MATIERE",VLOOKUP($C9,MATIERE!$B$2:$K$601,10,0),IF(B9="MOA",VLOOKUP($C9,ATELIER!$B$2:$K$291,10,0),IF(B9="MOC",VLOOKUP($C9,CHANTIER!$B$2:$K$291,10,0),IF(B9="MP",VLOOKUP($C9,MINIPELLE!$B$2:$K$291,10,0),""))))</f>
        <v>541</v>
      </c>
      <c r="B9" s="127" t="s">
        <v>295</v>
      </c>
      <c r="C9" s="130" t="s">
        <v>2018</v>
      </c>
      <c r="D9" s="108"/>
      <c r="E9" s="109"/>
      <c r="F9" s="95" t="s">
        <v>1796</v>
      </c>
      <c r="G9" s="128" t="s">
        <v>2017</v>
      </c>
      <c r="H9" s="96" t="str">
        <f t="shared" si="0"/>
        <v xml:space="preserve">INSERT INTO SC_SystemeProduits(RefDimension,NomSysteme,typePresta,ligne,formule,cte1,DateModif) values (null,'EXUTOIRE_FCE','MATIERE',541,'DISTANCE_B2','NOMBRE ENTIER SUPERIEUR',now());
</v>
      </c>
    </row>
    <row r="10" spans="1:8" s="96" customFormat="1" ht="14.25" customHeight="1" x14ac:dyDescent="0.25">
      <c r="A10" s="106">
        <f>IF(B10="MATIERE",VLOOKUP($C10,MATIERE!$B$2:$K$601,10,0),IF(B10="MOA",VLOOKUP($C10,ATELIER!$B$2:$K$291,10,0),IF(B10="MOC",VLOOKUP($C10,CHANTIER!$B$2:$K$291,10,0),IF(B10="MP",VLOOKUP($C10,MINIPELLE!$B$2:$K$291,10,0),""))))</f>
        <v>490</v>
      </c>
      <c r="B10" s="96" t="s">
        <v>295</v>
      </c>
      <c r="C10" s="107" t="s">
        <v>1494</v>
      </c>
      <c r="D10" s="108"/>
      <c r="E10" s="109"/>
      <c r="F10" s="127" t="s">
        <v>2020</v>
      </c>
      <c r="G10" s="128" t="s">
        <v>2017</v>
      </c>
      <c r="H10" s="96" t="str">
        <f t="shared" si="0"/>
        <v xml:space="preserve">INSERT INTO SC_SystemeProduits(RefDimension,NomSysteme,typePresta,ligne,formule,cte1,DateModif) values (null,'EXUTOIRE_FCE','MATIERE',490,'DISTANCE_B1+DISTANCE_C','NOMBRE ENTIER SUPERIEUR',now());
</v>
      </c>
    </row>
    <row r="11" spans="1:8" s="96" customFormat="1" ht="14.25" customHeight="1" x14ac:dyDescent="0.25">
      <c r="A11" s="106">
        <f>IF(B11="MATIERE",VLOOKUP($C11,MATIERE!$B$2:$K$601,10,0),IF(B11="MOA",VLOOKUP($C11,ATELIER!$B$2:$K$291,10,0),IF(B11="MOC",VLOOKUP($C11,CHANTIER!$B$2:$K$291,10,0),IF(B11="MP",VLOOKUP($C11,MINIPELLE!$B$2:$K$291,10,0),""))))</f>
        <v>363</v>
      </c>
      <c r="B11" s="96" t="s">
        <v>295</v>
      </c>
      <c r="C11" s="107" t="s">
        <v>2006</v>
      </c>
      <c r="D11" s="108"/>
      <c r="E11" s="109"/>
      <c r="F11" s="95" t="s">
        <v>1797</v>
      </c>
      <c r="G11" s="128" t="s">
        <v>2017</v>
      </c>
      <c r="H11" s="96" t="str">
        <f t="shared" si="0"/>
        <v xml:space="preserve">INSERT INTO SC_SystemeProduits(RefDimension,NomSysteme,typePresta,ligne,formule,cte1,DateModif) values (null,'EXUTOIRE_FCE','MATIERE',363,'DISTANCE_C+DISTANCE_D+DISTANCE_E','NOMBRE ENTIER SUPERIEUR',now());
</v>
      </c>
    </row>
    <row r="12" spans="1:8" s="96" customFormat="1" ht="14.25" customHeight="1" x14ac:dyDescent="0.25">
      <c r="A12" s="106">
        <f>IF(B12="MATIERE",VLOOKUP($C12,MATIERE!$B$2:$K$601,10,0),IF(B12="MOA",VLOOKUP($C12,ATELIER!$B$2:$K$291,10,0),IF(B12="MOC",VLOOKUP($C12,CHANTIER!$B$2:$K$291,10,0),IF(B12="MP",VLOOKUP($C12,MINIPELLE!$B$2:$K$291,10,0),""))))</f>
        <v>456</v>
      </c>
      <c r="B12" s="96" t="s">
        <v>295</v>
      </c>
      <c r="C12" s="107" t="s">
        <v>1427</v>
      </c>
      <c r="D12" s="108"/>
      <c r="E12" s="109"/>
      <c r="F12" s="95" t="s">
        <v>1798</v>
      </c>
      <c r="G12" s="128" t="s">
        <v>2017</v>
      </c>
      <c r="H12" s="96" t="str">
        <f t="shared" si="0"/>
        <v xml:space="preserve">INSERT INTO SC_SystemeProduits(RefDimension,NomSysteme,typePresta,ligne,formule,cte1,DateModif) values (null,'EXUTOIRE_FCE','MATIERE',456,'0.2*(DISTANCE_C+DISTANCE_D+DISTANCE_E)','NOMBRE ENTIER SUPERIEUR',now());
</v>
      </c>
    </row>
    <row r="13" spans="1:8" s="96" customFormat="1" ht="14.25" customHeight="1" x14ac:dyDescent="0.25">
      <c r="A13" s="106">
        <f>IF(B13="MATIERE",VLOOKUP($C13,MATIERE!$B$2:$K$601,10,0),IF(B13="MOA",VLOOKUP($C13,ATELIER!$B$2:$K$291,10,0),IF(B13="MOC",VLOOKUP($C13,CHANTIER!$B$2:$K$291,10,0),IF(B13="MP",VLOOKUP($C13,MINIPELLE!$B$2:$K$291,10,0),""))))</f>
        <v>450</v>
      </c>
      <c r="B13" s="96" t="s">
        <v>295</v>
      </c>
      <c r="C13" s="107" t="s">
        <v>1414</v>
      </c>
      <c r="D13" s="108"/>
      <c r="E13" s="109"/>
      <c r="F13" s="95" t="s">
        <v>2009</v>
      </c>
      <c r="G13" s="128" t="s">
        <v>2017</v>
      </c>
      <c r="H13" s="96" t="str">
        <f t="shared" si="0"/>
        <v xml:space="preserve">INSERT INTO SC_SystemeProduits(RefDimension,NomSysteme,typePresta,ligne,formule,cte1,DateModif) values (null,'EXUTOIRE_FCE','MATIERE',450,'0.1*(DISTANCE_C+DISTANCE_D+DISTANCE_E)','NOMBRE ENTIER SUPERIEUR',now());
</v>
      </c>
    </row>
    <row r="14" spans="1:8" s="96" customFormat="1" ht="14.25" customHeight="1" x14ac:dyDescent="0.25">
      <c r="A14" s="106">
        <f>IF(B14="MATIERE",VLOOKUP($C14,MATIERE!$B$2:$K$601,10,0),IF(B14="MOA",VLOOKUP($C14,ATELIER!$B$2:$K$291,10,0),IF(B14="MOC",VLOOKUP($C14,CHANTIER!$B$2:$K$291,10,0),IF(B14="MP",VLOOKUP($C14,MINIPELLE!$B$2:$K$291,10,0),""))))</f>
        <v>463</v>
      </c>
      <c r="B14" s="96" t="s">
        <v>295</v>
      </c>
      <c r="C14" s="130" t="s">
        <v>2016</v>
      </c>
      <c r="D14" s="108"/>
      <c r="E14" s="109"/>
      <c r="F14" s="95" t="s">
        <v>2014</v>
      </c>
      <c r="G14" s="128" t="s">
        <v>2017</v>
      </c>
      <c r="H14" s="96" t="str">
        <f t="shared" si="0"/>
        <v xml:space="preserve">INSERT INTO SC_SystemeProduits(RefDimension,NomSysteme,typePresta,ligne,formule,cte1,DateModif) values (null,'EXUTOIRE_FCE','MATIERE',463,'DISTANCE_C/25','NOMBRE ENTIER SUPERIEUR',now());
</v>
      </c>
    </row>
    <row r="15" spans="1:8" s="96" customFormat="1" ht="14.25" customHeight="1" x14ac:dyDescent="0.25">
      <c r="A15" s="106">
        <f>IF(B15="MATIERE",VLOOKUP($C15,MATIERE!$B$2:$K$601,10,0),IF(B15="MOA",VLOOKUP($C15,ATELIER!$B$2:$K$291,10,0),IF(B15="MOC",VLOOKUP($C15,CHANTIER!$B$2:$K$291,10,0),IF(B15="MP",VLOOKUP($C15,MINIPELLE!$B$2:$K$291,10,0),""))))</f>
        <v>91</v>
      </c>
      <c r="B15" s="96" t="s">
        <v>295</v>
      </c>
      <c r="C15" s="107" t="s">
        <v>1572</v>
      </c>
      <c r="D15" s="108" t="str">
        <f>IF($C15="","",VLOOKUP($C15,[2]MATIERES!$A$2:$F$448,5,0))</f>
        <v>pc</v>
      </c>
      <c r="E15" s="109"/>
      <c r="F15" s="127"/>
      <c r="H15" s="96" t="str">
        <f t="shared" si="0"/>
        <v/>
      </c>
    </row>
    <row r="16" spans="1:8" s="96" customFormat="1" ht="14.25" customHeight="1" x14ac:dyDescent="0.25">
      <c r="A16" s="106">
        <f>IF(B16="MATIERE",VLOOKUP($C16,MATIERE!$B$2:$K$601,10,0),IF(B16="MOA",VLOOKUP($C16,ATELIER!$B$2:$K$291,10,0),IF(B16="MOC",VLOOKUP($C16,CHANTIER!$B$2:$K$291,10,0),IF(B16="MP",VLOOKUP($C16,MINIPELLE!$B$2:$K$291,10,0),""))))</f>
        <v>92</v>
      </c>
      <c r="B16" s="96" t="s">
        <v>295</v>
      </c>
      <c r="C16" s="107" t="s">
        <v>1573</v>
      </c>
      <c r="D16" s="108" t="s">
        <v>8</v>
      </c>
      <c r="E16" s="109"/>
      <c r="F16" s="95" t="s">
        <v>1799</v>
      </c>
      <c r="G16" s="128" t="s">
        <v>2017</v>
      </c>
      <c r="H16" s="96" t="str">
        <f t="shared" si="0"/>
        <v xml:space="preserve">INSERT INTO SC_SystemeProduits(RefDimension,NomSysteme,typePresta,ligne,formule,cte1,DateModif) values (null,'EXUTOIRE_FCE','MATIERE',92,'DISTANCE_C+DISTANCE_D+DISTANCE_E+DISTANCE_B2','NOMBRE ENTIER SUPERIEUR',now());
</v>
      </c>
    </row>
    <row r="17" spans="1:8" s="96" customFormat="1" ht="14.25" customHeight="1" x14ac:dyDescent="0.25">
      <c r="A17" s="106">
        <f>IF(B17="MATIERE",VLOOKUP($C17,MATIERE!$B$2:$K$601,10,0),IF(B17="MOA",VLOOKUP($C17,ATELIER!$B$2:$K$291,10,0),IF(B17="MOC",VLOOKUP($C17,CHANTIER!$B$2:$K$291,10,0),IF(B17="MP",VLOOKUP($C17,MINIPELLE!$B$2:$K$291,10,0),""))))</f>
        <v>2</v>
      </c>
      <c r="B17" s="96" t="s">
        <v>295</v>
      </c>
      <c r="C17" s="107" t="s">
        <v>1527</v>
      </c>
      <c r="D17" s="108" t="s">
        <v>8</v>
      </c>
      <c r="E17" s="109"/>
      <c r="F17" s="95" t="s">
        <v>2009</v>
      </c>
      <c r="G17" s="128" t="s">
        <v>2017</v>
      </c>
      <c r="H17" s="96" t="str">
        <f t="shared" si="0"/>
        <v xml:space="preserve">INSERT INTO SC_SystemeProduits(RefDimension,NomSysteme,typePresta,ligne,formule,cte1,DateModif) values (null,'EXUTOIRE_FCE','MATIERE',2,'0.1*(DISTANCE_C+DISTANCE_D+DISTANCE_E)','NOMBRE ENTIER SUPERIEUR',now());
</v>
      </c>
    </row>
    <row r="18" spans="1:8" s="96" customFormat="1" ht="14.25" customHeight="1" x14ac:dyDescent="0.25">
      <c r="A18" s="106">
        <f>IF(B18="MATIERE",VLOOKUP($C18,MATIERE!$B$2:$K$601,10,0),IF(B18="MOA",VLOOKUP($C18,ATELIER!$B$2:$K$291,10,0),IF(B18="MOC",VLOOKUP($C18,CHANTIER!$B$2:$K$291,10,0),IF(B18="MP",VLOOKUP($C18,MINIPELLE!$B$2:$K$291,10,0),""))))</f>
        <v>4</v>
      </c>
      <c r="B18" s="96" t="s">
        <v>295</v>
      </c>
      <c r="C18" s="107" t="s">
        <v>1529</v>
      </c>
      <c r="D18" s="108" t="s">
        <v>8</v>
      </c>
      <c r="E18" s="109"/>
      <c r="F18" s="95" t="s">
        <v>2009</v>
      </c>
      <c r="G18" s="128" t="s">
        <v>2017</v>
      </c>
      <c r="H18" s="96" t="str">
        <f t="shared" si="0"/>
        <v xml:space="preserve">INSERT INTO SC_SystemeProduits(RefDimension,NomSysteme,typePresta,ligne,formule,cte1,DateModif) values (null,'EXUTOIRE_FCE','MATIERE',4,'0.1*(DISTANCE_C+DISTANCE_D+DISTANCE_E)','NOMBRE ENTIER SUPERIEUR',now());
</v>
      </c>
    </row>
    <row r="19" spans="1:8" s="96" customFormat="1" x14ac:dyDescent="0.25">
      <c r="A19" s="106">
        <f>IF(B19="MATIERE",VLOOKUP($C19,MATIERE!$B$2:$K$601,10,0),IF(B19="MOA",VLOOKUP($C19,ATELIER!$B$2:$K$291,10,0),IF(B19="MOC",VLOOKUP($C19,CHANTIER!$B$2:$K$291,10,0),IF(B19="MP",VLOOKUP($C19,MINIPELLE!$B$2:$K$291,10,0),""))))</f>
        <v>6</v>
      </c>
      <c r="B19" s="96" t="s">
        <v>295</v>
      </c>
      <c r="C19" s="107" t="s">
        <v>1531</v>
      </c>
      <c r="D19" s="108" t="s">
        <v>8</v>
      </c>
      <c r="E19" s="109"/>
      <c r="F19" s="95" t="s">
        <v>2009</v>
      </c>
      <c r="G19" s="128" t="s">
        <v>2017</v>
      </c>
      <c r="H19" s="96" t="str">
        <f t="shared" si="0"/>
        <v xml:space="preserve">INSERT INTO SC_SystemeProduits(RefDimension,NomSysteme,typePresta,ligne,formule,cte1,DateModif) values (null,'EXUTOIRE_FCE','MATIERE',6,'0.1*(DISTANCE_C+DISTANCE_D+DISTANCE_E)','NOMBRE ENTIER SUPERIEUR',now());
</v>
      </c>
    </row>
    <row r="20" spans="1:8" s="96" customFormat="1" ht="16.5" customHeight="1" x14ac:dyDescent="0.25">
      <c r="A20" s="106">
        <f>IF(B20="MATIERE",VLOOKUP($C20,MATIERE!$B$2:$K$601,10,0),IF(B20="MOA",VLOOKUP($C20,ATELIER!$B$2:$K$291,10,0),IF(B20="MOC",VLOOKUP($C20,CHANTIER!$B$2:$K$291,10,0),IF(B20="MP",VLOOKUP($C20,MINIPELLE!$B$2:$K$291,10,0),""))))</f>
        <v>337</v>
      </c>
      <c r="B20" s="96" t="s">
        <v>295</v>
      </c>
      <c r="C20" s="107" t="s">
        <v>558</v>
      </c>
      <c r="D20" s="108"/>
      <c r="E20" s="109"/>
      <c r="F20" s="95" t="s">
        <v>1124</v>
      </c>
      <c r="H20" s="96" t="str">
        <f t="shared" si="0"/>
        <v xml:space="preserve">INSERT INTO SC_SystemeProduits(RefDimension,NomSysteme,typePresta,ligne,formule,cte1,DateModif) values (null,'EXUTOIRE_FCE','MATIERE',337,'#PR2-ECSPR-900#',null,now());
</v>
      </c>
    </row>
    <row r="21" spans="1:8" s="96" customFormat="1" ht="16.5" customHeight="1" x14ac:dyDescent="0.25">
      <c r="A21" s="106">
        <f>IF(B21="MATIERE",VLOOKUP($C21,MATIERE!$B$2:$K$601,10,0),IF(B21="MOA",VLOOKUP($C21,ATELIER!$B$2:$K$291,10,0),IF(B21="MOC",VLOOKUP($C21,CHANTIER!$B$2:$K$291,10,0),IF(B21="MP",VLOOKUP($C21,MINIPELLE!$B$2:$K$291,10,0),""))))</f>
        <v>338</v>
      </c>
      <c r="B21" s="96" t="s">
        <v>295</v>
      </c>
      <c r="C21" s="107" t="s">
        <v>559</v>
      </c>
      <c r="D21" s="108"/>
      <c r="E21" s="109"/>
      <c r="F21" s="95" t="s">
        <v>1125</v>
      </c>
      <c r="H21" s="96" t="str">
        <f t="shared" si="0"/>
        <v xml:space="preserve">INSERT INTO SC_SystemeProduits(RefDimension,NomSysteme,typePresta,ligne,formule,cte1,DateModif) values (null,'EXUTOIRE_FCE','MATIERE',338,'#PR2-ECSPR-1200#',null,now());
</v>
      </c>
    </row>
    <row r="22" spans="1:8" s="96" customFormat="1" ht="16.5" customHeight="1" x14ac:dyDescent="0.25">
      <c r="A22" s="106">
        <f>IF(B22="MATIERE",VLOOKUP($C22,MATIERE!$B$2:$K$601,10,0),IF(B22="MOA",VLOOKUP($C22,ATELIER!$B$2:$K$291,10,0),IF(B22="MOC",VLOOKUP($C22,CHANTIER!$B$2:$K$291,10,0),IF(B22="MP",VLOOKUP($C22,MINIPELLE!$B$2:$K$291,10,0),""))))</f>
        <v>339</v>
      </c>
      <c r="B22" s="96" t="s">
        <v>295</v>
      </c>
      <c r="C22" s="107" t="s">
        <v>560</v>
      </c>
      <c r="D22" s="108"/>
      <c r="E22" s="109"/>
      <c r="F22" s="95" t="s">
        <v>1126</v>
      </c>
      <c r="H22" s="96" t="str">
        <f t="shared" si="0"/>
        <v xml:space="preserve">INSERT INTO SC_SystemeProduits(RefDimension,NomSysteme,typePresta,ligne,formule,cte1,DateModif) values (null,'EXUTOIRE_FCE','MATIERE',339,'#PR2-ECSPR-1500#',null,now());
</v>
      </c>
    </row>
    <row r="23" spans="1:8" s="96" customFormat="1" ht="16.5" customHeight="1" x14ac:dyDescent="0.25">
      <c r="A23" s="106">
        <f>IF(B23="MATIERE",VLOOKUP($C23,MATIERE!$B$2:$K$601,10,0),IF(B23="MOA",VLOOKUP($C23,ATELIER!$B$2:$K$291,10,0),IF(B23="MOC",VLOOKUP($C23,CHANTIER!$B$2:$K$291,10,0),IF(B23="MP",VLOOKUP($C23,MINIPELLE!$B$2:$K$291,10,0),""))))</f>
        <v>340</v>
      </c>
      <c r="B23" s="96" t="s">
        <v>295</v>
      </c>
      <c r="C23" s="107" t="s">
        <v>561</v>
      </c>
      <c r="D23" s="108"/>
      <c r="E23" s="109"/>
      <c r="F23" s="95" t="s">
        <v>1127</v>
      </c>
      <c r="H23" s="96" t="str">
        <f t="shared" si="0"/>
        <v xml:space="preserve">INSERT INTO SC_SystemeProduits(RefDimension,NomSysteme,typePresta,ligne,formule,cte1,DateModif) values (null,'EXUTOIRE_FCE','MATIERE',340,'#PR2-ECSPR-1800#',null,now());
</v>
      </c>
    </row>
    <row r="24" spans="1:8" s="96" customFormat="1" ht="16.5" customHeight="1" x14ac:dyDescent="0.25">
      <c r="A24" s="106">
        <f>IF(B24="MATIERE",VLOOKUP($C24,MATIERE!$B$2:$K$601,10,0),IF(B24="MOA",VLOOKUP($C24,ATELIER!$B$2:$K$291,10,0),IF(B24="MOC",VLOOKUP($C24,CHANTIER!$B$2:$K$291,10,0),IF(B24="MP",VLOOKUP($C24,MINIPELLE!$B$2:$K$291,10,0),""))))</f>
        <v>341</v>
      </c>
      <c r="B24" s="96" t="s">
        <v>295</v>
      </c>
      <c r="C24" s="107" t="s">
        <v>562</v>
      </c>
      <c r="D24" s="108"/>
      <c r="E24" s="109"/>
      <c r="F24" s="95" t="s">
        <v>1128</v>
      </c>
    </row>
    <row r="25" spans="1:8" s="96" customFormat="1" ht="16.5" customHeight="1" x14ac:dyDescent="0.25">
      <c r="A25" s="106">
        <f>IF(B25="MATIERE",VLOOKUP($C25,MATIERE!$B$2:$K$601,10,0),IF(B25="MOA",VLOOKUP($C25,ATELIER!$B$2:$K$291,10,0),IF(B25="MOC",VLOOKUP($C25,CHANTIER!$B$2:$K$291,10,0),IF(B25="MP",VLOOKUP($C25,MINIPELLE!$B$2:$K$291,10,0),""))))</f>
        <v>12</v>
      </c>
      <c r="B25" s="96" t="s">
        <v>299</v>
      </c>
      <c r="C25" s="111" t="s">
        <v>92</v>
      </c>
      <c r="D25" s="108" t="str">
        <f>IF(C25="","",VLOOKUP($C25,[2]CHANTIER!$A$2:$C$83,3,0))</f>
        <v>ml</v>
      </c>
      <c r="E25" s="109"/>
      <c r="F25" s="110" t="s">
        <v>1796</v>
      </c>
      <c r="H25" s="96" t="str">
        <f t="shared" si="0"/>
        <v xml:space="preserve">INSERT INTO SC_SystemeProduits(RefDimension,NomSysteme,typePresta,ligne,formule,cte1,DateModif) values (null,'EXUTOIRE_FCE','MOC',12,'DISTANCE_B2',null,now());
</v>
      </c>
    </row>
    <row r="26" spans="1:8" s="96" customFormat="1" ht="16.5" customHeight="1" x14ac:dyDescent="0.25">
      <c r="A26" s="106">
        <f>IF(B26="MATIERE",VLOOKUP($C26,MATIERE!$B$2:$K$601,10,0),IF(B26="MOA",VLOOKUP($C26,ATELIER!$B$2:$K$291,10,0),IF(B26="MOC",VLOOKUP($C26,CHANTIER!$B$2:$K$291,10,0),IF(B26="MP",VLOOKUP($C26,MINIPELLE!$B$2:$K$291,10,0),""))))</f>
        <v>17</v>
      </c>
      <c r="B26" s="96" t="s">
        <v>299</v>
      </c>
      <c r="C26" s="111" t="s">
        <v>101</v>
      </c>
      <c r="D26" s="108" t="str">
        <f>IF(C26="","",VLOOKUP($C26,[2]CHANTIER!$A$2:$C$83,3,0))</f>
        <v>pc</v>
      </c>
      <c r="E26" s="109"/>
      <c r="F26" s="106"/>
      <c r="H26" s="96" t="str">
        <f t="shared" si="0"/>
        <v/>
      </c>
    </row>
    <row r="27" spans="1:8" s="96" customFormat="1" ht="16.5" customHeight="1" x14ac:dyDescent="0.25">
      <c r="A27" s="106">
        <f>IF(B27="MATIERE",VLOOKUP($C27,MATIERE!$B$2:$K$601,10,0),IF(B27="MOA",VLOOKUP($C27,ATELIER!$B$2:$K$291,10,0),IF(B27="MOC",VLOOKUP($C27,CHANTIER!$B$2:$K$291,10,0),IF(B27="MP",VLOOKUP($C27,MINIPELLE!$B$2:$K$291,10,0),""))))</f>
        <v>18</v>
      </c>
      <c r="B27" s="96" t="s">
        <v>299</v>
      </c>
      <c r="C27" s="111" t="s">
        <v>103</v>
      </c>
      <c r="D27" s="108" t="str">
        <f>IF(C27="","",VLOOKUP($C27,[2]CHANTIER!$A$2:$C$83,3,0))</f>
        <v>pc</v>
      </c>
      <c r="E27" s="109">
        <v>0.2</v>
      </c>
      <c r="F27" s="110" t="s">
        <v>1798</v>
      </c>
      <c r="H27" s="96" t="str">
        <f t="shared" si="0"/>
        <v xml:space="preserve">INSERT INTO SC_SystemeProduits(RefDimension,NomSysteme,typePresta,ligne,formule,cte1,DateModif) values (null,'EXUTOIRE_FCE','MOC',18,'0.2*(DISTANCE_C+DISTANCE_D+DISTANCE_E)',null,now());
</v>
      </c>
    </row>
    <row r="28" spans="1:8" s="96" customFormat="1" ht="16.5" customHeight="1" x14ac:dyDescent="0.25">
      <c r="A28" s="106">
        <f>IF(B28="MATIERE",VLOOKUP($C28,MATIERE!$B$2:$K$601,10,0),IF(B28="MOA",VLOOKUP($C28,ATELIER!$B$2:$K$291,10,0),IF(B28="MOC",VLOOKUP($C28,CHANTIER!$B$2:$K$291,10,0),IF(B28="MP",VLOOKUP($C28,MINIPELLE!$B$2:$K$291,10,0),""))))</f>
        <v>13</v>
      </c>
      <c r="B28" s="96" t="s">
        <v>299</v>
      </c>
      <c r="C28" s="111" t="s">
        <v>95</v>
      </c>
      <c r="D28" s="108" t="str">
        <f>IF(C28="","",VLOOKUP($C28,[2]CHANTIER!$A$2:$C$83,3,0))</f>
        <v>ml</v>
      </c>
      <c r="E28" s="109"/>
      <c r="F28" s="106"/>
      <c r="H28" s="96" t="str">
        <f t="shared" si="0"/>
        <v/>
      </c>
    </row>
    <row r="29" spans="1:8" s="96" customFormat="1" ht="16.5" customHeight="1" x14ac:dyDescent="0.25">
      <c r="A29" s="106">
        <f>IF(B29="MATIERE",VLOOKUP($C29,MATIERE!$B$2:$K$601,10,0),IF(B29="MOA",VLOOKUP($C29,ATELIER!$B$2:$K$291,10,0),IF(B29="MOC",VLOOKUP($C29,CHANTIER!$B$2:$K$291,10,0),IF(B29="MP",VLOOKUP($C29,MINIPELLE!$B$2:$K$291,10,0),""))))</f>
        <v>28</v>
      </c>
      <c r="B29" s="96" t="s">
        <v>299</v>
      </c>
      <c r="C29" s="111" t="s">
        <v>122</v>
      </c>
      <c r="D29" s="108" t="str">
        <f>IF(C29="","",VLOOKUP($C29,[2]CHANTIER!$A$2:$C$83,3,0))</f>
        <v>ml</v>
      </c>
      <c r="E29" s="109">
        <v>1</v>
      </c>
      <c r="F29" s="110" t="s">
        <v>1797</v>
      </c>
      <c r="H29" s="96" t="str">
        <f t="shared" si="0"/>
        <v xml:space="preserve">INSERT INTO SC_SystemeProduits(RefDimension,NomSysteme,typePresta,ligne,formule,cte1,DateModif) values (null,'EXUTOIRE_FCE','MOC',28,'DISTANCE_C+DISTANCE_D+DISTANCE_E',null,now());
</v>
      </c>
    </row>
    <row r="30" spans="1:8" s="96" customFormat="1" ht="16.5" customHeight="1" x14ac:dyDescent="0.25">
      <c r="A30" s="106">
        <f>IF(B30="MATIERE",VLOOKUP($C30,MATIERE!$B$2:$K$601,10,0),IF(B30="MOA",VLOOKUP($C30,ATELIER!$B$2:$K$291,10,0),IF(B30="MOC",VLOOKUP($C30,CHANTIER!$B$2:$K$291,10,0),IF(B30="MP",VLOOKUP($C30,MINIPELLE!$B$2:$K$291,10,0),""))))</f>
        <v>29</v>
      </c>
      <c r="B30" s="96" t="s">
        <v>299</v>
      </c>
      <c r="C30" s="111" t="s">
        <v>124</v>
      </c>
      <c r="D30" s="108" t="str">
        <f>IF(C30="","",VLOOKUP($C30,[2]CHANTIER!$A$2:$C$83,3,0))</f>
        <v>ml</v>
      </c>
      <c r="E30" s="109"/>
      <c r="F30" s="110" t="s">
        <v>1796</v>
      </c>
      <c r="H30" s="96" t="str">
        <f t="shared" si="0"/>
        <v xml:space="preserve">INSERT INTO SC_SystemeProduits(RefDimension,NomSysteme,typePresta,ligne,formule,cte1,DateModif) values (null,'EXUTOIRE_FCE','MOC',29,'DISTANCE_B2',null,now());
</v>
      </c>
    </row>
    <row r="31" spans="1:8" s="96" customFormat="1" ht="16.5" customHeight="1" x14ac:dyDescent="0.25">
      <c r="A31" s="106">
        <f>IF(B31="MATIERE",VLOOKUP($C31,MATIERE!$B$2:$K$601,10,0),IF(B31="MOA",VLOOKUP($C31,ATELIER!$B$2:$K$291,10,0),IF(B31="MOC",VLOOKUP($C31,CHANTIER!$B$2:$K$291,10,0),IF(B31="MP",VLOOKUP($C31,MINIPELLE!$B$2:$K$291,10,0),""))))</f>
        <v>27</v>
      </c>
      <c r="B31" s="96" t="s">
        <v>299</v>
      </c>
      <c r="C31" s="111" t="s">
        <v>120</v>
      </c>
      <c r="D31" s="108" t="str">
        <f>IF(C31="","",VLOOKUP($C31,[2]CHANTIER!$A$2:$C$83,3,0))</f>
        <v>ml</v>
      </c>
      <c r="E31" s="109">
        <v>1</v>
      </c>
      <c r="F31" s="110" t="s">
        <v>1800</v>
      </c>
      <c r="H31" s="96" t="str">
        <f t="shared" si="0"/>
        <v xml:space="preserve">INSERT INTO SC_SystemeProduits(RefDimension,NomSysteme,typePresta,ligne,formule,cte1,DateModif) values (null,'EXUTOIRE_FCE','MOC',27,'(DISTANCE_C+DISTANCE_D+DISTANCE_E)',null,now());
</v>
      </c>
    </row>
    <row r="32" spans="1:8" s="96" customFormat="1" x14ac:dyDescent="0.25">
      <c r="A32" s="106">
        <f>IF(B32="MATIERE",VLOOKUP($C32,MATIERE!$B$2:$K$601,10,0),IF(B32="MOA",VLOOKUP($C32,ATELIER!$B$2:$K$291,10,0),IF(B32="MOC",VLOOKUP($C32,CHANTIER!$B$2:$K$291,10,0),IF(B32="MP",VLOOKUP($C32,MINIPELLE!$B$2:$K$291,10,0),""))))</f>
        <v>15</v>
      </c>
      <c r="B32" s="96" t="s">
        <v>299</v>
      </c>
      <c r="C32" s="111" t="s">
        <v>98</v>
      </c>
      <c r="D32" s="108" t="str">
        <f>IF(C32="","",VLOOKUP($C32,[2]CHANTIER!$A$2:$C$83,3,0))</f>
        <v>pc</v>
      </c>
      <c r="E32" s="109">
        <f>E7</f>
        <v>0</v>
      </c>
      <c r="F32" s="95" t="s">
        <v>1801</v>
      </c>
      <c r="H32" s="96" t="str">
        <f t="shared" si="0"/>
        <v xml:space="preserve">INSERT INTO SC_SystemeProduits(RefDimension,NomSysteme,typePresta,ligne,formule,cte1,DateModif) values (null,'EXUTOIRE_FCE','MOC',15,'EXUT_FCE_CLAPET+EXUT_FCE_GRILLE',null,now());
</v>
      </c>
    </row>
    <row r="33" spans="1:8" s="96" customFormat="1" x14ac:dyDescent="0.25">
      <c r="A33" s="106">
        <f>IF(B33="MATIERE",VLOOKUP($C33,MATIERE!$B$2:$K$601,10,0),IF(B33="MOA",VLOOKUP($C33,ATELIER!$B$2:$K$291,10,0),IF(B33="MOC",VLOOKUP($C33,CHANTIER!$B$2:$K$291,10,0),IF(B33="MP",VLOOKUP($C33,MINIPELLE!$B$2:$K$291,10,0),""))))</f>
        <v>6</v>
      </c>
      <c r="B33" s="96" t="s">
        <v>299</v>
      </c>
      <c r="C33" s="111" t="s">
        <v>80</v>
      </c>
      <c r="D33" s="108" t="str">
        <f>IF(C33="","",VLOOKUP($C33,[2]CHANTIER!$A$2:$C$83,3,0))</f>
        <v>pc</v>
      </c>
      <c r="E33" s="109"/>
      <c r="F33" s="95" t="s">
        <v>1802</v>
      </c>
      <c r="H33" s="96" t="str">
        <f t="shared" si="0"/>
        <v xml:space="preserve">INSERT INTO SC_SystemeProduits(RefDimension,NomSysteme,typePresta,ligne,formule,cte1,DateModif) values (null,'EXUTOIRE_FCE','MOC',6,'PR2_OK',null,now());
</v>
      </c>
    </row>
    <row r="34" spans="1:8" s="96" customFormat="1" x14ac:dyDescent="0.25">
      <c r="A34" s="106">
        <f>IF(B34="MATIERE",VLOOKUP($C34,MATIERE!$B$2:$K$601,10,0),IF(B34="MOA",VLOOKUP($C34,ATELIER!$B$2:$K$291,10,0),IF(B34="MOC",VLOOKUP($C34,CHANTIER!$B$2:$K$291,10,0),IF(B34="MP",VLOOKUP($C34,MINIPELLE!$B$2:$K$291,10,0),""))))</f>
        <v>59</v>
      </c>
      <c r="B34" s="96" t="s">
        <v>299</v>
      </c>
      <c r="C34" s="111" t="s">
        <v>1803</v>
      </c>
      <c r="D34" s="108" t="e">
        <f>IF(C34="","",VLOOKUP($C34,[2]CHANTIER!$A$2:$C$83,3,0))</f>
        <v>#N/A</v>
      </c>
      <c r="E34" s="109"/>
      <c r="F34" s="95" t="s">
        <v>1793</v>
      </c>
      <c r="H34" s="96" t="str">
        <f t="shared" si="0"/>
        <v xml:space="preserve">INSERT INTO SC_SystemeProduits(RefDimension,NomSysteme,typePresta,ligne,formule,cte1,DateModif) values (null,'EXUTOIRE_FCE','MOC',59,'REGARD_DE_COLLECTE',null,now());
</v>
      </c>
    </row>
    <row r="35" spans="1:8" s="96" customFormat="1" x14ac:dyDescent="0.25">
      <c r="A35" s="106">
        <f>IF(B35="MATIERE",VLOOKUP($C35,MATIERE!$B$2:$K$601,10,0),IF(B35="MOA",VLOOKUP($C35,ATELIER!$B$2:$K$291,10,0),IF(B35="MOC",VLOOKUP($C35,CHANTIER!$B$2:$K$291,10,0),IF(B35="MP",VLOOKUP($C35,MINIPELLE!$B$2:$K$291,10,0),""))))</f>
        <v>2</v>
      </c>
      <c r="B35" s="96" t="s">
        <v>299</v>
      </c>
      <c r="C35" s="111" t="s">
        <v>73</v>
      </c>
      <c r="D35" s="108" t="str">
        <f>IF(C35="","",VLOOKUP($C35,[2]CHANTIER!$A$2:$C$83,3,0))</f>
        <v>pc</v>
      </c>
      <c r="E35" s="109"/>
      <c r="F35" s="95" t="s">
        <v>1802</v>
      </c>
      <c r="H35" s="96" t="str">
        <f t="shared" si="0"/>
        <v xml:space="preserve">INSERT INTO SC_SystemeProduits(RefDimension,NomSysteme,typePresta,ligne,formule,cte1,DateModif) values (null,'EXUTOIRE_FCE','MOC',2,'PR2_OK',null,now());
</v>
      </c>
    </row>
    <row r="36" spans="1:8" s="96" customFormat="1" x14ac:dyDescent="0.25">
      <c r="A36" s="106">
        <f>IF(B36="MATIERE",VLOOKUP($C36,MATIERE!$B$2:$K$601,10,0),IF(B36="MOA",VLOOKUP($C36,ATELIER!$B$2:$K$291,10,0),IF(B36="MOC",VLOOKUP($C36,CHANTIER!$B$2:$K$291,10,0),IF(B36="MP",VLOOKUP($C36,MINIPELLE!$B$2:$K$291,10,0),""))))</f>
        <v>15</v>
      </c>
      <c r="B36" s="96" t="s">
        <v>300</v>
      </c>
      <c r="C36" s="111" t="s">
        <v>1079</v>
      </c>
      <c r="D36" s="108" t="s">
        <v>42</v>
      </c>
      <c r="E36" s="109"/>
      <c r="F36" s="102" t="s">
        <v>1804</v>
      </c>
      <c r="H36" s="96" t="str">
        <f t="shared" si="0"/>
        <v xml:space="preserve">INSERT INTO SC_SystemeProduits(RefDimension,NomSysteme,typePresta,ligne,formule,cte1,DateModif) values (null,'EXUTOIRE_FCE','MP',15,'(PR2_OK*#PR2-ECSPR-900#)',null,now());
</v>
      </c>
    </row>
    <row r="37" spans="1:8" s="96" customFormat="1" x14ac:dyDescent="0.25">
      <c r="A37" s="106">
        <f>IF(B37="MATIERE",VLOOKUP($C37,MATIERE!$B$2:$K$601,10,0),IF(B37="MOA",VLOOKUP($C37,ATELIER!$B$2:$K$291,10,0),IF(B37="MOC",VLOOKUP($C37,CHANTIER!$B$2:$K$291,10,0),IF(B37="MP",VLOOKUP($C37,MINIPELLE!$B$2:$K$291,10,0),""))))</f>
        <v>16</v>
      </c>
      <c r="B37" s="96" t="s">
        <v>300</v>
      </c>
      <c r="C37" s="111" t="s">
        <v>1080</v>
      </c>
      <c r="D37" s="108" t="s">
        <v>42</v>
      </c>
      <c r="E37" s="109"/>
      <c r="F37" s="102" t="s">
        <v>1805</v>
      </c>
      <c r="H37" s="96" t="str">
        <f t="shared" si="0"/>
        <v xml:space="preserve">INSERT INTO SC_SystemeProduits(RefDimension,NomSysteme,typePresta,ligne,formule,cte1,DateModif) values (null,'EXUTOIRE_FCE','MP',16,'(PR2_OK*#PR2-ECSPR-1200#)',null,now());
</v>
      </c>
    </row>
    <row r="38" spans="1:8" s="96" customFormat="1" x14ac:dyDescent="0.25">
      <c r="A38" s="106">
        <f>IF(B38="MATIERE",VLOOKUP($C38,MATIERE!$B$2:$K$601,10,0),IF(B38="MOA",VLOOKUP($C38,ATELIER!$B$2:$K$291,10,0),IF(B38="MOC",VLOOKUP($C38,CHANTIER!$B$2:$K$291,10,0),IF(B38="MP",VLOOKUP($C38,MINIPELLE!$B$2:$K$291,10,0),""))))</f>
        <v>29</v>
      </c>
      <c r="B38" s="96" t="s">
        <v>300</v>
      </c>
      <c r="C38" s="111" t="s">
        <v>1120</v>
      </c>
      <c r="D38" s="108" t="s">
        <v>42</v>
      </c>
      <c r="E38" s="112"/>
      <c r="F38" s="102" t="s">
        <v>1806</v>
      </c>
      <c r="H38" s="96" t="str">
        <f t="shared" si="0"/>
        <v xml:space="preserve">INSERT INTO SC_SystemeProduits(RefDimension,NomSysteme,typePresta,ligne,formule,cte1,DateModif) values (null,'EXUTOIRE_FCE','MP',29,'(PR2_OK*#PR2-ECSPR-1500#)',null,now());
</v>
      </c>
    </row>
    <row r="39" spans="1:8" s="96" customFormat="1" x14ac:dyDescent="0.25">
      <c r="A39" s="106">
        <f>IF(B39="MATIERE",VLOOKUP($C39,MATIERE!$B$2:$K$601,10,0),IF(B39="MOA",VLOOKUP($C39,ATELIER!$B$2:$K$291,10,0),IF(B39="MOC",VLOOKUP($C39,CHANTIER!$B$2:$K$291,10,0),IF(B39="MP",VLOOKUP($C39,MINIPELLE!$B$2:$K$291,10,0),""))))</f>
        <v>30</v>
      </c>
      <c r="B39" s="96" t="s">
        <v>300</v>
      </c>
      <c r="C39" s="111" t="s">
        <v>1121</v>
      </c>
      <c r="D39" s="108" t="s">
        <v>42</v>
      </c>
      <c r="E39" s="112"/>
      <c r="F39" s="102" t="s">
        <v>1807</v>
      </c>
      <c r="H39" s="96" t="str">
        <f t="shared" si="0"/>
        <v xml:space="preserve">INSERT INTO SC_SystemeProduits(RefDimension,NomSysteme,typePresta,ligne,formule,cte1,DateModif) values (null,'EXUTOIRE_FCE','MP',30,'(PR2_OK*#PR2-ECSPR-1800#)',null,now());
</v>
      </c>
    </row>
    <row r="40" spans="1:8" s="96" customFormat="1" x14ac:dyDescent="0.25">
      <c r="A40" s="106">
        <f>IF(B40="MATIERE",VLOOKUP($C40,MATIERE!$B$2:$K$601,10,0),IF(B40="MOA",VLOOKUP($C40,ATELIER!$B$2:$K$291,10,0),IF(B40="MOC",VLOOKUP($C40,CHANTIER!$B$2:$K$291,10,0),IF(B40="MP",VLOOKUP($C40,MINIPELLE!$B$2:$K$291,10,0),""))))</f>
        <v>31</v>
      </c>
      <c r="B40" s="96" t="s">
        <v>300</v>
      </c>
      <c r="C40" s="111" t="s">
        <v>1122</v>
      </c>
      <c r="D40" s="108" t="s">
        <v>42</v>
      </c>
      <c r="E40" s="112"/>
      <c r="F40" s="102" t="s">
        <v>1808</v>
      </c>
      <c r="H40" s="96" t="str">
        <f t="shared" si="0"/>
        <v xml:space="preserve">INSERT INTO SC_SystemeProduits(RefDimension,NomSysteme,typePresta,ligne,formule,cte1,DateModif) values (null,'EXUTOIRE_FCE','MP',31,'(PR2_OK*#PR2-ECSPR-2100#)',null,now());
</v>
      </c>
    </row>
    <row r="41" spans="1:8" s="96" customFormat="1" x14ac:dyDescent="0.25">
      <c r="A41" s="106"/>
      <c r="C41" s="111"/>
      <c r="D41" s="108"/>
      <c r="E41" s="109"/>
      <c r="F41" s="106"/>
    </row>
    <row r="42" spans="1:8" s="96" customFormat="1" x14ac:dyDescent="0.25">
      <c r="A42" s="106">
        <f>IF(B42="MATIERE",VLOOKUP($C42,MATIERE!$B$2:$K$601,10,0),IF(B42="MOA",VLOOKUP($C42,ATELIER!$B$2:$K$291,10,0),IF(B42="MOC",VLOOKUP($C42,CHANTIER!$B$2:$K$291,10,0),IF(B42="MP",VLOOKUP($C42,MINIPELLE!$B$2:$K$291,10,0),""))))</f>
        <v>19</v>
      </c>
      <c r="B42" s="96" t="s">
        <v>300</v>
      </c>
      <c r="C42" s="111" t="s">
        <v>120</v>
      </c>
      <c r="D42" s="108" t="str">
        <f>IF(C42="","",VLOOKUP($C42,[2]MINIPELLE!$A$2:$C$28,3,0))</f>
        <v>ml</v>
      </c>
      <c r="E42" s="109">
        <v>1</v>
      </c>
      <c r="F42" s="106" t="s">
        <v>1797</v>
      </c>
      <c r="H42" s="96" t="str">
        <f t="shared" si="0"/>
        <v xml:space="preserve">INSERT INTO SC_SystemeProduits(RefDimension,NomSysteme,typePresta,ligne,formule,cte1,DateModif) values (null,'EXUTOIRE_FCE','MP',19,'DISTANCE_C+DISTANCE_D+DISTANCE_E',null,now());
</v>
      </c>
    </row>
    <row r="43" spans="1:8" s="96" customFormat="1" x14ac:dyDescent="0.25">
      <c r="A43" s="106">
        <f>IF(B43="MATIERE",VLOOKUP($C43,MATIERE!$B$2:$K$601,10,0),IF(B43="MOA",VLOOKUP($C43,ATELIER!$B$2:$K$291,10,0),IF(B43="MOC",VLOOKUP($C43,CHANTIER!$B$2:$K$291,10,0),IF(B43="MP",VLOOKUP($C43,MINIPELLE!$B$2:$K$291,10,0),""))))</f>
        <v>20</v>
      </c>
      <c r="B43" s="96" t="s">
        <v>300</v>
      </c>
      <c r="C43" s="111" t="s">
        <v>228</v>
      </c>
      <c r="D43" s="108" t="str">
        <f>IF(C43="","",VLOOKUP($C43,[2]MINIPELLE!$A$2:$C$28,3,0))</f>
        <v>ml</v>
      </c>
      <c r="E43" s="109"/>
      <c r="F43" s="110" t="s">
        <v>1796</v>
      </c>
      <c r="H43" s="96" t="str">
        <f t="shared" si="0"/>
        <v xml:space="preserve">INSERT INTO SC_SystemeProduits(RefDimension,NomSysteme,typePresta,ligne,formule,cte1,DateModif) values (null,'EXUTOIRE_FCE','MP',20,'DISTANCE_B2',null,now());
</v>
      </c>
    </row>
    <row r="44" spans="1:8" x14ac:dyDescent="0.25">
      <c r="A44" s="113" t="str">
        <f>IF(B44="MATIERE",VLOOKUP($C44,MATIERE!$B$2:$K$601,10,0),IF(B44="MOA",VLOOKUP($C44,ATELIER!$B$2:$K$291,10,0),IF(B44="MOC",VLOOKUP($C44,CHANTIER!$B$2:$K$291,10,0),IF(B44="MP",VLOOKUP($C44,MINIPELLE!$B$2:$K$291,10,0),""))))</f>
        <v/>
      </c>
      <c r="C44" s="114"/>
      <c r="F44" s="115"/>
      <c r="H44" s="104" t="str">
        <f t="shared" si="0"/>
        <v/>
      </c>
    </row>
    <row r="45" spans="1:8" x14ac:dyDescent="0.25">
      <c r="A45" s="113" t="str">
        <f>IF(B45="MATIERE",VLOOKUP($C45,MATIERE!$B$2:$K$601,10,0),IF(B45="MOA",VLOOKUP($C45,ATELIER!$B$2:$K$291,10,0),IF(B45="MOC",VLOOKUP($C45,CHANTIER!$B$2:$K$291,10,0),IF(B45="MP",VLOOKUP($C45,MINIPELLE!$B$2:$K$291,10,0),""))))</f>
        <v/>
      </c>
      <c r="C45" s="114"/>
      <c r="F45" s="115"/>
      <c r="H45" s="104" t="str">
        <f t="shared" si="0"/>
        <v/>
      </c>
    </row>
    <row r="46" spans="1:8" x14ac:dyDescent="0.25">
      <c r="A46" s="113" t="str">
        <f>IF(B46="MATIERE",VLOOKUP($C46,MATIERE!$B$2:$K$601,10,0),IF(B46="MOA",VLOOKUP($C46,ATELIER!$B$2:$K$291,10,0),IF(B46="MOC",VLOOKUP($C46,CHANTIER!$B$2:$K$291,10,0),IF(B46="MP",VLOOKUP($C46,MINIPELLE!$B$2:$K$291,10,0),""))))</f>
        <v/>
      </c>
      <c r="C46" s="114"/>
      <c r="F46" s="115"/>
      <c r="H46" s="104" t="str">
        <f t="shared" si="0"/>
        <v/>
      </c>
    </row>
    <row r="47" spans="1:8" x14ac:dyDescent="0.25">
      <c r="A47" s="113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C47" s="114"/>
      <c r="F47" s="115"/>
      <c r="H47" s="104" t="str">
        <f t="shared" si="0"/>
        <v/>
      </c>
    </row>
    <row r="48" spans="1:8" x14ac:dyDescent="0.25">
      <c r="A48" s="113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C48" s="114"/>
      <c r="F48" s="115"/>
      <c r="H48" s="104" t="str">
        <f t="shared" si="0"/>
        <v/>
      </c>
    </row>
    <row r="49" spans="1:8" x14ac:dyDescent="0.25">
      <c r="A49" s="113" t="str">
        <f>IF(B49="MATIERE",VLOOKUP($C49,MATIERE!$B$2:$K$601,10,0),IF(B49="MOA",VLOOKUP($C49,ATELIER!$B$2:$K$291,10,0),IF(B49="MOC",VLOOKUP($C49,CHANTIER!$B$2:$K$291,10,0),IF(B49="MP",VLOOKUP($C49,MINIPELLE!$B$2:$K$291,10,0),""))))</f>
        <v/>
      </c>
      <c r="C49" s="114"/>
      <c r="F49" s="115"/>
      <c r="H49" s="104" t="str">
        <f t="shared" si="0"/>
        <v/>
      </c>
    </row>
    <row r="50" spans="1:8" x14ac:dyDescent="0.25">
      <c r="A50" s="113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C50" s="114"/>
      <c r="F50" s="115"/>
      <c r="H50" s="104" t="str">
        <f t="shared" si="0"/>
        <v/>
      </c>
    </row>
    <row r="51" spans="1:8" x14ac:dyDescent="0.25">
      <c r="A51" s="113" t="str">
        <f>IF(B51="MATIERE",VLOOKUP($C51,MATIERE!$B$2:$K$601,10,0),IF(B51="MOA",VLOOKUP($C51,ATELIER!$B$2:$K$291,10,0),IF(B51="MOC",VLOOKUP($C51,CHANTIER!$B$2:$K$291,10,0),IF(B51="MP",VLOOKUP($C51,MINIPELLE!$B$2:$K$291,10,0),""))))</f>
        <v/>
      </c>
      <c r="C51" s="114"/>
      <c r="F51" s="115"/>
      <c r="H51" s="104" t="str">
        <f t="shared" si="0"/>
        <v/>
      </c>
    </row>
    <row r="52" spans="1:8" x14ac:dyDescent="0.25">
      <c r="A52" s="113" t="str">
        <f>IF(B52="MATIERE",VLOOKUP($C52,MATIERE!$B$2:$K$601,10,0),IF(B52="MOA",VLOOKUP($C52,ATELIER!$B$2:$K$291,10,0),IF(B52="MOC",VLOOKUP($C52,CHANTIER!$B$2:$K$291,10,0),IF(B52="MP",VLOOKUP($C52,MINIPELLE!$B$2:$K$291,10,0),""))))</f>
        <v/>
      </c>
      <c r="C52" s="114"/>
      <c r="F52" s="115"/>
      <c r="H52" s="104" t="str">
        <f t="shared" si="0"/>
        <v/>
      </c>
    </row>
    <row r="53" spans="1:8" x14ac:dyDescent="0.25">
      <c r="A53" s="113" t="str">
        <f>IF(B53="MATIERE",VLOOKUP($C53,MATIERE!$B$2:$K$601,10,0),IF(B53="MOA",VLOOKUP($C53,ATELIER!$B$2:$K$291,10,0),IF(B53="MOC",VLOOKUP($C53,CHANTIER!$B$2:$K$291,10,0),IF(B53="MP",VLOOKUP($C53,MINIPELLE!$B$2:$K$291,10,0),""))))</f>
        <v/>
      </c>
      <c r="C53" s="114"/>
      <c r="F53" s="115"/>
      <c r="H53" s="104" t="str">
        <f t="shared" si="0"/>
        <v/>
      </c>
    </row>
    <row r="54" spans="1:8" x14ac:dyDescent="0.25">
      <c r="A54" s="113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C54" s="114"/>
      <c r="F54" s="115"/>
      <c r="H54" s="104" t="str">
        <f t="shared" si="0"/>
        <v/>
      </c>
    </row>
    <row r="55" spans="1:8" x14ac:dyDescent="0.25">
      <c r="A55" s="113" t="str">
        <f>IF(B55="MATIERE",VLOOKUP($C55,MATIERE!$B$2:$K$601,10,0),IF(B55="MOA",VLOOKUP($C55,ATELIER!$B$2:$K$291,10,0),IF(B55="MOC",VLOOKUP($C55,CHANTIER!$B$2:$K$291,10,0),IF(B55="MP",VLOOKUP($C55,MINIPELLE!$B$2:$K$291,10,0),""))))</f>
        <v/>
      </c>
      <c r="C55" s="114"/>
      <c r="F55" s="115"/>
      <c r="H55" s="104" t="str">
        <f t="shared" si="0"/>
        <v/>
      </c>
    </row>
    <row r="56" spans="1:8" x14ac:dyDescent="0.25">
      <c r="A56" s="113" t="str">
        <f>IF(B56="MATIERE",VLOOKUP($C56,MATIERE!$B$2:$K$601,10,0),IF(B56="MOA",VLOOKUP($C56,ATELIER!$B$2:$K$291,10,0),IF(B56="MOC",VLOOKUP($C56,CHANTIER!$B$2:$K$291,10,0),IF(B56="MP",VLOOKUP($C56,MINIPELLE!$B$2:$K$291,10,0),""))))</f>
        <v/>
      </c>
      <c r="C56" s="114"/>
      <c r="F56" s="115"/>
      <c r="H56" s="104" t="str">
        <f t="shared" si="0"/>
        <v/>
      </c>
    </row>
    <row r="57" spans="1:8" x14ac:dyDescent="0.25">
      <c r="A57" s="113" t="str">
        <f>IF(B57="MATIERE",VLOOKUP($C57,MATIERE!$B$2:$K$601,10,0),IF(B57="MOA",VLOOKUP($C57,ATELIER!$B$2:$K$291,10,0),IF(B57="MOC",VLOOKUP($C57,CHANTIER!$B$2:$K$291,10,0),IF(B57="MP",VLOOKUP($C57,MINIPELLE!$B$2:$K$291,10,0),""))))</f>
        <v/>
      </c>
      <c r="H57" s="104" t="str">
        <f t="shared" si="0"/>
        <v/>
      </c>
    </row>
    <row r="58" spans="1:8" x14ac:dyDescent="0.25">
      <c r="A58" s="113" t="str">
        <f>IF(B58="MATIERE",VLOOKUP($C58,MATIERE!$B$2:$K$601,10,0),IF(B58="MOA",VLOOKUP($C58,ATELIER!$B$2:$K$291,10,0),IF(B58="MOC",VLOOKUP($C58,CHANTIER!$B$2:$K$291,10,0),IF(B58="MP",VLOOKUP($C58,MINIPELLE!$B$2:$K$291,10,0),""))))</f>
        <v/>
      </c>
      <c r="C58" s="114"/>
      <c r="F58" s="115"/>
      <c r="H58" s="104" t="str">
        <f t="shared" si="0"/>
        <v/>
      </c>
    </row>
    <row r="59" spans="1:8" x14ac:dyDescent="0.25">
      <c r="A59" s="113" t="str">
        <f>IF(B59="MATIERE",VLOOKUP($C59,MATIERE!$B$2:$K$601,10,0),IF(B59="MOA",VLOOKUP($C59,ATELIER!$B$2:$K$291,10,0),IF(B59="MOC",VLOOKUP($C59,CHANTIER!$B$2:$K$291,10,0),IF(B59="MP",VLOOKUP($C59,MINIPELLE!$B$2:$K$291,10,0),""))))</f>
        <v/>
      </c>
      <c r="C59" s="114"/>
      <c r="F59" s="115"/>
      <c r="H59" s="104" t="str">
        <f t="shared" si="0"/>
        <v/>
      </c>
    </row>
    <row r="60" spans="1:8" x14ac:dyDescent="0.25">
      <c r="A60" s="113" t="str">
        <f>IF(B60="MATIERE",VLOOKUP($C60,MATIERE!$B$2:$K$601,10,0),IF(B60="MOA",VLOOKUP($C60,ATELIER!$B$2:$K$291,10,0),IF(B60="MOC",VLOOKUP($C60,CHANTIER!$B$2:$K$291,10,0),IF(B60="MP",VLOOKUP($C60,MINIPELLE!$B$2:$K$291,10,0),""))))</f>
        <v/>
      </c>
      <c r="C60" s="114"/>
      <c r="F60" s="115"/>
      <c r="H60" s="104" t="str">
        <f t="shared" si="0"/>
        <v/>
      </c>
    </row>
    <row r="61" spans="1:8" x14ac:dyDescent="0.25">
      <c r="A61" s="113" t="str">
        <f>IF(B61="MATIERE",VLOOKUP($C61,MATIERE!$B$2:$K$601,10,0),IF(B61="MOA",VLOOKUP($C61,ATELIER!$B$2:$K$291,10,0),IF(B61="MOC",VLOOKUP($C61,CHANTIER!$B$2:$K$291,10,0),IF(B61="MP",VLOOKUP($C61,MINIPELLE!$B$2:$K$291,10,0),""))))</f>
        <v/>
      </c>
      <c r="C61" s="114"/>
      <c r="F61" s="115"/>
      <c r="H61" s="104" t="str">
        <f t="shared" si="0"/>
        <v/>
      </c>
    </row>
    <row r="62" spans="1:8" x14ac:dyDescent="0.25">
      <c r="A62" s="113" t="str">
        <f>IF(B62="MATIERE",VLOOKUP($C62,MATIERE!$B$2:$K$601,10,0),IF(B62="MOA",VLOOKUP($C62,ATELIER!$B$2:$K$291,10,0),IF(B62="MOC",VLOOKUP($C62,CHANTIER!$B$2:$K$291,10,0),IF(B62="MP",VLOOKUP($C62,MINIPELLE!$B$2:$K$291,10,0),""))))</f>
        <v/>
      </c>
      <c r="C62" s="114"/>
      <c r="F62" s="115"/>
      <c r="H62" s="104" t="str">
        <f t="shared" si="0"/>
        <v/>
      </c>
    </row>
  </sheetData>
  <dataValidations count="8">
    <dataValidation allowBlank="1" showInputMessage="1" showErrorMessage="1" promptTitle="MATIERES" prompt="choisir le produit" sqref="C4:C19"/>
    <dataValidation type="list" allowBlank="1" showInputMessage="1" promptTitle="Main d'oeuvre CHANTIER" prompt="choisir la prestation" sqref="C25:C35">
      <formula1>INDIRECT(B25)</formula1>
    </dataValidation>
    <dataValidation type="custom" allowBlank="1" sqref="C60:C62 F60:F62">
      <formula1>SUM(A59:WAK154)</formula1>
    </dataValidation>
    <dataValidation type="custom" allowBlank="1" sqref="C58:C59 F58:F59">
      <formula1>SUM(A57:WAK155)</formula1>
    </dataValidation>
    <dataValidation type="custom" allowBlank="1" sqref="F44:F56 C44:C56">
      <formula1>SUM(A43:WAK131)</formula1>
    </dataValidation>
    <dataValidation type="list" allowBlank="1" showInputMessage="1" promptTitle="MINIPELLE" prompt="choisir la prestation" sqref="C36:C43">
      <formula1>INDIRECT(B36)</formula1>
    </dataValidation>
    <dataValidation type="custom" allowBlank="1" sqref="C22:C24 F22:F24">
      <formula1>SUM(A21:WAK68)</formula1>
    </dataValidation>
    <dataValidation type="custom" allowBlank="1" sqref="C20:C21 F20:F21">
      <formula1>SUM(A20:WAK69)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43</vt:i4>
      </vt:variant>
    </vt:vector>
  </HeadingPairs>
  <TitlesOfParts>
    <vt:vector size="43" baseType="lpstr">
      <vt:lpstr>TexteDevis</vt:lpstr>
      <vt:lpstr>ATELIER</vt:lpstr>
      <vt:lpstr>CHANTIER</vt:lpstr>
      <vt:lpstr>MINIPELLE</vt:lpstr>
      <vt:lpstr>MATIERE</vt:lpstr>
      <vt:lpstr>CALCUL</vt:lpstr>
      <vt:lpstr>DISTRI</vt:lpstr>
      <vt:lpstr>COLLECTE</vt:lpstr>
      <vt:lpstr>EXUTOIRE_FCE</vt:lpstr>
      <vt:lpstr>ALIM_REL_DN63_BAC</vt:lpstr>
      <vt:lpstr>ALIM_REL_DN63</vt:lpstr>
      <vt:lpstr>TCFV15</vt:lpstr>
      <vt:lpstr>TCFV15FH</vt:lpstr>
      <vt:lpstr>TCFVBAC</vt:lpstr>
      <vt:lpstr>TCFVBACFH</vt:lpstr>
      <vt:lpstr>FV9</vt:lpstr>
      <vt:lpstr>FV5</vt:lpstr>
      <vt:lpstr>PS1</vt:lpstr>
      <vt:lpstr>FV1</vt:lpstr>
      <vt:lpstr>FV2</vt:lpstr>
      <vt:lpstr>FV3</vt:lpstr>
      <vt:lpstr>FV4</vt:lpstr>
      <vt:lpstr>FV6</vt:lpstr>
      <vt:lpstr>FV7</vt:lpstr>
      <vt:lpstr>FV8</vt:lpstr>
      <vt:lpstr>ZI_ZRV</vt:lpstr>
      <vt:lpstr>TCFV</vt:lpstr>
      <vt:lpstr>TCFH</vt:lpstr>
      <vt:lpstr>ALIM_REL_DN50 (inutile)</vt:lpstr>
      <vt:lpstr>ALIM_GRAV</vt:lpstr>
      <vt:lpstr>ALIM_GRAV_BAC</vt:lpstr>
      <vt:lpstr>ALIM_REL_DN50_BAC</vt:lpstr>
      <vt:lpstr>FVBAC1</vt:lpstr>
      <vt:lpstr>FVBAC2</vt:lpstr>
      <vt:lpstr>FVBAC3</vt:lpstr>
      <vt:lpstr>FH9</vt:lpstr>
      <vt:lpstr>FH2</vt:lpstr>
      <vt:lpstr>FH3</vt:lpstr>
      <vt:lpstr>HAB</vt:lpstr>
      <vt:lpstr>BORDURE</vt:lpstr>
      <vt:lpstr>BP</vt:lpstr>
      <vt:lpstr>FINITION</vt:lpstr>
      <vt:lpstr>SYSTEME_CALCUL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2018-11-02T09:03:05Z</dcterms:created>
  <dcterms:modified xsi:type="dcterms:W3CDTF">2020-04-30T16:17:22Z</dcterms:modified>
</cp:coreProperties>
</file>